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9.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ivotTables/pivotTable5.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omments3.xml" ContentType="application/vnd.openxmlformats-officedocument.spreadsheetml.comments+xml"/>
  <Override PartName="/xl/threadedComments/threadedComment3.xml" ContentType="application/vnd.ms-excel.threadedcomments+xml"/>
  <Override PartName="/xl/pivotTables/pivotTable10.xml" ContentType="application/vnd.openxmlformats-officedocument.spreadsheetml.pivotTable+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16"/>
  <workbookPr hidePivotFieldList="1" defaultThemeVersion="166925"/>
  <mc:AlternateContent xmlns:mc="http://schemas.openxmlformats.org/markup-compatibility/2006">
    <mc:Choice Requires="x15">
      <x15ac:absPath xmlns:x15ac="http://schemas.microsoft.com/office/spreadsheetml/2010/11/ac" url="https://continentaledupe.sharepoint.com/sites/PlataformasyProyectos/Documentos compartidos/Ficha de desempeño 201910/2022/"/>
    </mc:Choice>
  </mc:AlternateContent>
  <xr:revisionPtr revIDLastSave="4037" documentId="6_{57821B60-C61E-452D-846B-7A6852018F87}" xr6:coauthVersionLast="47" xr6:coauthVersionMax="47" xr10:uidLastSave="{4AFD7961-CDBD-4FE0-8581-08BA892EE34A}"/>
  <bookViews>
    <workbookView xWindow="-108" yWindow="-108" windowWidth="23256" windowHeight="12576" tabRatio="831" firstSheet="17" activeTab="13" xr2:uid="{00000000-000D-0000-FFFF-FFFF00000000}"/>
  </bookViews>
  <sheets>
    <sheet name="Parametros" sheetId="15" state="hidden" r:id="rId1"/>
    <sheet name="Hoja2" sheetId="16" state="hidden" r:id="rId2"/>
    <sheet name="Resumen" sheetId="14" state="hidden" r:id="rId3"/>
    <sheet name="Resumen Planificación" sheetId="26" state="hidden" r:id="rId4"/>
    <sheet name="Pase a Produccion_22_20" sheetId="36" state="hidden" r:id="rId5"/>
    <sheet name="Requerimiento_22_20" sheetId="35" state="hidden" r:id="rId6"/>
    <sheet name="Hoja1" sheetId="39" state="hidden" r:id="rId7"/>
    <sheet name="Fechas de Comité de Compras" sheetId="40" r:id="rId8"/>
    <sheet name="Inicio_Proyecto" sheetId="38" state="hidden" r:id="rId9"/>
    <sheet name="Pesos" sheetId="2" state="hidden" r:id="rId10"/>
    <sheet name="Recursos" sheetId="19" state="hidden" r:id="rId11"/>
    <sheet name="Planificacion" sheetId="17" state="hidden" r:id="rId12"/>
    <sheet name="Requerimiento_22_10" sheetId="31" r:id="rId13"/>
    <sheet name="FD_INDICADORES" sheetId="9" r:id="rId14"/>
    <sheet name="Estatus_Proyectos" sheetId="37" r:id="rId15"/>
    <sheet name="Revision Pases" sheetId="42" r:id="rId16"/>
    <sheet name="Pases_Produccion_22_10" sheetId="30" r:id="rId17"/>
    <sheet name="Proyectos_22" sheetId="1" r:id="rId18"/>
    <sheet name="Semanas_2022" sheetId="41" state="hidden" r:id="rId19"/>
  </sheets>
  <definedNames>
    <definedName name="_xlnm._FilterDatabase" localSheetId="8" hidden="1">Inicio_Proyecto!$A$1:$H$1</definedName>
    <definedName name="_xlnm._FilterDatabase" localSheetId="4" hidden="1">'Pase a Produccion_22_20'!$A$1:$S$82</definedName>
    <definedName name="_xlnm._FilterDatabase" localSheetId="16" hidden="1">Pases_Produccion_22_10!$A$1:$R$125</definedName>
    <definedName name="_xlnm._FilterDatabase" localSheetId="11" hidden="1">Planificacion!$A$4:$BK$362</definedName>
    <definedName name="_xlnm._FilterDatabase" localSheetId="12" hidden="1">Requerimiento_22_10!$A$1:$Y$308</definedName>
    <definedName name="_xlnm._FilterDatabase" localSheetId="15" hidden="1">'Revision Pases'!$A$1:$O$121</definedName>
    <definedName name="_xlnm._FilterDatabase" localSheetId="17" hidden="1">Proyectos_22!$A$1:$DK$130</definedName>
    <definedName name="SegmentaciónDeDatos_Año_Fin">#N/A</definedName>
    <definedName name="SegmentaciónDeDatos_Estado">#N/A</definedName>
    <definedName name="SegmentaciónDeDatos_Gestor">#N/A</definedName>
    <definedName name="SegmentaciónDeDatos_Gestor1">#N/A</definedName>
    <definedName name="SegmentaciónDeDatos_Lider_de_Equipo">#N/A</definedName>
    <definedName name="SegmentaciónDeDatos_Lider_de_Equipo1">#N/A</definedName>
    <definedName name="SegmentaciónDeDatos_PD">#N/A</definedName>
    <definedName name="SegmentaciónDeDatos_T">#N/A</definedName>
    <definedName name="SegmentaciónDeDatos_T1">#N/A</definedName>
    <definedName name="tblPlanificacion">Planificacion!$A$5:$BK$362</definedName>
  </definedNames>
  <calcPr calcId="191028"/>
  <pivotCaches>
    <pivotCache cacheId="27315" r:id="rId20"/>
    <pivotCache cacheId="27316" r:id="rId21"/>
    <pivotCache cacheId="27317" r:id="rId22"/>
    <pivotCache cacheId="27318" r:id="rId23"/>
    <pivotCache cacheId="27319" r:id="rId24"/>
    <pivotCache cacheId="27320" r:id="rId25"/>
    <pivotCache cacheId="27321" r:id="rId26"/>
    <pivotCache cacheId="27322" r:id="rId27"/>
    <pivotCache cacheId="27323" r:id="rId28"/>
    <pivotCache cacheId="27324" r:id="rId29"/>
  </pivotCaches>
  <extLst>
    <ext xmlns:x14="http://schemas.microsoft.com/office/spreadsheetml/2009/9/main" uri="{BBE1A952-AA13-448e-AADC-164F8A28A991}">
      <x14:slicerCaches>
        <x14:slicerCache r:id="rId30"/>
        <x14:slicerCache r:id="rId31"/>
        <x14:slicerCache r:id="rId32"/>
        <x14:slicerCache r:id="rId33"/>
        <x14:slicerCache r:id="rId34"/>
        <x14:slicerCache r:id="rId35"/>
        <x14:slicerCache r:id="rId36"/>
        <x14:slicerCache r:id="rId37"/>
        <x14:slicerCache r:id="rId3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blplanificacion" name="tblplanificacion" connection="WorksheetConnection_2020_Proyectos_.xlsx!tblplanificacio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64" i="1" l="1"/>
  <c r="M64" i="1"/>
  <c r="AO49" i="1"/>
  <c r="AN49" i="1"/>
  <c r="AO48" i="1"/>
  <c r="BC47" i="1"/>
  <c r="BD47" i="1" s="1"/>
  <c r="BF47" i="1"/>
  <c r="AV47" i="1"/>
  <c r="AN47" i="1"/>
  <c r="AO47" i="1"/>
  <c r="BF128" i="1"/>
  <c r="AM128" i="1"/>
  <c r="AN128" i="1"/>
  <c r="AO128" i="1"/>
  <c r="AU128" i="1"/>
  <c r="AV128" i="1"/>
  <c r="AY128" i="1"/>
  <c r="BA128" i="1"/>
  <c r="BC128" i="1"/>
  <c r="AE128" i="1"/>
  <c r="BF127" i="1"/>
  <c r="AM127" i="1"/>
  <c r="AN127" i="1"/>
  <c r="AO127" i="1"/>
  <c r="AU127" i="1"/>
  <c r="AV127" i="1"/>
  <c r="AY127" i="1"/>
  <c r="BA127" i="1"/>
  <c r="BC127" i="1"/>
  <c r="AE127" i="1"/>
  <c r="AE90" i="1"/>
  <c r="L123" i="42"/>
  <c r="L96" i="42"/>
  <c r="AE119" i="1"/>
  <c r="AP49" i="1" l="1"/>
  <c r="AP47" i="1"/>
  <c r="AW128" i="1"/>
  <c r="AW127" i="1"/>
  <c r="AP128" i="1"/>
  <c r="BD128" i="1"/>
  <c r="AP127" i="1"/>
  <c r="BD127" i="1"/>
  <c r="L3" i="42" l="1"/>
  <c r="L4" i="42"/>
  <c r="L5" i="42"/>
  <c r="L6" i="42"/>
  <c r="L7" i="42"/>
  <c r="L8" i="42"/>
  <c r="L9" i="42"/>
  <c r="L10" i="42"/>
  <c r="L11" i="42"/>
  <c r="L12" i="42"/>
  <c r="L13" i="42"/>
  <c r="L14" i="42"/>
  <c r="L15" i="42"/>
  <c r="L17" i="42"/>
  <c r="L19" i="42"/>
  <c r="L21" i="42"/>
  <c r="L22" i="42"/>
  <c r="L23" i="42"/>
  <c r="L24" i="42"/>
  <c r="L25" i="42"/>
  <c r="L26" i="42"/>
  <c r="L27" i="42"/>
  <c r="L28" i="42"/>
  <c r="L29" i="42"/>
  <c r="L31" i="42"/>
  <c r="L32" i="42"/>
  <c r="L33" i="42"/>
  <c r="L35" i="42"/>
  <c r="L36" i="42"/>
  <c r="L37" i="42"/>
  <c r="L38" i="42"/>
  <c r="L40" i="42"/>
  <c r="L41" i="42"/>
  <c r="L42" i="42"/>
  <c r="L43" i="42"/>
  <c r="L45" i="42"/>
  <c r="L50" i="42"/>
  <c r="L51" i="42"/>
  <c r="L54" i="42"/>
  <c r="L55" i="42"/>
  <c r="L56" i="42"/>
  <c r="L57" i="42"/>
  <c r="L59" i="42"/>
  <c r="L60" i="42"/>
  <c r="L61" i="42"/>
  <c r="L62" i="42"/>
  <c r="L65" i="42"/>
  <c r="L66" i="42"/>
  <c r="L67" i="42"/>
  <c r="L68" i="42"/>
  <c r="L69" i="42"/>
  <c r="L71" i="42"/>
  <c r="L73" i="42"/>
  <c r="L74" i="42"/>
  <c r="L76" i="42"/>
  <c r="L77" i="42"/>
  <c r="L78" i="42"/>
  <c r="L79" i="42"/>
  <c r="L82" i="42"/>
  <c r="L83" i="42"/>
  <c r="L84" i="42"/>
  <c r="L88" i="42"/>
  <c r="L89" i="42"/>
  <c r="L104" i="42"/>
  <c r="L105" i="42"/>
  <c r="L100" i="42"/>
  <c r="L102" i="42"/>
  <c r="L116" i="42"/>
  <c r="L125" i="42"/>
  <c r="L124" i="42"/>
  <c r="L95" i="42"/>
  <c r="L112" i="42"/>
  <c r="L113" i="42"/>
  <c r="L123" i="30"/>
  <c r="BF126" i="1"/>
  <c r="AM126" i="1"/>
  <c r="AN126" i="1"/>
  <c r="AO126" i="1"/>
  <c r="AU126" i="1"/>
  <c r="AV126" i="1"/>
  <c r="AY126" i="1"/>
  <c r="BA126" i="1"/>
  <c r="BC126" i="1"/>
  <c r="AE126" i="1"/>
  <c r="AW126" i="1" l="1"/>
  <c r="AP126" i="1"/>
  <c r="BD126" i="1"/>
  <c r="L122" i="30" l="1"/>
  <c r="L121" i="30"/>
  <c r="L107" i="30"/>
  <c r="L114" i="30"/>
  <c r="L117" i="30"/>
  <c r="L108" i="30"/>
  <c r="L118" i="30"/>
  <c r="AM125" i="1"/>
  <c r="BF124" i="1"/>
  <c r="AW124" i="1"/>
  <c r="AY124" i="1"/>
  <c r="BA124" i="1"/>
  <c r="BC124" i="1"/>
  <c r="AM124" i="1"/>
  <c r="AN124" i="1"/>
  <c r="AO124" i="1"/>
  <c r="AE124" i="1"/>
  <c r="AM39" i="1"/>
  <c r="AM66" i="1"/>
  <c r="BF16" i="1"/>
  <c r="AM16" i="1"/>
  <c r="AN16" i="1"/>
  <c r="AO16" i="1"/>
  <c r="AU16" i="1"/>
  <c r="AV16" i="1"/>
  <c r="AY16" i="1"/>
  <c r="BA16" i="1"/>
  <c r="BC16" i="1"/>
  <c r="BF123" i="1"/>
  <c r="AM123" i="1"/>
  <c r="AN123" i="1"/>
  <c r="AO123" i="1"/>
  <c r="AU123" i="1"/>
  <c r="AV123" i="1"/>
  <c r="AY123" i="1"/>
  <c r="BA123" i="1"/>
  <c r="BC123" i="1"/>
  <c r="AE123" i="1"/>
  <c r="BF57" i="1"/>
  <c r="BF58" i="1"/>
  <c r="BC57" i="1"/>
  <c r="BC58" i="1"/>
  <c r="BA57" i="1"/>
  <c r="BA58" i="1"/>
  <c r="AY57" i="1"/>
  <c r="AY58" i="1"/>
  <c r="AO57" i="1"/>
  <c r="AO58" i="1"/>
  <c r="AN57" i="1"/>
  <c r="AN58" i="1"/>
  <c r="AM57" i="1"/>
  <c r="AM58" i="1"/>
  <c r="AE57" i="1"/>
  <c r="AE58" i="1"/>
  <c r="AV58" i="1"/>
  <c r="AV57" i="1"/>
  <c r="AU58" i="1"/>
  <c r="AW58" i="1" s="1"/>
  <c r="AU57" i="1"/>
  <c r="AW57" i="1" s="1"/>
  <c r="AM118" i="1"/>
  <c r="AM120" i="1"/>
  <c r="AM121" i="1"/>
  <c r="AM122" i="1"/>
  <c r="AE121" i="1"/>
  <c r="AO121" i="1"/>
  <c r="AP121" i="1" s="1"/>
  <c r="AW121" i="1"/>
  <c r="AY121" i="1"/>
  <c r="BA121" i="1"/>
  <c r="BC121" i="1"/>
  <c r="AE47" i="1"/>
  <c r="M47" i="1"/>
  <c r="AU47" i="1" s="1"/>
  <c r="AW47" i="1" s="1"/>
  <c r="AE115" i="1"/>
  <c r="AE116" i="1"/>
  <c r="AE117" i="1"/>
  <c r="AE118" i="1"/>
  <c r="AE120" i="1"/>
  <c r="AO118" i="1"/>
  <c r="AP118" i="1" s="1"/>
  <c r="AW118" i="1"/>
  <c r="AY118" i="1"/>
  <c r="BA118" i="1"/>
  <c r="BC118" i="1"/>
  <c r="AO120" i="1"/>
  <c r="AP120" i="1" s="1"/>
  <c r="AW120" i="1"/>
  <c r="AY120" i="1"/>
  <c r="BA120" i="1"/>
  <c r="BC120" i="1"/>
  <c r="AM116" i="1"/>
  <c r="AN116" i="1"/>
  <c r="AO116" i="1"/>
  <c r="AW116" i="1"/>
  <c r="AY116" i="1"/>
  <c r="BA116" i="1"/>
  <c r="BC116" i="1"/>
  <c r="BF116" i="1"/>
  <c r="AM117" i="1"/>
  <c r="AN117" i="1"/>
  <c r="AO117" i="1"/>
  <c r="AW117" i="1"/>
  <c r="AY117" i="1"/>
  <c r="BA117" i="1"/>
  <c r="BC117" i="1"/>
  <c r="BF117" i="1"/>
  <c r="L221" i="31"/>
  <c r="M221" i="31"/>
  <c r="L222" i="31"/>
  <c r="M222" i="31"/>
  <c r="L223" i="31"/>
  <c r="M223" i="31"/>
  <c r="L224" i="31"/>
  <c r="M224" i="31"/>
  <c r="L225" i="31"/>
  <c r="M225" i="31"/>
  <c r="L226" i="31"/>
  <c r="M226" i="31"/>
  <c r="L227" i="31"/>
  <c r="M227" i="31"/>
  <c r="L228" i="31"/>
  <c r="M228" i="31"/>
  <c r="L229" i="31"/>
  <c r="M229" i="31"/>
  <c r="L230" i="31"/>
  <c r="M230" i="31"/>
  <c r="L231" i="31"/>
  <c r="M231" i="31"/>
  <c r="L232" i="31"/>
  <c r="M232" i="31"/>
  <c r="L233" i="31"/>
  <c r="M233" i="31"/>
  <c r="L234" i="31"/>
  <c r="M234" i="31"/>
  <c r="L235" i="31"/>
  <c r="M235" i="31"/>
  <c r="L236" i="31"/>
  <c r="M236" i="31"/>
  <c r="L237" i="31"/>
  <c r="M237" i="31"/>
  <c r="L238" i="31"/>
  <c r="M238" i="31"/>
  <c r="L239" i="31"/>
  <c r="M239" i="31"/>
  <c r="L240" i="31"/>
  <c r="M240" i="31"/>
  <c r="L241" i="31"/>
  <c r="M241" i="31"/>
  <c r="L242" i="31"/>
  <c r="M242" i="31"/>
  <c r="L243" i="31"/>
  <c r="M243" i="31"/>
  <c r="L244" i="31"/>
  <c r="M244" i="31"/>
  <c r="L245" i="31"/>
  <c r="M245" i="31"/>
  <c r="L246" i="31"/>
  <c r="M246" i="31"/>
  <c r="N119" i="31"/>
  <c r="N122" i="31"/>
  <c r="N123" i="31"/>
  <c r="N131" i="31"/>
  <c r="N250" i="31"/>
  <c r="N251" i="31"/>
  <c r="N387" i="31"/>
  <c r="S244" i="31"/>
  <c r="V244" i="31" s="1"/>
  <c r="L441" i="31"/>
  <c r="M441" i="31"/>
  <c r="N441" i="31" s="1"/>
  <c r="L442" i="31"/>
  <c r="M442" i="31"/>
  <c r="N442" i="31" s="1"/>
  <c r="L443" i="31"/>
  <c r="M443" i="31"/>
  <c r="N443" i="31" s="1"/>
  <c r="L444" i="31"/>
  <c r="M444" i="31"/>
  <c r="N444" i="31" s="1"/>
  <c r="L445" i="31"/>
  <c r="M445" i="31"/>
  <c r="N445" i="31" s="1"/>
  <c r="L446" i="31"/>
  <c r="M446" i="31"/>
  <c r="N446" i="31" s="1"/>
  <c r="L447" i="31"/>
  <c r="M447" i="31"/>
  <c r="N447" i="31" s="1"/>
  <c r="L448" i="31"/>
  <c r="M448" i="31"/>
  <c r="N448" i="31" s="1"/>
  <c r="L449" i="31"/>
  <c r="M449" i="31"/>
  <c r="N449" i="31" s="1"/>
  <c r="L450" i="31"/>
  <c r="M450" i="31"/>
  <c r="N450" i="31" s="1"/>
  <c r="L451" i="31"/>
  <c r="M451" i="31"/>
  <c r="N451" i="31" s="1"/>
  <c r="L452" i="31"/>
  <c r="M452" i="31"/>
  <c r="N452" i="31" s="1"/>
  <c r="L453" i="31"/>
  <c r="M453" i="31"/>
  <c r="N453" i="31" s="1"/>
  <c r="L454" i="31"/>
  <c r="M454" i="31"/>
  <c r="N454" i="31" s="1"/>
  <c r="L455" i="31"/>
  <c r="M455" i="31"/>
  <c r="N455" i="31" s="1"/>
  <c r="L456" i="31"/>
  <c r="M456" i="31"/>
  <c r="N456" i="31" s="1"/>
  <c r="L457" i="31"/>
  <c r="M457" i="31"/>
  <c r="N457" i="31" s="1"/>
  <c r="L458" i="31"/>
  <c r="M458" i="31"/>
  <c r="N458" i="31" s="1"/>
  <c r="L459" i="31"/>
  <c r="M459" i="31"/>
  <c r="N459" i="31" s="1"/>
  <c r="L460" i="31"/>
  <c r="M460" i="31"/>
  <c r="N460" i="31" s="1"/>
  <c r="L461" i="31"/>
  <c r="M461" i="31"/>
  <c r="N461" i="31" s="1"/>
  <c r="L462" i="31"/>
  <c r="M462" i="31"/>
  <c r="N462" i="31" s="1"/>
  <c r="L463" i="31"/>
  <c r="M463" i="31"/>
  <c r="N463" i="31" s="1"/>
  <c r="L464" i="31"/>
  <c r="M464" i="31"/>
  <c r="N464" i="31" s="1"/>
  <c r="L465" i="31"/>
  <c r="M465" i="31"/>
  <c r="N465" i="31" s="1"/>
  <c r="L466" i="31"/>
  <c r="M466" i="31"/>
  <c r="N466" i="31" s="1"/>
  <c r="L467" i="31"/>
  <c r="M467" i="31"/>
  <c r="N467" i="31" s="1"/>
  <c r="L468" i="31"/>
  <c r="M468" i="31"/>
  <c r="N468" i="31" s="1"/>
  <c r="L469" i="31"/>
  <c r="M469" i="31"/>
  <c r="N469" i="31" s="1"/>
  <c r="L470" i="31"/>
  <c r="M470" i="31"/>
  <c r="N470" i="31" s="1"/>
  <c r="L471" i="31"/>
  <c r="M471" i="31"/>
  <c r="N471" i="31" s="1"/>
  <c r="L472" i="31"/>
  <c r="M472" i="31"/>
  <c r="N472" i="31" s="1"/>
  <c r="L473" i="31"/>
  <c r="M473" i="31"/>
  <c r="N473" i="31" s="1"/>
  <c r="L474" i="31"/>
  <c r="M474" i="31"/>
  <c r="N474" i="31" s="1"/>
  <c r="L475" i="31"/>
  <c r="M475" i="31"/>
  <c r="N475" i="31" s="1"/>
  <c r="U309" i="31"/>
  <c r="U310" i="31"/>
  <c r="U311" i="31"/>
  <c r="U312" i="31"/>
  <c r="U313" i="31"/>
  <c r="U314" i="31"/>
  <c r="U315" i="31"/>
  <c r="U316" i="31"/>
  <c r="U317" i="31"/>
  <c r="U318" i="31"/>
  <c r="U319" i="31"/>
  <c r="U320" i="31"/>
  <c r="U321" i="31"/>
  <c r="U322" i="31"/>
  <c r="U323" i="31"/>
  <c r="U324" i="31"/>
  <c r="U325" i="31"/>
  <c r="U326" i="31"/>
  <c r="U327" i="31"/>
  <c r="U328" i="31"/>
  <c r="U329" i="31"/>
  <c r="U330" i="31"/>
  <c r="U331" i="31"/>
  <c r="U332" i="31"/>
  <c r="U333" i="31"/>
  <c r="U334" i="31"/>
  <c r="U335" i="31"/>
  <c r="U336" i="31"/>
  <c r="U337" i="31"/>
  <c r="U338" i="31"/>
  <c r="U339" i="31"/>
  <c r="U340" i="31"/>
  <c r="U341" i="31"/>
  <c r="U342" i="31"/>
  <c r="U343" i="31"/>
  <c r="U344" i="31"/>
  <c r="U345" i="31"/>
  <c r="U346" i="31"/>
  <c r="U347" i="31"/>
  <c r="U348" i="31"/>
  <c r="U349" i="31"/>
  <c r="U350" i="31"/>
  <c r="U351" i="31"/>
  <c r="U352" i="31"/>
  <c r="U353" i="31"/>
  <c r="U354" i="31"/>
  <c r="U355" i="31"/>
  <c r="U356" i="31"/>
  <c r="U357" i="31"/>
  <c r="U358" i="31"/>
  <c r="U359" i="31"/>
  <c r="U360" i="31"/>
  <c r="U361" i="31"/>
  <c r="U362" i="31"/>
  <c r="U363" i="31"/>
  <c r="U364" i="31"/>
  <c r="U365" i="31"/>
  <c r="U366" i="31"/>
  <c r="S309" i="31"/>
  <c r="S310" i="31"/>
  <c r="S311" i="31"/>
  <c r="S312" i="31"/>
  <c r="S313" i="31"/>
  <c r="S314" i="31"/>
  <c r="S315" i="31"/>
  <c r="S316" i="31"/>
  <c r="S317" i="31"/>
  <c r="S318" i="31"/>
  <c r="S319" i="31"/>
  <c r="S320" i="31"/>
  <c r="S321" i="31"/>
  <c r="S322" i="31"/>
  <c r="S323" i="31"/>
  <c r="S324" i="31"/>
  <c r="S325" i="31"/>
  <c r="S326" i="31"/>
  <c r="S327" i="31"/>
  <c r="S328" i="31"/>
  <c r="S329" i="31"/>
  <c r="S330" i="31"/>
  <c r="S331" i="31"/>
  <c r="S332" i="31"/>
  <c r="S333" i="31"/>
  <c r="S334" i="31"/>
  <c r="S335" i="31"/>
  <c r="S336" i="31"/>
  <c r="S337" i="31"/>
  <c r="S338" i="31"/>
  <c r="S339" i="31"/>
  <c r="S340" i="31"/>
  <c r="S341" i="31"/>
  <c r="S342" i="31"/>
  <c r="S343" i="31"/>
  <c r="S344" i="31"/>
  <c r="S345" i="31"/>
  <c r="S346" i="31"/>
  <c r="S347" i="31"/>
  <c r="S348" i="31"/>
  <c r="S349" i="31"/>
  <c r="S350" i="31"/>
  <c r="S351" i="31"/>
  <c r="S352" i="31"/>
  <c r="S353" i="31"/>
  <c r="S354" i="31"/>
  <c r="S355" i="31"/>
  <c r="S356" i="31"/>
  <c r="S357" i="31"/>
  <c r="S358" i="31"/>
  <c r="S359" i="31"/>
  <c r="S360" i="31"/>
  <c r="S361" i="31"/>
  <c r="S362" i="31"/>
  <c r="S363" i="31"/>
  <c r="S364" i="31"/>
  <c r="S365" i="31"/>
  <c r="S366" i="31"/>
  <c r="Q309" i="31"/>
  <c r="Q310" i="31"/>
  <c r="Q311" i="31"/>
  <c r="Q312" i="31"/>
  <c r="Q313" i="31"/>
  <c r="Q314" i="31"/>
  <c r="Q315" i="31"/>
  <c r="Q316" i="31"/>
  <c r="Q317" i="31"/>
  <c r="Q318" i="31"/>
  <c r="Q319" i="31"/>
  <c r="Q320" i="31"/>
  <c r="Q321" i="31"/>
  <c r="Q322" i="31"/>
  <c r="Q323" i="31"/>
  <c r="Q324" i="31"/>
  <c r="Q325" i="31"/>
  <c r="Q326" i="31"/>
  <c r="Q327" i="31"/>
  <c r="Q328" i="31"/>
  <c r="Q329" i="31"/>
  <c r="Q330" i="31"/>
  <c r="Q331" i="31"/>
  <c r="Q332" i="31"/>
  <c r="Q333" i="31"/>
  <c r="Q334" i="31"/>
  <c r="Q335" i="31"/>
  <c r="Q336" i="31"/>
  <c r="Q337" i="31"/>
  <c r="Q338" i="31"/>
  <c r="Q339" i="31"/>
  <c r="Q340" i="31"/>
  <c r="Q341" i="31"/>
  <c r="Q342" i="31"/>
  <c r="Q343" i="31"/>
  <c r="Q344" i="31"/>
  <c r="Q345" i="31"/>
  <c r="Q346" i="31"/>
  <c r="Q347" i="31"/>
  <c r="Q348" i="31"/>
  <c r="Q349" i="31"/>
  <c r="Q350" i="31"/>
  <c r="Q351" i="31"/>
  <c r="Q352" i="31"/>
  <c r="Q353" i="31"/>
  <c r="Q354" i="31"/>
  <c r="Q355" i="31"/>
  <c r="Q356" i="31"/>
  <c r="Q357" i="31"/>
  <c r="Q358" i="31"/>
  <c r="Q359" i="31"/>
  <c r="Q360" i="31"/>
  <c r="Q361" i="31"/>
  <c r="Q362" i="31"/>
  <c r="Q363" i="31"/>
  <c r="Q364" i="31"/>
  <c r="Q365" i="31"/>
  <c r="Q366" i="31"/>
  <c r="L309" i="31"/>
  <c r="M309" i="31"/>
  <c r="N309" i="31" s="1"/>
  <c r="L310" i="31"/>
  <c r="M310" i="31"/>
  <c r="N310" i="31" s="1"/>
  <c r="L311" i="31"/>
  <c r="M311" i="31"/>
  <c r="N311" i="31" s="1"/>
  <c r="L312" i="31"/>
  <c r="M312" i="31"/>
  <c r="N312" i="31" s="1"/>
  <c r="L313" i="31"/>
  <c r="M313" i="31"/>
  <c r="N313" i="31" s="1"/>
  <c r="L314" i="31"/>
  <c r="M314" i="31"/>
  <c r="N314" i="31" s="1"/>
  <c r="L315" i="31"/>
  <c r="M315" i="31"/>
  <c r="N315" i="31" s="1"/>
  <c r="L316" i="31"/>
  <c r="M316" i="31"/>
  <c r="N316" i="31" s="1"/>
  <c r="L317" i="31"/>
  <c r="M317" i="31"/>
  <c r="N317" i="31" s="1"/>
  <c r="L318" i="31"/>
  <c r="M318" i="31"/>
  <c r="N318" i="31" s="1"/>
  <c r="L319" i="31"/>
  <c r="M319" i="31"/>
  <c r="N319" i="31" s="1"/>
  <c r="L320" i="31"/>
  <c r="M320" i="31"/>
  <c r="N320" i="31" s="1"/>
  <c r="L321" i="31"/>
  <c r="M321" i="31"/>
  <c r="N321" i="31" s="1"/>
  <c r="L322" i="31"/>
  <c r="M322" i="31"/>
  <c r="N322" i="31" s="1"/>
  <c r="L323" i="31"/>
  <c r="M323" i="31"/>
  <c r="N323" i="31" s="1"/>
  <c r="L324" i="31"/>
  <c r="M324" i="31"/>
  <c r="N324" i="31" s="1"/>
  <c r="L325" i="31"/>
  <c r="M325" i="31"/>
  <c r="N325" i="31" s="1"/>
  <c r="L326" i="31"/>
  <c r="M326" i="31"/>
  <c r="N326" i="31" s="1"/>
  <c r="L327" i="31"/>
  <c r="M327" i="31"/>
  <c r="N327" i="31" s="1"/>
  <c r="L328" i="31"/>
  <c r="M328" i="31"/>
  <c r="N328" i="31" s="1"/>
  <c r="L329" i="31"/>
  <c r="M329" i="31"/>
  <c r="N329" i="31" s="1"/>
  <c r="L330" i="31"/>
  <c r="M330" i="31"/>
  <c r="N330" i="31" s="1"/>
  <c r="L331" i="31"/>
  <c r="M331" i="31"/>
  <c r="N331" i="31" s="1"/>
  <c r="L332" i="31"/>
  <c r="M332" i="31"/>
  <c r="N332" i="31" s="1"/>
  <c r="L333" i="31"/>
  <c r="M333" i="31"/>
  <c r="N333" i="31" s="1"/>
  <c r="L334" i="31"/>
  <c r="M334" i="31"/>
  <c r="N334" i="31" s="1"/>
  <c r="L335" i="31"/>
  <c r="M335" i="31"/>
  <c r="N335" i="31" s="1"/>
  <c r="L336" i="31"/>
  <c r="M336" i="31"/>
  <c r="N336" i="31" s="1"/>
  <c r="L337" i="31"/>
  <c r="M337" i="31"/>
  <c r="N337" i="31" s="1"/>
  <c r="L338" i="31"/>
  <c r="M338" i="31"/>
  <c r="N338" i="31" s="1"/>
  <c r="L339" i="31"/>
  <c r="M339" i="31"/>
  <c r="N339" i="31" s="1"/>
  <c r="L340" i="31"/>
  <c r="M340" i="31"/>
  <c r="N340" i="31" s="1"/>
  <c r="L341" i="31"/>
  <c r="M341" i="31"/>
  <c r="N341" i="31" s="1"/>
  <c r="L342" i="31"/>
  <c r="M342" i="31"/>
  <c r="N342" i="31" s="1"/>
  <c r="L343" i="31"/>
  <c r="M343" i="31"/>
  <c r="N343" i="31" s="1"/>
  <c r="L344" i="31"/>
  <c r="M344" i="31"/>
  <c r="N344" i="31" s="1"/>
  <c r="L345" i="31"/>
  <c r="M345" i="31"/>
  <c r="N345" i="31" s="1"/>
  <c r="L346" i="31"/>
  <c r="M346" i="31"/>
  <c r="N346" i="31" s="1"/>
  <c r="L347" i="31"/>
  <c r="M347" i="31"/>
  <c r="N347" i="31" s="1"/>
  <c r="L348" i="31"/>
  <c r="M348" i="31"/>
  <c r="N348" i="31" s="1"/>
  <c r="L349" i="31"/>
  <c r="M349" i="31"/>
  <c r="N349" i="31" s="1"/>
  <c r="L350" i="31"/>
  <c r="M350" i="31"/>
  <c r="N350" i="31" s="1"/>
  <c r="L351" i="31"/>
  <c r="M351" i="31"/>
  <c r="N351" i="31" s="1"/>
  <c r="L352" i="31"/>
  <c r="M352" i="31"/>
  <c r="N352" i="31" s="1"/>
  <c r="L353" i="31"/>
  <c r="M353" i="31"/>
  <c r="N353" i="31" s="1"/>
  <c r="L354" i="31"/>
  <c r="M354" i="31"/>
  <c r="N354" i="31" s="1"/>
  <c r="L355" i="31"/>
  <c r="M355" i="31"/>
  <c r="N355" i="31" s="1"/>
  <c r="L356" i="31"/>
  <c r="M356" i="31"/>
  <c r="N356" i="31" s="1"/>
  <c r="L357" i="31"/>
  <c r="M357" i="31"/>
  <c r="N357" i="31" s="1"/>
  <c r="L358" i="31"/>
  <c r="M358" i="31"/>
  <c r="N358" i="31" s="1"/>
  <c r="L359" i="31"/>
  <c r="M359" i="31"/>
  <c r="N359" i="31" s="1"/>
  <c r="L360" i="31"/>
  <c r="M360" i="31"/>
  <c r="N360" i="31" s="1"/>
  <c r="L361" i="31"/>
  <c r="M361" i="31"/>
  <c r="N361" i="31" s="1"/>
  <c r="L362" i="31"/>
  <c r="M362" i="31"/>
  <c r="N362" i="31" s="1"/>
  <c r="L363" i="31"/>
  <c r="M363" i="31"/>
  <c r="N363" i="31" s="1"/>
  <c r="L364" i="31"/>
  <c r="M364" i="31"/>
  <c r="N364" i="31" s="1"/>
  <c r="L365" i="31"/>
  <c r="M365" i="31"/>
  <c r="N365" i="31" s="1"/>
  <c r="L366" i="31"/>
  <c r="M366" i="31"/>
  <c r="N366" i="31" s="1"/>
  <c r="L253" i="31"/>
  <c r="M253" i="31"/>
  <c r="N253" i="31" s="1"/>
  <c r="L254" i="31"/>
  <c r="M254" i="31"/>
  <c r="N254" i="31" s="1"/>
  <c r="L255" i="31"/>
  <c r="M255" i="31"/>
  <c r="N255" i="31" s="1"/>
  <c r="L256" i="31"/>
  <c r="M256" i="31"/>
  <c r="N256" i="31" s="1"/>
  <c r="L257" i="31"/>
  <c r="M257" i="31"/>
  <c r="N257" i="31" s="1"/>
  <c r="L258" i="31"/>
  <c r="M258" i="31"/>
  <c r="N258" i="31" s="1"/>
  <c r="L259" i="31"/>
  <c r="M259" i="31"/>
  <c r="N259" i="31" s="1"/>
  <c r="L260" i="31"/>
  <c r="M260" i="31"/>
  <c r="N260" i="31" s="1"/>
  <c r="L261" i="31"/>
  <c r="M261" i="31"/>
  <c r="N261" i="31" s="1"/>
  <c r="L262" i="31"/>
  <c r="M262" i="31"/>
  <c r="N262" i="31" s="1"/>
  <c r="L263" i="31"/>
  <c r="M263" i="31"/>
  <c r="N263" i="31" s="1"/>
  <c r="L264" i="31"/>
  <c r="M264" i="31"/>
  <c r="N264" i="31" s="1"/>
  <c r="L265" i="31"/>
  <c r="M265" i="31"/>
  <c r="N265" i="31" s="1"/>
  <c r="L266" i="31"/>
  <c r="M266" i="31"/>
  <c r="N266" i="31" s="1"/>
  <c r="L267" i="31"/>
  <c r="M267" i="31"/>
  <c r="N267" i="31" s="1"/>
  <c r="L268" i="31"/>
  <c r="M268" i="31"/>
  <c r="N268" i="31" s="1"/>
  <c r="L269" i="31"/>
  <c r="M269" i="31"/>
  <c r="N269" i="31" s="1"/>
  <c r="L270" i="31"/>
  <c r="M270" i="31"/>
  <c r="N270" i="31" s="1"/>
  <c r="L271" i="31"/>
  <c r="M271" i="31"/>
  <c r="N271" i="31" s="1"/>
  <c r="L272" i="31"/>
  <c r="M272" i="31"/>
  <c r="N272" i="31" s="1"/>
  <c r="L273" i="31"/>
  <c r="M273" i="31"/>
  <c r="N273" i="31" s="1"/>
  <c r="L274" i="31"/>
  <c r="M274" i="31"/>
  <c r="N274" i="31" s="1"/>
  <c r="L275" i="31"/>
  <c r="M275" i="31"/>
  <c r="N275" i="31" s="1"/>
  <c r="L276" i="31"/>
  <c r="M276" i="31"/>
  <c r="N276" i="31" s="1"/>
  <c r="L277" i="31"/>
  <c r="M277" i="31"/>
  <c r="N277" i="31" s="1"/>
  <c r="L278" i="31"/>
  <c r="M278" i="31"/>
  <c r="N278" i="31" s="1"/>
  <c r="L279" i="31"/>
  <c r="M279" i="31"/>
  <c r="N279" i="31" s="1"/>
  <c r="L280" i="31"/>
  <c r="M280" i="31"/>
  <c r="N280" i="31" s="1"/>
  <c r="L281" i="31"/>
  <c r="M281" i="31"/>
  <c r="N281" i="31" s="1"/>
  <c r="L282" i="31"/>
  <c r="M282" i="31"/>
  <c r="N282" i="31" s="1"/>
  <c r="L283" i="31"/>
  <c r="M283" i="31"/>
  <c r="N283" i="31" s="1"/>
  <c r="L284" i="31"/>
  <c r="M284" i="31"/>
  <c r="N284" i="31" s="1"/>
  <c r="L285" i="31"/>
  <c r="M285" i="31"/>
  <c r="N285" i="31" s="1"/>
  <c r="L286" i="31"/>
  <c r="M286" i="31"/>
  <c r="N286" i="31" s="1"/>
  <c r="L287" i="31"/>
  <c r="M287" i="31"/>
  <c r="N287" i="31" s="1"/>
  <c r="L288" i="31"/>
  <c r="M288" i="31"/>
  <c r="N288" i="31" s="1"/>
  <c r="L289" i="31"/>
  <c r="M289" i="31"/>
  <c r="N289" i="31" s="1"/>
  <c r="L290" i="31"/>
  <c r="M290" i="31"/>
  <c r="N290" i="31" s="1"/>
  <c r="L291" i="31"/>
  <c r="M291" i="31"/>
  <c r="N291" i="31" s="1"/>
  <c r="L292" i="31"/>
  <c r="M292" i="31"/>
  <c r="N292" i="31" s="1"/>
  <c r="L293" i="31"/>
  <c r="M293" i="31"/>
  <c r="N293" i="31" s="1"/>
  <c r="L294" i="31"/>
  <c r="M294" i="31"/>
  <c r="N294" i="31" s="1"/>
  <c r="L295" i="31"/>
  <c r="M295" i="31"/>
  <c r="N295" i="31" s="1"/>
  <c r="L296" i="31"/>
  <c r="M296" i="31"/>
  <c r="N296" i="31" s="1"/>
  <c r="L297" i="31"/>
  <c r="M297" i="31"/>
  <c r="N297" i="31" s="1"/>
  <c r="L298" i="31"/>
  <c r="M298" i="31"/>
  <c r="N298" i="31" s="1"/>
  <c r="L299" i="31"/>
  <c r="M299" i="31"/>
  <c r="N299" i="31" s="1"/>
  <c r="L300" i="31"/>
  <c r="M300" i="31"/>
  <c r="N300" i="31" s="1"/>
  <c r="L301" i="31"/>
  <c r="M301" i="31"/>
  <c r="N301" i="31" s="1"/>
  <c r="L302" i="31"/>
  <c r="M302" i="31"/>
  <c r="N302" i="31" s="1"/>
  <c r="L303" i="31"/>
  <c r="M303" i="31"/>
  <c r="N303" i="31" s="1"/>
  <c r="L304" i="31"/>
  <c r="M304" i="31"/>
  <c r="N304" i="31" s="1"/>
  <c r="L305" i="31"/>
  <c r="M305" i="31"/>
  <c r="N305" i="31" s="1"/>
  <c r="L306" i="31"/>
  <c r="M306" i="31"/>
  <c r="N306" i="31" s="1"/>
  <c r="L307" i="31"/>
  <c r="M307" i="31"/>
  <c r="N307" i="31" s="1"/>
  <c r="L308" i="31"/>
  <c r="M308" i="31"/>
  <c r="N308" i="31" s="1"/>
  <c r="U308" i="31"/>
  <c r="S308" i="31"/>
  <c r="Q308" i="31"/>
  <c r="V308" i="31" s="1"/>
  <c r="Q280" i="31"/>
  <c r="S280" i="31"/>
  <c r="U280" i="31"/>
  <c r="V280" i="31"/>
  <c r="Q281" i="31"/>
  <c r="S281" i="31"/>
  <c r="U281" i="31"/>
  <c r="V281" i="31"/>
  <c r="Q282" i="31"/>
  <c r="S282" i="31"/>
  <c r="U282" i="31"/>
  <c r="V282" i="31"/>
  <c r="Q283" i="31"/>
  <c r="S283" i="31"/>
  <c r="U283" i="31"/>
  <c r="V283" i="31"/>
  <c r="Q284" i="31"/>
  <c r="S284" i="31"/>
  <c r="U284" i="31"/>
  <c r="V284" i="31"/>
  <c r="Q285" i="31"/>
  <c r="S285" i="31"/>
  <c r="U285" i="31"/>
  <c r="V285" i="31"/>
  <c r="Q286" i="31"/>
  <c r="S286" i="31"/>
  <c r="U286" i="31"/>
  <c r="V286" i="31"/>
  <c r="Q287" i="31"/>
  <c r="S287" i="31"/>
  <c r="U287" i="31"/>
  <c r="V287" i="31"/>
  <c r="Q288" i="31"/>
  <c r="S288" i="31"/>
  <c r="U288" i="31"/>
  <c r="V288" i="31"/>
  <c r="Q289" i="31"/>
  <c r="S289" i="31"/>
  <c r="U289" i="31"/>
  <c r="V289" i="31"/>
  <c r="Q290" i="31"/>
  <c r="S290" i="31"/>
  <c r="U290" i="31"/>
  <c r="V290" i="31"/>
  <c r="Q291" i="31"/>
  <c r="S291" i="31"/>
  <c r="U291" i="31"/>
  <c r="V291" i="31"/>
  <c r="Q292" i="31"/>
  <c r="S292" i="31"/>
  <c r="U292" i="31"/>
  <c r="V292" i="31"/>
  <c r="Q293" i="31"/>
  <c r="S293" i="31"/>
  <c r="U293" i="31"/>
  <c r="V293" i="31"/>
  <c r="Q294" i="31"/>
  <c r="S294" i="31"/>
  <c r="U294" i="31"/>
  <c r="V294" i="31"/>
  <c r="Q295" i="31"/>
  <c r="S295" i="31"/>
  <c r="U295" i="31"/>
  <c r="V295" i="31"/>
  <c r="Q296" i="31"/>
  <c r="S296" i="31"/>
  <c r="U296" i="31"/>
  <c r="V296" i="31"/>
  <c r="Q297" i="31"/>
  <c r="S297" i="31"/>
  <c r="U297" i="31"/>
  <c r="V297" i="31"/>
  <c r="Q298" i="31"/>
  <c r="S298" i="31"/>
  <c r="U298" i="31"/>
  <c r="V298" i="31"/>
  <c r="Q299" i="31"/>
  <c r="S299" i="31"/>
  <c r="U299" i="31"/>
  <c r="V299" i="31"/>
  <c r="Q300" i="31"/>
  <c r="S300" i="31"/>
  <c r="U300" i="31"/>
  <c r="V300" i="31"/>
  <c r="Q301" i="31"/>
  <c r="S301" i="31"/>
  <c r="U301" i="31"/>
  <c r="V301" i="31"/>
  <c r="Q302" i="31"/>
  <c r="S302" i="31"/>
  <c r="U302" i="31"/>
  <c r="V302" i="31"/>
  <c r="Q303" i="31"/>
  <c r="S303" i="31"/>
  <c r="U303" i="31"/>
  <c r="V303" i="31"/>
  <c r="Q304" i="31"/>
  <c r="S304" i="31"/>
  <c r="U304" i="31"/>
  <c r="V304" i="31"/>
  <c r="Q305" i="31"/>
  <c r="S305" i="31"/>
  <c r="U305" i="31"/>
  <c r="V305" i="31"/>
  <c r="Q306" i="31"/>
  <c r="S306" i="31"/>
  <c r="U306" i="31"/>
  <c r="V306" i="31"/>
  <c r="Q307" i="31"/>
  <c r="S307" i="31"/>
  <c r="U307" i="31"/>
  <c r="V307" i="31"/>
  <c r="U279" i="31"/>
  <c r="S279" i="31"/>
  <c r="Q279" i="31"/>
  <c r="V279" i="31" s="1"/>
  <c r="U278" i="31"/>
  <c r="S278" i="31"/>
  <c r="Q278" i="31"/>
  <c r="V278" i="31" s="1"/>
  <c r="U277" i="31"/>
  <c r="S277" i="31"/>
  <c r="Q277" i="31"/>
  <c r="V277" i="31" s="1"/>
  <c r="U276" i="31"/>
  <c r="S276" i="31"/>
  <c r="Q276" i="31"/>
  <c r="V276" i="31" s="1"/>
  <c r="U275" i="31"/>
  <c r="S275" i="31"/>
  <c r="Q275" i="31"/>
  <c r="V275" i="31" s="1"/>
  <c r="U274" i="31"/>
  <c r="S274" i="31"/>
  <c r="Q274" i="31"/>
  <c r="V274" i="31" s="1"/>
  <c r="U273" i="31"/>
  <c r="S273" i="31"/>
  <c r="Q273" i="31"/>
  <c r="V273" i="31" s="1"/>
  <c r="U272" i="31"/>
  <c r="S272" i="31"/>
  <c r="Q272" i="31"/>
  <c r="V272" i="31" s="1"/>
  <c r="U271" i="31"/>
  <c r="S271" i="31"/>
  <c r="Q271" i="31"/>
  <c r="V271" i="31" s="1"/>
  <c r="U270" i="31"/>
  <c r="S270" i="31"/>
  <c r="Q270" i="31"/>
  <c r="V270" i="31" s="1"/>
  <c r="U269" i="31"/>
  <c r="S269" i="31"/>
  <c r="Q269" i="31"/>
  <c r="V269" i="31" s="1"/>
  <c r="U268" i="31"/>
  <c r="S268" i="31"/>
  <c r="Q268" i="31"/>
  <c r="V268" i="31" s="1"/>
  <c r="U267" i="31"/>
  <c r="S267" i="31"/>
  <c r="Q267" i="31"/>
  <c r="V267" i="31" s="1"/>
  <c r="U266" i="31"/>
  <c r="S266" i="31"/>
  <c r="Q266" i="31"/>
  <c r="V266" i="31" s="1"/>
  <c r="U265" i="31"/>
  <c r="S265" i="31"/>
  <c r="Q265" i="31"/>
  <c r="V265" i="31" s="1"/>
  <c r="U264" i="31"/>
  <c r="S264" i="31"/>
  <c r="Q264" i="31"/>
  <c r="V264" i="31" s="1"/>
  <c r="U263" i="31"/>
  <c r="S263" i="31"/>
  <c r="Q263" i="31"/>
  <c r="V263" i="31" s="1"/>
  <c r="U262" i="31"/>
  <c r="S262" i="31"/>
  <c r="Q262" i="31"/>
  <c r="V262" i="31" s="1"/>
  <c r="U261" i="31"/>
  <c r="S261" i="31"/>
  <c r="Q261" i="31"/>
  <c r="V261" i="31" s="1"/>
  <c r="U260" i="31"/>
  <c r="S260" i="31"/>
  <c r="Q260" i="31"/>
  <c r="V260" i="31" s="1"/>
  <c r="U259" i="31"/>
  <c r="S259" i="31"/>
  <c r="Q259" i="31"/>
  <c r="V259" i="31" s="1"/>
  <c r="U258" i="31"/>
  <c r="S258" i="31"/>
  <c r="Q258" i="31"/>
  <c r="V258" i="31" s="1"/>
  <c r="U257" i="31"/>
  <c r="S257" i="31"/>
  <c r="Q257" i="31"/>
  <c r="V257" i="31" s="1"/>
  <c r="U256" i="31"/>
  <c r="S256" i="31"/>
  <c r="Q256" i="31"/>
  <c r="V256" i="31" s="1"/>
  <c r="U255" i="31"/>
  <c r="S255" i="31"/>
  <c r="Q255" i="31"/>
  <c r="V255" i="31" s="1"/>
  <c r="U254" i="31"/>
  <c r="S254" i="31"/>
  <c r="Q254" i="31"/>
  <c r="V254" i="31" s="1"/>
  <c r="U253" i="31"/>
  <c r="S253" i="31"/>
  <c r="Q253" i="31"/>
  <c r="V253" i="31" s="1"/>
  <c r="U252" i="31"/>
  <c r="S252" i="31"/>
  <c r="Q252" i="31"/>
  <c r="V252" i="31" s="1"/>
  <c r="M252" i="31"/>
  <c r="L252" i="31"/>
  <c r="AY43" i="1"/>
  <c r="BF115" i="1"/>
  <c r="AW115" i="1"/>
  <c r="AY115" i="1"/>
  <c r="BA115" i="1"/>
  <c r="BC115" i="1"/>
  <c r="AM115" i="1"/>
  <c r="AN115" i="1"/>
  <c r="AO115" i="1"/>
  <c r="N109" i="1"/>
  <c r="M109" i="1"/>
  <c r="BF114" i="1"/>
  <c r="BC114" i="1"/>
  <c r="BA114" i="1"/>
  <c r="AY114" i="1"/>
  <c r="AV114" i="1"/>
  <c r="AU114" i="1"/>
  <c r="AW114" i="1" s="1"/>
  <c r="AO114" i="1"/>
  <c r="AN114" i="1"/>
  <c r="AM114" i="1"/>
  <c r="AE114" i="1"/>
  <c r="AE16" i="1"/>
  <c r="AE113" i="1"/>
  <c r="BF75" i="1"/>
  <c r="BC75" i="1"/>
  <c r="BA75" i="1"/>
  <c r="AY75" i="1"/>
  <c r="AV75" i="1"/>
  <c r="AU75" i="1"/>
  <c r="AW75" i="1" s="1"/>
  <c r="AO75" i="1"/>
  <c r="AN75" i="1"/>
  <c r="AM75" i="1"/>
  <c r="AE75" i="1"/>
  <c r="BF112" i="1"/>
  <c r="BC112" i="1"/>
  <c r="BA112" i="1"/>
  <c r="AY112" i="1"/>
  <c r="AV112" i="1"/>
  <c r="AU112" i="1"/>
  <c r="AW112" i="1" s="1"/>
  <c r="AO112" i="1"/>
  <c r="AN112" i="1"/>
  <c r="AM112" i="1"/>
  <c r="AE111" i="1"/>
  <c r="AE110" i="1"/>
  <c r="BF110" i="1"/>
  <c r="BC110" i="1"/>
  <c r="BA110" i="1"/>
  <c r="AY110" i="1"/>
  <c r="AV110" i="1"/>
  <c r="AU110" i="1"/>
  <c r="AO110" i="1"/>
  <c r="AN110" i="1"/>
  <c r="AM110" i="1"/>
  <c r="N50" i="1"/>
  <c r="M23" i="1"/>
  <c r="AW16" i="1" l="1"/>
  <c r="AW110" i="1"/>
  <c r="AP124" i="1"/>
  <c r="BD124" i="1"/>
  <c r="AW123" i="1"/>
  <c r="AP57" i="1"/>
  <c r="BD58" i="1"/>
  <c r="BD57" i="1"/>
  <c r="AP16" i="1"/>
  <c r="BD123" i="1"/>
  <c r="BD16" i="1"/>
  <c r="AP123" i="1"/>
  <c r="AP58" i="1"/>
  <c r="BD116" i="1"/>
  <c r="BD121" i="1"/>
  <c r="AP117" i="1"/>
  <c r="BD118" i="1"/>
  <c r="BD120" i="1"/>
  <c r="AP116" i="1"/>
  <c r="BD117" i="1"/>
  <c r="N252" i="31"/>
  <c r="N244" i="31"/>
  <c r="V366" i="31"/>
  <c r="V365" i="31"/>
  <c r="V364" i="31"/>
  <c r="V363" i="31"/>
  <c r="V362" i="31"/>
  <c r="V361" i="31"/>
  <c r="V360" i="31"/>
  <c r="V359" i="31"/>
  <c r="V358" i="31"/>
  <c r="V357" i="31"/>
  <c r="V356" i="31"/>
  <c r="V355" i="31"/>
  <c r="V354" i="31"/>
  <c r="V353" i="31"/>
  <c r="V352" i="31"/>
  <c r="V351" i="31"/>
  <c r="V350" i="31"/>
  <c r="V349" i="31"/>
  <c r="V348" i="31"/>
  <c r="V347" i="31"/>
  <c r="V346" i="31"/>
  <c r="V345" i="31"/>
  <c r="V344" i="31"/>
  <c r="V343" i="31"/>
  <c r="V342" i="31"/>
  <c r="V341" i="31"/>
  <c r="V340" i="31"/>
  <c r="V339" i="31"/>
  <c r="V338" i="31"/>
  <c r="V337" i="31"/>
  <c r="V336" i="31"/>
  <c r="V335" i="31"/>
  <c r="V334" i="31"/>
  <c r="V333" i="31"/>
  <c r="V332" i="31"/>
  <c r="V331" i="31"/>
  <c r="V330" i="31"/>
  <c r="V329" i="31"/>
  <c r="V328" i="31"/>
  <c r="V327" i="31"/>
  <c r="V326" i="31"/>
  <c r="V325" i="31"/>
  <c r="V324" i="31"/>
  <c r="V323" i="31"/>
  <c r="V322" i="31"/>
  <c r="V321" i="31"/>
  <c r="V320" i="31"/>
  <c r="V319" i="31"/>
  <c r="V318" i="31"/>
  <c r="V317" i="31"/>
  <c r="V316" i="31"/>
  <c r="V315" i="31"/>
  <c r="V314" i="31"/>
  <c r="V313" i="31"/>
  <c r="V312" i="31"/>
  <c r="V311" i="31"/>
  <c r="V310" i="31"/>
  <c r="V309" i="31"/>
  <c r="BD115" i="1"/>
  <c r="AP115" i="1"/>
  <c r="BD114" i="1"/>
  <c r="AP114" i="1"/>
  <c r="BD75" i="1"/>
  <c r="AP75" i="1"/>
  <c r="BD110" i="1"/>
  <c r="BD112" i="1"/>
  <c r="AP112" i="1"/>
  <c r="AP110" i="1"/>
  <c r="BF111" i="1"/>
  <c r="AU111" i="1"/>
  <c r="AW111" i="1" s="1"/>
  <c r="AV111" i="1"/>
  <c r="AY111" i="1"/>
  <c r="BA111" i="1"/>
  <c r="BC111" i="1"/>
  <c r="AM111" i="1"/>
  <c r="AN111" i="1"/>
  <c r="AO111" i="1"/>
  <c r="AE71" i="1"/>
  <c r="AM71" i="1"/>
  <c r="AN71" i="1"/>
  <c r="AO71" i="1"/>
  <c r="AU71" i="1"/>
  <c r="AV71" i="1"/>
  <c r="AY71" i="1"/>
  <c r="BA71" i="1"/>
  <c r="BC71" i="1"/>
  <c r="BF71" i="1"/>
  <c r="AP111" i="1" l="1"/>
  <c r="BD111" i="1"/>
  <c r="AW71" i="1"/>
  <c r="AP71" i="1"/>
  <c r="BD71" i="1"/>
  <c r="AU108" i="1" l="1"/>
  <c r="AW108" i="1" s="1"/>
  <c r="AV108" i="1"/>
  <c r="AY108" i="1"/>
  <c r="BA108" i="1"/>
  <c r="BC108" i="1"/>
  <c r="BF108" i="1"/>
  <c r="AE108" i="1"/>
  <c r="BF107" i="1"/>
  <c r="BC107" i="1"/>
  <c r="BA107" i="1"/>
  <c r="AY107" i="1"/>
  <c r="AV107" i="1"/>
  <c r="AU107" i="1"/>
  <c r="AW107" i="1" s="1"/>
  <c r="AO107" i="1"/>
  <c r="AN107" i="1"/>
  <c r="AM107" i="1"/>
  <c r="AE107" i="1"/>
  <c r="BF106" i="1"/>
  <c r="BC106" i="1"/>
  <c r="BA106" i="1"/>
  <c r="AY106" i="1"/>
  <c r="AV106" i="1"/>
  <c r="AU106" i="1"/>
  <c r="AW106" i="1" s="1"/>
  <c r="AO106" i="1"/>
  <c r="AN106" i="1"/>
  <c r="AM106" i="1"/>
  <c r="AE106" i="1"/>
  <c r="BF105" i="1"/>
  <c r="BC105" i="1"/>
  <c r="BA105" i="1"/>
  <c r="AY105" i="1"/>
  <c r="AV105" i="1"/>
  <c r="AU105" i="1"/>
  <c r="AW105" i="1" s="1"/>
  <c r="AO105" i="1"/>
  <c r="AN105" i="1"/>
  <c r="AM105" i="1"/>
  <c r="AE105" i="1"/>
  <c r="AO77" i="1"/>
  <c r="AU81" i="1"/>
  <c r="AW81" i="1" s="1"/>
  <c r="AU82" i="1"/>
  <c r="AU83" i="1"/>
  <c r="AU84" i="1"/>
  <c r="AU85" i="1"/>
  <c r="AU86" i="1"/>
  <c r="AU87" i="1"/>
  <c r="AU88" i="1"/>
  <c r="AU89" i="1"/>
  <c r="AU90" i="1"/>
  <c r="AU91" i="1"/>
  <c r="AU92" i="1"/>
  <c r="AU93" i="1"/>
  <c r="AU94" i="1"/>
  <c r="AU95" i="1"/>
  <c r="AU96" i="1"/>
  <c r="AU97" i="1"/>
  <c r="AU98" i="1"/>
  <c r="AU99" i="1"/>
  <c r="AU100" i="1"/>
  <c r="AU101" i="1"/>
  <c r="AU102" i="1"/>
  <c r="AW102" i="1" s="1"/>
  <c r="AU103" i="1"/>
  <c r="AV103" i="1"/>
  <c r="AE83" i="1"/>
  <c r="AV83" i="1"/>
  <c r="AV84" i="1"/>
  <c r="AE84" i="1"/>
  <c r="AV86" i="1"/>
  <c r="AU79" i="1"/>
  <c r="AU80" i="1"/>
  <c r="AV91" i="1"/>
  <c r="AV92" i="1"/>
  <c r="AV93" i="1"/>
  <c r="AV94" i="1"/>
  <c r="AV95" i="1"/>
  <c r="AV96" i="1"/>
  <c r="AV97" i="1"/>
  <c r="AV98" i="1"/>
  <c r="AV99" i="1"/>
  <c r="AV100" i="1"/>
  <c r="AV101" i="1"/>
  <c r="AV102" i="1"/>
  <c r="AV87" i="1"/>
  <c r="AV88" i="1"/>
  <c r="AV89" i="1"/>
  <c r="AV90" i="1"/>
  <c r="BF81" i="1"/>
  <c r="BC81" i="1"/>
  <c r="BA81" i="1"/>
  <c r="AY81" i="1"/>
  <c r="AV81" i="1"/>
  <c r="AM81" i="1"/>
  <c r="AN81" i="1"/>
  <c r="AO81" i="1"/>
  <c r="AE81" i="1"/>
  <c r="L71" i="30"/>
  <c r="L89" i="30"/>
  <c r="L72" i="30"/>
  <c r="L87" i="30"/>
  <c r="AE23" i="1"/>
  <c r="BF23" i="1"/>
  <c r="AU23" i="1"/>
  <c r="AV23" i="1"/>
  <c r="AY23" i="1"/>
  <c r="BA23" i="1"/>
  <c r="BC23" i="1"/>
  <c r="AM23" i="1"/>
  <c r="AN23" i="1"/>
  <c r="AO23" i="1"/>
  <c r="BF19" i="1"/>
  <c r="BF20" i="1"/>
  <c r="BF21" i="1"/>
  <c r="BF22" i="1"/>
  <c r="BF24" i="1"/>
  <c r="BF25" i="1"/>
  <c r="BF26" i="1"/>
  <c r="BF27" i="1"/>
  <c r="BF28" i="1"/>
  <c r="BF29" i="1"/>
  <c r="BF30" i="1"/>
  <c r="BF31" i="1"/>
  <c r="BF32" i="1"/>
  <c r="BF33" i="1"/>
  <c r="BF34" i="1"/>
  <c r="BF35" i="1"/>
  <c r="BF36" i="1"/>
  <c r="BF37" i="1"/>
  <c r="BF38" i="1"/>
  <c r="BF39" i="1"/>
  <c r="BF40" i="1"/>
  <c r="BF41" i="1"/>
  <c r="BF42" i="1"/>
  <c r="BF43" i="1"/>
  <c r="BF44" i="1"/>
  <c r="BF45" i="1"/>
  <c r="BF46" i="1"/>
  <c r="BF48" i="1"/>
  <c r="BF49" i="1"/>
  <c r="BF50" i="1"/>
  <c r="BF51" i="1"/>
  <c r="BF52" i="1"/>
  <c r="BF53" i="1"/>
  <c r="BF54" i="1"/>
  <c r="BF55" i="1"/>
  <c r="BF56" i="1"/>
  <c r="BF59" i="1"/>
  <c r="BF60" i="1"/>
  <c r="BF61" i="1"/>
  <c r="BF62" i="1"/>
  <c r="BF63" i="1"/>
  <c r="BF65" i="1"/>
  <c r="BF66" i="1"/>
  <c r="BF67" i="1"/>
  <c r="BF68" i="1"/>
  <c r="BF69" i="1"/>
  <c r="BF70" i="1"/>
  <c r="BF72" i="1"/>
  <c r="BF73" i="1"/>
  <c r="BF74" i="1"/>
  <c r="BF76" i="1"/>
  <c r="BF77" i="1"/>
  <c r="BF78" i="1"/>
  <c r="BF79" i="1"/>
  <c r="BF2" i="1"/>
  <c r="BF3" i="1"/>
  <c r="BF4" i="1"/>
  <c r="BF5" i="1"/>
  <c r="BF6" i="1"/>
  <c r="BF7" i="1"/>
  <c r="BF8" i="1"/>
  <c r="BF9" i="1"/>
  <c r="BF10" i="1"/>
  <c r="BF11" i="1"/>
  <c r="BF12" i="1"/>
  <c r="BF13" i="1"/>
  <c r="BF14" i="1"/>
  <c r="BF15" i="1"/>
  <c r="BF17" i="1"/>
  <c r="BC2" i="1"/>
  <c r="BC3" i="1"/>
  <c r="BC4" i="1"/>
  <c r="BC5" i="1"/>
  <c r="BC6" i="1"/>
  <c r="BC7" i="1"/>
  <c r="BC8" i="1"/>
  <c r="BC9" i="1"/>
  <c r="BC10" i="1"/>
  <c r="BC11" i="1"/>
  <c r="BC12" i="1"/>
  <c r="BC13" i="1"/>
  <c r="BC14" i="1"/>
  <c r="BC15" i="1"/>
  <c r="BC17" i="1"/>
  <c r="BC18" i="1"/>
  <c r="BC19" i="1"/>
  <c r="BC20" i="1"/>
  <c r="BC21" i="1"/>
  <c r="BC22" i="1"/>
  <c r="BC24" i="1"/>
  <c r="BC25" i="1"/>
  <c r="BC26" i="1"/>
  <c r="BC27" i="1"/>
  <c r="BC28" i="1"/>
  <c r="BC29" i="1"/>
  <c r="BC30" i="1"/>
  <c r="BC31" i="1"/>
  <c r="BC32" i="1"/>
  <c r="BC33" i="1"/>
  <c r="BC34" i="1"/>
  <c r="BC35" i="1"/>
  <c r="BC36" i="1"/>
  <c r="BC37" i="1"/>
  <c r="BC38" i="1"/>
  <c r="BC39" i="1"/>
  <c r="BC40" i="1"/>
  <c r="BC41" i="1"/>
  <c r="BC42" i="1"/>
  <c r="BC43" i="1"/>
  <c r="BC44" i="1"/>
  <c r="BC45" i="1"/>
  <c r="BC46" i="1"/>
  <c r="BC48" i="1"/>
  <c r="BC49" i="1"/>
  <c r="BC50" i="1"/>
  <c r="BC51" i="1"/>
  <c r="BC52" i="1"/>
  <c r="BC53" i="1"/>
  <c r="BC54" i="1"/>
  <c r="BC55" i="1"/>
  <c r="BC56" i="1"/>
  <c r="BC59" i="1"/>
  <c r="BC60" i="1"/>
  <c r="BC61" i="1"/>
  <c r="BC62" i="1"/>
  <c r="BC63" i="1"/>
  <c r="BC65" i="1"/>
  <c r="BC66" i="1"/>
  <c r="BC67" i="1"/>
  <c r="BC68" i="1"/>
  <c r="BC69" i="1"/>
  <c r="BC70" i="1"/>
  <c r="BC72" i="1"/>
  <c r="BC73" i="1"/>
  <c r="BC74" i="1"/>
  <c r="BC76" i="1"/>
  <c r="BC77" i="1"/>
  <c r="BC78" i="1"/>
  <c r="BC79" i="1"/>
  <c r="BA2" i="1"/>
  <c r="BA3" i="1"/>
  <c r="BA4" i="1"/>
  <c r="BA5" i="1"/>
  <c r="BA6" i="1"/>
  <c r="BA7" i="1"/>
  <c r="BA8" i="1"/>
  <c r="BA9" i="1"/>
  <c r="BA10" i="1"/>
  <c r="BA11" i="1"/>
  <c r="BA12" i="1"/>
  <c r="BA13" i="1"/>
  <c r="BA14" i="1"/>
  <c r="BA15" i="1"/>
  <c r="BA17" i="1"/>
  <c r="BA18" i="1"/>
  <c r="BA19" i="1"/>
  <c r="BA20" i="1"/>
  <c r="BA21" i="1"/>
  <c r="BA22" i="1"/>
  <c r="BA24" i="1"/>
  <c r="BA25" i="1"/>
  <c r="BA26" i="1"/>
  <c r="BA27" i="1"/>
  <c r="BA28" i="1"/>
  <c r="BA29" i="1"/>
  <c r="BA30" i="1"/>
  <c r="BA31" i="1"/>
  <c r="BA32" i="1"/>
  <c r="BA33" i="1"/>
  <c r="BA34" i="1"/>
  <c r="BA35" i="1"/>
  <c r="BA36" i="1"/>
  <c r="BA37" i="1"/>
  <c r="BA38" i="1"/>
  <c r="BA39" i="1"/>
  <c r="BA40" i="1"/>
  <c r="BA41" i="1"/>
  <c r="BA42" i="1"/>
  <c r="BA43" i="1"/>
  <c r="BA44" i="1"/>
  <c r="BA45" i="1"/>
  <c r="BA46" i="1"/>
  <c r="BA48" i="1"/>
  <c r="BA49" i="1"/>
  <c r="BA50" i="1"/>
  <c r="BA51" i="1"/>
  <c r="BA52" i="1"/>
  <c r="BA53" i="1"/>
  <c r="BA54" i="1"/>
  <c r="BA55" i="1"/>
  <c r="BA56" i="1"/>
  <c r="BA59" i="1"/>
  <c r="BA60" i="1"/>
  <c r="BA61" i="1"/>
  <c r="BA62" i="1"/>
  <c r="BA63" i="1"/>
  <c r="BA65" i="1"/>
  <c r="BA66" i="1"/>
  <c r="BA67" i="1"/>
  <c r="BA68" i="1"/>
  <c r="BA69" i="1"/>
  <c r="BA70" i="1"/>
  <c r="BA72" i="1"/>
  <c r="BA73" i="1"/>
  <c r="BA74" i="1"/>
  <c r="BA76" i="1"/>
  <c r="BA77" i="1"/>
  <c r="BA78" i="1"/>
  <c r="BA79" i="1"/>
  <c r="AY2" i="1"/>
  <c r="AY3" i="1"/>
  <c r="AY4" i="1"/>
  <c r="AY5" i="1"/>
  <c r="AY6" i="1"/>
  <c r="AY7" i="1"/>
  <c r="AY8" i="1"/>
  <c r="AY9" i="1"/>
  <c r="AY10" i="1"/>
  <c r="AY11" i="1"/>
  <c r="AY12" i="1"/>
  <c r="AY13" i="1"/>
  <c r="AY14" i="1"/>
  <c r="AY15" i="1"/>
  <c r="AY17" i="1"/>
  <c r="AY18" i="1"/>
  <c r="AY19" i="1"/>
  <c r="AY20" i="1"/>
  <c r="AY21" i="1"/>
  <c r="AY22" i="1"/>
  <c r="AY24" i="1"/>
  <c r="AY25" i="1"/>
  <c r="AY26" i="1"/>
  <c r="AY27" i="1"/>
  <c r="AY28" i="1"/>
  <c r="AY29" i="1"/>
  <c r="AY30" i="1"/>
  <c r="AY31" i="1"/>
  <c r="AY32" i="1"/>
  <c r="AY33" i="1"/>
  <c r="AY34" i="1"/>
  <c r="AY35" i="1"/>
  <c r="AY36" i="1"/>
  <c r="AY37" i="1"/>
  <c r="AY38" i="1"/>
  <c r="AY39" i="1"/>
  <c r="AY40" i="1"/>
  <c r="AY41" i="1"/>
  <c r="AY42" i="1"/>
  <c r="AY44" i="1"/>
  <c r="AY45" i="1"/>
  <c r="AY46" i="1"/>
  <c r="AY48" i="1"/>
  <c r="AY49" i="1"/>
  <c r="AY50" i="1"/>
  <c r="AY51" i="1"/>
  <c r="AY52" i="1"/>
  <c r="AY53" i="1"/>
  <c r="AY54" i="1"/>
  <c r="AY55" i="1"/>
  <c r="AY56" i="1"/>
  <c r="AY59" i="1"/>
  <c r="AY60" i="1"/>
  <c r="AY61" i="1"/>
  <c r="AY62" i="1"/>
  <c r="AY63" i="1"/>
  <c r="AY65" i="1"/>
  <c r="AY66" i="1"/>
  <c r="AY67" i="1"/>
  <c r="AY68" i="1"/>
  <c r="AY69" i="1"/>
  <c r="AY70" i="1"/>
  <c r="AY72" i="1"/>
  <c r="AY73" i="1"/>
  <c r="AY74" i="1"/>
  <c r="AY76" i="1"/>
  <c r="AY77" i="1"/>
  <c r="AY78" i="1"/>
  <c r="AY79" i="1"/>
  <c r="AO2" i="1"/>
  <c r="AO3" i="1"/>
  <c r="AO4" i="1"/>
  <c r="AO5" i="1"/>
  <c r="AO6" i="1"/>
  <c r="AO7" i="1"/>
  <c r="AO8" i="1"/>
  <c r="AO9" i="1"/>
  <c r="AO10" i="1"/>
  <c r="AO11" i="1"/>
  <c r="AO12" i="1"/>
  <c r="AO13" i="1"/>
  <c r="AO14" i="1"/>
  <c r="AO15" i="1"/>
  <c r="AO17" i="1"/>
  <c r="AO18" i="1"/>
  <c r="AO19" i="1"/>
  <c r="AO20" i="1"/>
  <c r="AO21" i="1"/>
  <c r="AO22" i="1"/>
  <c r="AO24" i="1"/>
  <c r="AO25" i="1"/>
  <c r="AO26" i="1"/>
  <c r="AO27" i="1"/>
  <c r="AO28" i="1"/>
  <c r="AO29" i="1"/>
  <c r="AO30" i="1"/>
  <c r="AO31" i="1"/>
  <c r="AO32" i="1"/>
  <c r="AO33" i="1"/>
  <c r="AO34" i="1"/>
  <c r="AO35" i="1"/>
  <c r="AO36" i="1"/>
  <c r="AO37" i="1"/>
  <c r="AO38" i="1"/>
  <c r="AO39" i="1"/>
  <c r="AO40" i="1"/>
  <c r="AO41" i="1"/>
  <c r="AO42" i="1"/>
  <c r="AO43" i="1"/>
  <c r="AO44" i="1"/>
  <c r="AO45" i="1"/>
  <c r="AO46" i="1"/>
  <c r="AO50" i="1"/>
  <c r="AO51" i="1"/>
  <c r="AO52" i="1"/>
  <c r="AO53" i="1"/>
  <c r="AO54" i="1"/>
  <c r="AO55" i="1"/>
  <c r="AO56" i="1"/>
  <c r="AO59" i="1"/>
  <c r="AO60" i="1"/>
  <c r="AO61" i="1"/>
  <c r="AO62" i="1"/>
  <c r="AO63" i="1"/>
  <c r="AO65" i="1"/>
  <c r="AO66" i="1"/>
  <c r="AO67" i="1"/>
  <c r="AO68" i="1"/>
  <c r="AO69" i="1"/>
  <c r="AO70" i="1"/>
  <c r="AO72" i="1"/>
  <c r="AO73" i="1"/>
  <c r="AO74" i="1"/>
  <c r="AO76" i="1"/>
  <c r="AO79" i="1"/>
  <c r="AN2" i="1"/>
  <c r="AN3" i="1"/>
  <c r="AN4" i="1"/>
  <c r="AN5" i="1"/>
  <c r="AN6" i="1"/>
  <c r="AN7" i="1"/>
  <c r="AN8" i="1"/>
  <c r="AN9" i="1"/>
  <c r="AN10" i="1"/>
  <c r="AN11" i="1"/>
  <c r="AN12" i="1"/>
  <c r="AN13" i="1"/>
  <c r="AN14" i="1"/>
  <c r="AN15" i="1"/>
  <c r="AN17" i="1"/>
  <c r="AN18" i="1"/>
  <c r="AN19" i="1"/>
  <c r="AN20" i="1"/>
  <c r="AN21" i="1"/>
  <c r="AN22" i="1"/>
  <c r="AN24" i="1"/>
  <c r="AN25" i="1"/>
  <c r="AN27" i="1"/>
  <c r="AN28" i="1"/>
  <c r="AN29" i="1"/>
  <c r="AN30" i="1"/>
  <c r="AN31" i="1"/>
  <c r="AN32" i="1"/>
  <c r="AN33" i="1"/>
  <c r="AN34" i="1"/>
  <c r="AN35" i="1"/>
  <c r="AN36" i="1"/>
  <c r="AN37" i="1"/>
  <c r="AN38" i="1"/>
  <c r="AN39" i="1"/>
  <c r="AN40" i="1"/>
  <c r="AN41" i="1"/>
  <c r="AN42" i="1"/>
  <c r="AN43" i="1"/>
  <c r="AN44" i="1"/>
  <c r="AN45" i="1"/>
  <c r="AN46" i="1"/>
  <c r="AN48" i="1"/>
  <c r="AP48" i="1" s="1"/>
  <c r="AN50" i="1"/>
  <c r="AN51" i="1"/>
  <c r="AN52" i="1"/>
  <c r="AN53" i="1"/>
  <c r="AN54" i="1"/>
  <c r="AN55" i="1"/>
  <c r="AN56" i="1"/>
  <c r="AN59" i="1"/>
  <c r="AN60" i="1"/>
  <c r="AN61" i="1"/>
  <c r="AN62" i="1"/>
  <c r="AN63" i="1"/>
  <c r="AN65" i="1"/>
  <c r="AN66" i="1"/>
  <c r="AN67" i="1"/>
  <c r="AN68" i="1"/>
  <c r="AN69" i="1"/>
  <c r="AN70" i="1"/>
  <c r="AN72" i="1"/>
  <c r="AN73" i="1"/>
  <c r="AN74" i="1"/>
  <c r="AN76" i="1"/>
  <c r="AN77" i="1"/>
  <c r="AN79" i="1"/>
  <c r="AM2" i="1"/>
  <c r="AM3" i="1"/>
  <c r="AM4" i="1"/>
  <c r="AM5" i="1"/>
  <c r="AM6" i="1"/>
  <c r="AM7" i="1"/>
  <c r="AM8" i="1"/>
  <c r="AM9" i="1"/>
  <c r="AM10" i="1"/>
  <c r="AM11" i="1"/>
  <c r="AM12" i="1"/>
  <c r="AM13" i="1"/>
  <c r="AM14" i="1"/>
  <c r="AM15" i="1"/>
  <c r="AM17" i="1"/>
  <c r="AM18" i="1"/>
  <c r="AM19" i="1"/>
  <c r="AM20" i="1"/>
  <c r="AM21" i="1"/>
  <c r="AM22" i="1"/>
  <c r="AM24" i="1"/>
  <c r="AM25" i="1"/>
  <c r="AM26" i="1"/>
  <c r="AM27" i="1"/>
  <c r="AM28" i="1"/>
  <c r="AM29" i="1"/>
  <c r="AM30" i="1"/>
  <c r="AM31" i="1"/>
  <c r="AM32" i="1"/>
  <c r="AM33" i="1"/>
  <c r="AM34" i="1"/>
  <c r="AM35" i="1"/>
  <c r="AM36" i="1"/>
  <c r="AM37" i="1"/>
  <c r="AM38" i="1"/>
  <c r="AM40" i="1"/>
  <c r="AM41" i="1"/>
  <c r="AM42" i="1"/>
  <c r="AM43" i="1"/>
  <c r="AM44" i="1"/>
  <c r="AM45" i="1"/>
  <c r="AM46" i="1"/>
  <c r="AM48" i="1"/>
  <c r="AM49" i="1"/>
  <c r="AM50" i="1"/>
  <c r="AM51" i="1"/>
  <c r="AM52" i="1"/>
  <c r="AM53" i="1"/>
  <c r="AM54" i="1"/>
  <c r="AM55" i="1"/>
  <c r="AM56" i="1"/>
  <c r="AM59" i="1"/>
  <c r="AM60" i="1"/>
  <c r="AM61" i="1"/>
  <c r="AM62" i="1"/>
  <c r="AM63" i="1"/>
  <c r="AM65" i="1"/>
  <c r="AM67" i="1"/>
  <c r="AM68" i="1"/>
  <c r="AM69" i="1"/>
  <c r="AM70" i="1"/>
  <c r="AM72" i="1"/>
  <c r="AM73" i="1"/>
  <c r="AM74" i="1"/>
  <c r="AM76" i="1"/>
  <c r="AM77" i="1"/>
  <c r="AM79" i="1"/>
  <c r="AE2" i="1"/>
  <c r="AE3" i="1"/>
  <c r="AE4" i="1"/>
  <c r="AE5" i="1"/>
  <c r="AE6" i="1"/>
  <c r="AE7" i="1"/>
  <c r="AE8" i="1"/>
  <c r="AE9" i="1"/>
  <c r="AE10" i="1"/>
  <c r="AE11" i="1"/>
  <c r="AE12" i="1"/>
  <c r="AE13" i="1"/>
  <c r="AE14" i="1"/>
  <c r="AE15" i="1"/>
  <c r="AE17" i="1"/>
  <c r="AE18" i="1"/>
  <c r="AE19" i="1"/>
  <c r="AE20" i="1"/>
  <c r="AE21" i="1"/>
  <c r="AE22" i="1"/>
  <c r="AE24" i="1"/>
  <c r="AE25" i="1"/>
  <c r="AE26" i="1"/>
  <c r="AE27" i="1"/>
  <c r="AE28" i="1"/>
  <c r="AE29" i="1"/>
  <c r="AE30" i="1"/>
  <c r="AE31" i="1"/>
  <c r="AE32" i="1"/>
  <c r="AE33" i="1"/>
  <c r="AE34" i="1"/>
  <c r="AE35" i="1"/>
  <c r="AE36" i="1"/>
  <c r="AE37" i="1"/>
  <c r="AE38" i="1"/>
  <c r="AE39" i="1"/>
  <c r="AE40" i="1"/>
  <c r="AE41" i="1"/>
  <c r="AE42" i="1"/>
  <c r="AE43" i="1"/>
  <c r="AE44" i="1"/>
  <c r="AE45" i="1"/>
  <c r="AE46" i="1"/>
  <c r="AE48" i="1"/>
  <c r="AE49" i="1"/>
  <c r="AE50" i="1"/>
  <c r="AE51" i="1"/>
  <c r="AE52" i="1"/>
  <c r="AE53" i="1"/>
  <c r="AE54" i="1"/>
  <c r="AE55" i="1"/>
  <c r="AE56" i="1"/>
  <c r="AE59" i="1"/>
  <c r="AE60" i="1"/>
  <c r="AE61" i="1"/>
  <c r="AE62" i="1"/>
  <c r="AE63" i="1"/>
  <c r="AE65" i="1"/>
  <c r="AE66" i="1"/>
  <c r="AE67" i="1"/>
  <c r="AE68" i="1"/>
  <c r="AE69" i="1"/>
  <c r="AE70" i="1"/>
  <c r="AE72" i="1"/>
  <c r="AE73" i="1"/>
  <c r="AE74" i="1"/>
  <c r="AE76" i="1"/>
  <c r="AE77" i="1"/>
  <c r="AE78" i="1"/>
  <c r="AE79" i="1"/>
  <c r="AV74" i="1"/>
  <c r="AU74" i="1"/>
  <c r="AW74" i="1" s="1"/>
  <c r="AV79" i="1"/>
  <c r="AW23" i="1" l="1"/>
  <c r="BD108" i="1"/>
  <c r="BD107" i="1"/>
  <c r="BD105" i="1"/>
  <c r="BD106" i="1"/>
  <c r="AP107" i="1"/>
  <c r="AP106" i="1"/>
  <c r="AP105" i="1"/>
  <c r="AP77" i="1"/>
  <c r="AW83" i="1"/>
  <c r="AW84" i="1"/>
  <c r="AW96" i="1"/>
  <c r="AW88" i="1"/>
  <c r="AW103" i="1"/>
  <c r="AW95" i="1"/>
  <c r="AW86" i="1"/>
  <c r="AW97" i="1"/>
  <c r="AW94" i="1"/>
  <c r="AW79" i="1"/>
  <c r="AW89" i="1"/>
  <c r="AW101" i="1"/>
  <c r="AW100" i="1"/>
  <c r="AW99" i="1"/>
  <c r="AW98" i="1"/>
  <c r="AW93" i="1"/>
  <c r="AW92" i="1"/>
  <c r="AW91" i="1"/>
  <c r="AW90" i="1"/>
  <c r="AW87" i="1"/>
  <c r="BD81" i="1"/>
  <c r="AP81" i="1"/>
  <c r="AP7" i="1"/>
  <c r="BD77" i="1"/>
  <c r="BD68" i="1"/>
  <c r="BD59" i="1"/>
  <c r="BD49" i="1"/>
  <c r="BD40" i="1"/>
  <c r="BD32" i="1"/>
  <c r="BD24" i="1"/>
  <c r="BD14" i="1"/>
  <c r="BD76" i="1"/>
  <c r="BD67" i="1"/>
  <c r="BD56" i="1"/>
  <c r="BD48" i="1"/>
  <c r="BD39" i="1"/>
  <c r="BD31" i="1"/>
  <c r="BD22" i="1"/>
  <c r="AP25" i="1"/>
  <c r="AP50" i="1"/>
  <c r="AP41" i="1"/>
  <c r="BD13" i="1"/>
  <c r="AP69" i="1"/>
  <c r="AP33" i="1"/>
  <c r="BD74" i="1"/>
  <c r="BD66" i="1"/>
  <c r="BD55" i="1"/>
  <c r="BD46" i="1"/>
  <c r="AP23" i="1"/>
  <c r="BD23" i="1"/>
  <c r="AP74" i="1"/>
  <c r="AP66" i="1"/>
  <c r="AP55" i="1"/>
  <c r="AP46" i="1"/>
  <c r="AP38" i="1"/>
  <c r="AP30" i="1"/>
  <c r="AP21" i="1"/>
  <c r="AP12" i="1"/>
  <c r="AP4" i="1"/>
  <c r="AP73" i="1"/>
  <c r="AP54" i="1"/>
  <c r="AP45" i="1"/>
  <c r="AP37" i="1"/>
  <c r="AP29" i="1"/>
  <c r="AP20" i="1"/>
  <c r="AP11" i="1"/>
  <c r="AP3" i="1"/>
  <c r="BD73" i="1"/>
  <c r="BD65" i="1"/>
  <c r="BD54" i="1"/>
  <c r="BD45" i="1"/>
  <c r="BD37" i="1"/>
  <c r="BD29" i="1"/>
  <c r="BD20" i="1"/>
  <c r="BD11" i="1"/>
  <c r="BD3" i="1"/>
  <c r="BD72" i="1"/>
  <c r="BD28" i="1"/>
  <c r="BD19" i="1"/>
  <c r="BD10" i="1"/>
  <c r="BD2" i="1"/>
  <c r="BD6" i="1"/>
  <c r="BD5" i="1"/>
  <c r="AP65" i="1"/>
  <c r="BD63" i="1"/>
  <c r="BD53" i="1"/>
  <c r="BD44" i="1"/>
  <c r="BD36" i="1"/>
  <c r="AP79" i="1"/>
  <c r="AP70" i="1"/>
  <c r="AP61" i="1"/>
  <c r="AP42" i="1"/>
  <c r="AP34" i="1"/>
  <c r="AP26" i="1"/>
  <c r="AP17" i="1"/>
  <c r="AP8" i="1"/>
  <c r="BD79" i="1"/>
  <c r="BD70" i="1"/>
  <c r="BD61" i="1"/>
  <c r="BD51" i="1"/>
  <c r="BD42" i="1"/>
  <c r="BD34" i="1"/>
  <c r="BD26" i="1"/>
  <c r="BD17" i="1"/>
  <c r="BD8" i="1"/>
  <c r="AP60" i="1"/>
  <c r="AP15" i="1"/>
  <c r="AP51" i="1"/>
  <c r="AP72" i="1"/>
  <c r="AP63" i="1"/>
  <c r="AP53" i="1"/>
  <c r="AP44" i="1"/>
  <c r="AP36" i="1"/>
  <c r="AP28" i="1"/>
  <c r="AP19" i="1"/>
  <c r="AP10" i="1"/>
  <c r="AP2" i="1"/>
  <c r="AP62" i="1"/>
  <c r="AP52" i="1"/>
  <c r="AP43" i="1"/>
  <c r="AP35" i="1"/>
  <c r="AP27" i="1"/>
  <c r="AP18" i="1"/>
  <c r="AP9" i="1"/>
  <c r="BD62" i="1"/>
  <c r="BD52" i="1"/>
  <c r="BD43" i="1"/>
  <c r="BD35" i="1"/>
  <c r="BD27" i="1"/>
  <c r="BD18" i="1"/>
  <c r="BD9" i="1"/>
  <c r="BD78" i="1"/>
  <c r="BD69" i="1"/>
  <c r="BD60" i="1"/>
  <c r="BD50" i="1"/>
  <c r="BD41" i="1"/>
  <c r="BD33" i="1"/>
  <c r="BD25" i="1"/>
  <c r="BD15" i="1"/>
  <c r="BD7" i="1"/>
  <c r="AP68" i="1"/>
  <c r="AP59" i="1"/>
  <c r="AP40" i="1"/>
  <c r="AP32" i="1"/>
  <c r="AP24" i="1"/>
  <c r="AP14" i="1"/>
  <c r="AP6" i="1"/>
  <c r="AP76" i="1"/>
  <c r="AP67" i="1"/>
  <c r="AP56" i="1"/>
  <c r="AP39" i="1"/>
  <c r="AP31" i="1"/>
  <c r="AP22" i="1"/>
  <c r="AP13" i="1"/>
  <c r="AP5" i="1"/>
  <c r="BD38" i="1"/>
  <c r="BD30" i="1"/>
  <c r="BD21" i="1"/>
  <c r="BD12" i="1"/>
  <c r="BD4" i="1"/>
  <c r="AU43" i="1"/>
  <c r="AU11" i="1"/>
  <c r="N18" i="1"/>
  <c r="AV18" i="1" s="1"/>
  <c r="N32" i="1"/>
  <c r="AV32" i="1" s="1"/>
  <c r="M32" i="1"/>
  <c r="AU32" i="1" s="1"/>
  <c r="L440" i="31"/>
  <c r="M440" i="31"/>
  <c r="N440" i="31" s="1"/>
  <c r="Q440" i="31"/>
  <c r="S440" i="31"/>
  <c r="U440" i="31"/>
  <c r="Q435" i="31"/>
  <c r="S435" i="31"/>
  <c r="U435" i="31"/>
  <c r="V435" i="31"/>
  <c r="Q436" i="31"/>
  <c r="S436" i="31"/>
  <c r="U436" i="31"/>
  <c r="Q437" i="31"/>
  <c r="S437" i="31"/>
  <c r="U437" i="31"/>
  <c r="V437" i="31"/>
  <c r="Q438" i="31"/>
  <c r="S438" i="31"/>
  <c r="U438" i="31"/>
  <c r="Q439" i="31"/>
  <c r="S439" i="31"/>
  <c r="U439" i="31"/>
  <c r="V439" i="31"/>
  <c r="L435" i="31"/>
  <c r="M435" i="31"/>
  <c r="N435" i="31" s="1"/>
  <c r="L436" i="31"/>
  <c r="M436" i="31"/>
  <c r="N436" i="31" s="1"/>
  <c r="L437" i="31"/>
  <c r="M437" i="31"/>
  <c r="N437" i="31" s="1"/>
  <c r="L438" i="31"/>
  <c r="M438" i="31"/>
  <c r="N438" i="31" s="1"/>
  <c r="L439" i="31"/>
  <c r="M439" i="31"/>
  <c r="N439" i="31" s="1"/>
  <c r="AU73" i="1"/>
  <c r="AW73" i="1" s="1"/>
  <c r="AV73" i="1"/>
  <c r="AV4" i="1"/>
  <c r="AW4" i="1" s="1"/>
  <c r="AV5" i="1"/>
  <c r="AV6" i="1"/>
  <c r="AV9" i="1"/>
  <c r="AV10" i="1"/>
  <c r="AV11" i="1"/>
  <c r="AV12" i="1"/>
  <c r="AV13" i="1"/>
  <c r="AV14" i="1"/>
  <c r="AV15" i="1"/>
  <c r="AV17" i="1"/>
  <c r="AV20" i="1"/>
  <c r="AV21" i="1"/>
  <c r="AV22" i="1"/>
  <c r="AV24" i="1"/>
  <c r="AV25" i="1"/>
  <c r="AV26" i="1"/>
  <c r="AW26" i="1" s="1"/>
  <c r="AV27" i="1"/>
  <c r="AV31" i="1"/>
  <c r="AV33" i="1"/>
  <c r="AW33" i="1" s="1"/>
  <c r="AV34" i="1"/>
  <c r="AV35" i="1"/>
  <c r="AV36" i="1"/>
  <c r="AV37" i="1"/>
  <c r="AV38" i="1"/>
  <c r="AV39" i="1"/>
  <c r="AV40" i="1"/>
  <c r="AV41" i="1"/>
  <c r="AV42" i="1"/>
  <c r="AV43" i="1"/>
  <c r="AV44" i="1"/>
  <c r="AV45" i="1"/>
  <c r="AV46" i="1"/>
  <c r="AV48" i="1"/>
  <c r="AV49" i="1"/>
  <c r="AV50" i="1"/>
  <c r="AV51" i="1"/>
  <c r="AV52" i="1"/>
  <c r="AV53" i="1"/>
  <c r="AV54" i="1"/>
  <c r="AV55" i="1"/>
  <c r="AV56" i="1"/>
  <c r="AV59" i="1"/>
  <c r="AV60" i="1"/>
  <c r="AV61" i="1"/>
  <c r="AV62" i="1"/>
  <c r="AV63" i="1"/>
  <c r="AV65" i="1"/>
  <c r="AV66" i="1"/>
  <c r="AV67" i="1"/>
  <c r="AV68" i="1"/>
  <c r="AW68" i="1" s="1"/>
  <c r="AV69" i="1"/>
  <c r="AV70" i="1"/>
  <c r="AV72" i="1"/>
  <c r="AV76" i="1"/>
  <c r="AV77" i="1"/>
  <c r="AV78" i="1"/>
  <c r="AW78" i="1" s="1"/>
  <c r="AU5" i="1"/>
  <c r="AW5" i="1" s="1"/>
  <c r="AU6" i="1"/>
  <c r="AW6" i="1" s="1"/>
  <c r="AU7" i="1"/>
  <c r="AW8" i="1"/>
  <c r="AU9" i="1"/>
  <c r="AW9" i="1" s="1"/>
  <c r="AU10" i="1"/>
  <c r="AW10" i="1" s="1"/>
  <c r="AU12" i="1"/>
  <c r="AW12" i="1" s="1"/>
  <c r="AU13" i="1"/>
  <c r="AU14" i="1"/>
  <c r="AU15" i="1"/>
  <c r="AW15" i="1" s="1"/>
  <c r="AU17" i="1"/>
  <c r="AW19" i="1"/>
  <c r="AU20" i="1"/>
  <c r="AU21" i="1"/>
  <c r="AW21" i="1" s="1"/>
  <c r="AU22" i="1"/>
  <c r="AW22" i="1" s="1"/>
  <c r="AU24" i="1"/>
  <c r="AU25" i="1"/>
  <c r="AU27" i="1"/>
  <c r="AW28" i="1"/>
  <c r="AW29" i="1"/>
  <c r="AU34" i="1"/>
  <c r="AU35" i="1"/>
  <c r="AU36" i="1"/>
  <c r="AU37" i="1"/>
  <c r="AW37" i="1" s="1"/>
  <c r="AU38" i="1"/>
  <c r="AW38" i="1" s="1"/>
  <c r="AU39" i="1"/>
  <c r="AW39" i="1" s="1"/>
  <c r="AU40" i="1"/>
  <c r="AW40" i="1" s="1"/>
  <c r="AU41" i="1"/>
  <c r="AW41" i="1" s="1"/>
  <c r="AU42" i="1"/>
  <c r="AU44" i="1"/>
  <c r="AW44" i="1" s="1"/>
  <c r="AU45" i="1"/>
  <c r="AW45" i="1" s="1"/>
  <c r="AU46" i="1"/>
  <c r="AU48" i="1"/>
  <c r="AU50" i="1"/>
  <c r="AU51" i="1"/>
  <c r="AU52" i="1"/>
  <c r="AU53" i="1"/>
  <c r="AU55" i="1"/>
  <c r="AU56" i="1"/>
  <c r="AU59" i="1"/>
  <c r="AW59" i="1" s="1"/>
  <c r="AU60" i="1"/>
  <c r="AW60" i="1" s="1"/>
  <c r="AU61" i="1"/>
  <c r="AU62" i="1"/>
  <c r="AW62" i="1" s="1"/>
  <c r="AU63" i="1"/>
  <c r="AW63" i="1" s="1"/>
  <c r="AU65" i="1"/>
  <c r="AW65" i="1" s="1"/>
  <c r="AU66" i="1"/>
  <c r="AU67" i="1"/>
  <c r="AW67" i="1" s="1"/>
  <c r="AU69" i="1"/>
  <c r="AU70" i="1"/>
  <c r="AU72" i="1"/>
  <c r="AU76" i="1"/>
  <c r="AU77" i="1"/>
  <c r="AU2" i="1"/>
  <c r="AW2" i="1" s="1"/>
  <c r="M54" i="1"/>
  <c r="AU54" i="1" s="1"/>
  <c r="M49" i="1"/>
  <c r="AU49" i="1" s="1"/>
  <c r="O18" i="1"/>
  <c r="M18" i="1"/>
  <c r="AU18" i="1" s="1"/>
  <c r="AW13" i="1" l="1"/>
  <c r="V438" i="31"/>
  <c r="V436" i="31"/>
  <c r="V440" i="31"/>
  <c r="AW14" i="1"/>
  <c r="AW25" i="1"/>
  <c r="AW42" i="1"/>
  <c r="AW34" i="1"/>
  <c r="AW17" i="1"/>
  <c r="AW48" i="1"/>
  <c r="AW46" i="1"/>
  <c r="AW35" i="1"/>
  <c r="AW76" i="1"/>
  <c r="AW54" i="1"/>
  <c r="AW7" i="1"/>
  <c r="AW69" i="1"/>
  <c r="AW50" i="1"/>
  <c r="AW30" i="1"/>
  <c r="AW11" i="1"/>
  <c r="AW20" i="1"/>
  <c r="AW43" i="1"/>
  <c r="AW56" i="1"/>
  <c r="AW77" i="1"/>
  <c r="AW66" i="1"/>
  <c r="AW55" i="1"/>
  <c r="AW36" i="1"/>
  <c r="AW27" i="1"/>
  <c r="AW18" i="1"/>
  <c r="AW49" i="1"/>
  <c r="AW72" i="1"/>
  <c r="AW53" i="1"/>
  <c r="AW32" i="1"/>
  <c r="AW52" i="1"/>
  <c r="AW24" i="1"/>
  <c r="AW70" i="1"/>
  <c r="AW61" i="1"/>
  <c r="AW51" i="1"/>
  <c r="AW31" i="1"/>
  <c r="B3" i="40"/>
  <c r="B4" i="40" s="1"/>
  <c r="B5" i="40" s="1"/>
  <c r="B7" i="40" s="1"/>
  <c r="B8" i="40" s="1"/>
  <c r="B9" i="40" s="1"/>
  <c r="B10" i="40" s="1"/>
  <c r="B11" i="40" s="1"/>
  <c r="B12" i="40" s="1"/>
  <c r="B13" i="40" s="1"/>
  <c r="B14" i="40" s="1"/>
  <c r="B15" i="40" s="1"/>
  <c r="B16" i="40" s="1"/>
  <c r="B17" i="40" s="1"/>
  <c r="B18" i="40" s="1"/>
  <c r="B19" i="40" s="1"/>
  <c r="B20" i="40" s="1"/>
  <c r="B21" i="40" s="1"/>
  <c r="B22" i="40" s="1"/>
  <c r="B23" i="40" s="1"/>
  <c r="L58" i="30"/>
  <c r="L392" i="35" l="1"/>
  <c r="V189" i="35"/>
  <c r="V190" i="35"/>
  <c r="V191" i="35"/>
  <c r="V192" i="35"/>
  <c r="V193" i="35"/>
  <c r="V194" i="35"/>
  <c r="V195" i="35"/>
  <c r="V196" i="35"/>
  <c r="V197" i="35"/>
  <c r="V198" i="35"/>
  <c r="V199" i="35"/>
  <c r="V200" i="35"/>
  <c r="V201" i="35"/>
  <c r="V202" i="35"/>
  <c r="V203" i="35"/>
  <c r="V204" i="35"/>
  <c r="V205" i="35"/>
  <c r="V206" i="35"/>
  <c r="V207" i="35"/>
  <c r="V208" i="35"/>
  <c r="U189" i="35"/>
  <c r="U190" i="35"/>
  <c r="U191" i="35"/>
  <c r="U192" i="35"/>
  <c r="U193" i="35"/>
  <c r="U194" i="35"/>
  <c r="U195" i="35"/>
  <c r="U196" i="35"/>
  <c r="U197" i="35"/>
  <c r="U198" i="35"/>
  <c r="U199" i="35"/>
  <c r="U200" i="35"/>
  <c r="U201" i="35"/>
  <c r="U202" i="35"/>
  <c r="U203" i="35"/>
  <c r="U204" i="35"/>
  <c r="U205" i="35"/>
  <c r="U206" i="35"/>
  <c r="U207" i="35"/>
  <c r="U208" i="35"/>
  <c r="S189" i="35"/>
  <c r="S190" i="35"/>
  <c r="S191" i="35"/>
  <c r="S192" i="35"/>
  <c r="S193" i="35"/>
  <c r="S194" i="35"/>
  <c r="S195" i="35"/>
  <c r="S196" i="35"/>
  <c r="S197" i="35"/>
  <c r="S198" i="35"/>
  <c r="S199" i="35"/>
  <c r="S200" i="35"/>
  <c r="S201" i="35"/>
  <c r="S202" i="35"/>
  <c r="S203" i="35"/>
  <c r="S204" i="35"/>
  <c r="S205" i="35"/>
  <c r="S206" i="35"/>
  <c r="S207" i="35"/>
  <c r="S208" i="35"/>
  <c r="Q189" i="35"/>
  <c r="Q190" i="35"/>
  <c r="Q191" i="35"/>
  <c r="Q192" i="35"/>
  <c r="Q193" i="35"/>
  <c r="Q194" i="35"/>
  <c r="Q195" i="35"/>
  <c r="Q196" i="35"/>
  <c r="Q197" i="35"/>
  <c r="Q198" i="35"/>
  <c r="Q199" i="35"/>
  <c r="Q200" i="35"/>
  <c r="Q201" i="35"/>
  <c r="Q202" i="35"/>
  <c r="Q203" i="35"/>
  <c r="Q204" i="35"/>
  <c r="Q205" i="35"/>
  <c r="Q206" i="35"/>
  <c r="Q207" i="35"/>
  <c r="Q208" i="35"/>
  <c r="M189" i="35"/>
  <c r="M190" i="35"/>
  <c r="M191" i="35"/>
  <c r="M192" i="35"/>
  <c r="M193" i="35"/>
  <c r="M194" i="35"/>
  <c r="M195" i="35"/>
  <c r="M196" i="35"/>
  <c r="M197" i="35"/>
  <c r="M198" i="35"/>
  <c r="M199" i="35"/>
  <c r="M200" i="35"/>
  <c r="M201" i="35"/>
  <c r="M202" i="35"/>
  <c r="M203" i="35"/>
  <c r="M204" i="35"/>
  <c r="M205" i="35"/>
  <c r="M206" i="35"/>
  <c r="M207" i="35"/>
  <c r="M208" i="35"/>
  <c r="L189" i="35"/>
  <c r="N189" i="35" s="1"/>
  <c r="L190" i="35"/>
  <c r="N190" i="35" s="1"/>
  <c r="L191" i="35"/>
  <c r="L192" i="35"/>
  <c r="L193" i="35"/>
  <c r="L194" i="35"/>
  <c r="L195" i="35"/>
  <c r="L196" i="35"/>
  <c r="L197" i="35"/>
  <c r="L198" i="35"/>
  <c r="L199" i="35"/>
  <c r="L200" i="35"/>
  <c r="L201" i="35"/>
  <c r="L202" i="35"/>
  <c r="L203" i="35"/>
  <c r="L204" i="35"/>
  <c r="L205" i="35"/>
  <c r="L206" i="35"/>
  <c r="L207" i="35"/>
  <c r="L208" i="35"/>
  <c r="AT21" i="1"/>
  <c r="Q349" i="35"/>
  <c r="Q350" i="35"/>
  <c r="L350" i="35"/>
  <c r="M350" i="35"/>
  <c r="N350" i="35"/>
  <c r="S350" i="35"/>
  <c r="U350" i="35"/>
  <c r="V350" i="35"/>
  <c r="L351" i="35"/>
  <c r="M351" i="35"/>
  <c r="N351" i="35"/>
  <c r="Q351" i="35"/>
  <c r="S351" i="35"/>
  <c r="U351" i="35"/>
  <c r="V351" i="35"/>
  <c r="L352" i="35"/>
  <c r="M352" i="35"/>
  <c r="N352" i="35"/>
  <c r="Q352" i="35"/>
  <c r="S352" i="35"/>
  <c r="U352" i="35"/>
  <c r="V352" i="35"/>
  <c r="L353" i="35"/>
  <c r="M353" i="35"/>
  <c r="N353" i="35"/>
  <c r="Q353" i="35"/>
  <c r="S353" i="35"/>
  <c r="U353" i="35"/>
  <c r="V353" i="35"/>
  <c r="L354" i="35"/>
  <c r="M354" i="35"/>
  <c r="N354" i="35"/>
  <c r="Q354" i="35"/>
  <c r="S354" i="35"/>
  <c r="U354" i="35"/>
  <c r="V354" i="35"/>
  <c r="L355" i="35"/>
  <c r="M355" i="35"/>
  <c r="N355" i="35"/>
  <c r="Q355" i="35"/>
  <c r="S355" i="35"/>
  <c r="U355" i="35"/>
  <c r="V355" i="35"/>
  <c r="L356" i="35"/>
  <c r="M356" i="35"/>
  <c r="N356" i="35"/>
  <c r="Q356" i="35"/>
  <c r="S356" i="35"/>
  <c r="U356" i="35"/>
  <c r="V356" i="35"/>
  <c r="L357" i="35"/>
  <c r="M357" i="35"/>
  <c r="N357" i="35"/>
  <c r="Q357" i="35"/>
  <c r="S357" i="35"/>
  <c r="U357" i="35"/>
  <c r="V357" i="35"/>
  <c r="L358" i="35"/>
  <c r="M358" i="35"/>
  <c r="N358" i="35"/>
  <c r="Q358" i="35"/>
  <c r="S358" i="35"/>
  <c r="U358" i="35"/>
  <c r="V358" i="35"/>
  <c r="L359" i="35"/>
  <c r="M359" i="35"/>
  <c r="N359" i="35"/>
  <c r="Q359" i="35"/>
  <c r="S359" i="35"/>
  <c r="U359" i="35"/>
  <c r="V359" i="35"/>
  <c r="L360" i="35"/>
  <c r="M360" i="35"/>
  <c r="N360" i="35"/>
  <c r="Q360" i="35"/>
  <c r="S360" i="35"/>
  <c r="U360" i="35"/>
  <c r="V360" i="35"/>
  <c r="L361" i="35"/>
  <c r="M361" i="35"/>
  <c r="N361" i="35"/>
  <c r="Q361" i="35"/>
  <c r="S361" i="35"/>
  <c r="U361" i="35"/>
  <c r="V361" i="35"/>
  <c r="L362" i="35"/>
  <c r="M362" i="35"/>
  <c r="N362" i="35"/>
  <c r="Q362" i="35"/>
  <c r="S362" i="35"/>
  <c r="U362" i="35"/>
  <c r="V362" i="35"/>
  <c r="L363" i="35"/>
  <c r="M363" i="35"/>
  <c r="N363" i="35"/>
  <c r="Q363" i="35"/>
  <c r="S363" i="35"/>
  <c r="U363" i="35"/>
  <c r="V363" i="35"/>
  <c r="L364" i="35"/>
  <c r="M364" i="35"/>
  <c r="N364" i="35"/>
  <c r="Q364" i="35"/>
  <c r="S364" i="35"/>
  <c r="U364" i="35"/>
  <c r="V364" i="35"/>
  <c r="L365" i="35"/>
  <c r="M365" i="35"/>
  <c r="N365" i="35"/>
  <c r="Q365" i="35"/>
  <c r="S365" i="35"/>
  <c r="U365" i="35"/>
  <c r="V365" i="35"/>
  <c r="L366" i="35"/>
  <c r="M366" i="35"/>
  <c r="N366" i="35"/>
  <c r="Q366" i="35"/>
  <c r="S366" i="35"/>
  <c r="U366" i="35"/>
  <c r="V366" i="35"/>
  <c r="L367" i="35"/>
  <c r="M367" i="35"/>
  <c r="N367" i="35"/>
  <c r="Q367" i="35"/>
  <c r="S367" i="35"/>
  <c r="U367" i="35"/>
  <c r="V367" i="35"/>
  <c r="L368" i="35"/>
  <c r="M368" i="35"/>
  <c r="N368" i="35"/>
  <c r="Q368" i="35"/>
  <c r="S368" i="35"/>
  <c r="U368" i="35"/>
  <c r="V368" i="35"/>
  <c r="L369" i="35"/>
  <c r="M369" i="35"/>
  <c r="N369" i="35"/>
  <c r="Q369" i="35"/>
  <c r="S369" i="35"/>
  <c r="U369" i="35"/>
  <c r="V369" i="35"/>
  <c r="L370" i="35"/>
  <c r="M370" i="35"/>
  <c r="N370" i="35"/>
  <c r="Q370" i="35"/>
  <c r="S370" i="35"/>
  <c r="U370" i="35"/>
  <c r="V370" i="35"/>
  <c r="L371" i="35"/>
  <c r="M371" i="35"/>
  <c r="N371" i="35"/>
  <c r="Q371" i="35"/>
  <c r="S371" i="35"/>
  <c r="U371" i="35"/>
  <c r="V371" i="35"/>
  <c r="L372" i="35"/>
  <c r="M372" i="35"/>
  <c r="N372" i="35"/>
  <c r="Q372" i="35"/>
  <c r="S372" i="35"/>
  <c r="U372" i="35"/>
  <c r="V372" i="35"/>
  <c r="L373" i="35"/>
  <c r="M373" i="35"/>
  <c r="N373" i="35"/>
  <c r="Q373" i="35"/>
  <c r="S373" i="35"/>
  <c r="U373" i="35"/>
  <c r="V373" i="35"/>
  <c r="L374" i="35"/>
  <c r="M374" i="35"/>
  <c r="N374" i="35"/>
  <c r="Q374" i="35"/>
  <c r="S374" i="35"/>
  <c r="U374" i="35"/>
  <c r="V374" i="35"/>
  <c r="L375" i="35"/>
  <c r="M375" i="35"/>
  <c r="N375" i="35"/>
  <c r="Q375" i="35"/>
  <c r="S375" i="35"/>
  <c r="U375" i="35"/>
  <c r="V375" i="35"/>
  <c r="L376" i="35"/>
  <c r="M376" i="35"/>
  <c r="N376" i="35"/>
  <c r="Q376" i="35"/>
  <c r="S376" i="35"/>
  <c r="U376" i="35"/>
  <c r="V376" i="35"/>
  <c r="L377" i="35"/>
  <c r="M377" i="35"/>
  <c r="N377" i="35"/>
  <c r="Q377" i="35"/>
  <c r="S377" i="35"/>
  <c r="U377" i="35"/>
  <c r="V377" i="35"/>
  <c r="L385" i="35"/>
  <c r="M385" i="35"/>
  <c r="N385" i="35"/>
  <c r="Q385" i="35"/>
  <c r="S385" i="35"/>
  <c r="U385" i="35"/>
  <c r="V385" i="35"/>
  <c r="U276" i="35"/>
  <c r="S276" i="35"/>
  <c r="Q276" i="35"/>
  <c r="V276" i="35" s="1"/>
  <c r="L276" i="35"/>
  <c r="M276" i="35"/>
  <c r="N276" i="35"/>
  <c r="L265" i="35"/>
  <c r="M265" i="35"/>
  <c r="N265" i="35"/>
  <c r="Q265" i="35"/>
  <c r="S265" i="35"/>
  <c r="U265" i="35"/>
  <c r="V265" i="35"/>
  <c r="AT18" i="1"/>
  <c r="AT32" i="1"/>
  <c r="BF18" i="1"/>
  <c r="L16" i="36"/>
  <c r="M30" i="35"/>
  <c r="L30" i="35"/>
  <c r="L82" i="36"/>
  <c r="L81" i="36"/>
  <c r="L80" i="36"/>
  <c r="L79" i="36"/>
  <c r="L78" i="36"/>
  <c r="L77" i="36"/>
  <c r="L76" i="36"/>
  <c r="L75" i="36"/>
  <c r="L74" i="36"/>
  <c r="L73" i="36"/>
  <c r="L72" i="36"/>
  <c r="L71" i="36"/>
  <c r="L70" i="36"/>
  <c r="L69" i="36"/>
  <c r="L68" i="36"/>
  <c r="L67" i="36"/>
  <c r="L66" i="36"/>
  <c r="L65" i="36"/>
  <c r="L64" i="36"/>
  <c r="L63" i="36"/>
  <c r="L62" i="36"/>
  <c r="L61" i="36"/>
  <c r="L60" i="36"/>
  <c r="L59" i="36"/>
  <c r="L58" i="36"/>
  <c r="L57" i="36"/>
  <c r="L56" i="36"/>
  <c r="L55" i="36"/>
  <c r="L54" i="36"/>
  <c r="L53" i="36"/>
  <c r="L52" i="36"/>
  <c r="L51" i="36"/>
  <c r="L50" i="36"/>
  <c r="L49" i="36"/>
  <c r="L47" i="36"/>
  <c r="L46" i="36"/>
  <c r="L45" i="36"/>
  <c r="L44" i="36"/>
  <c r="L43" i="36"/>
  <c r="L42" i="36"/>
  <c r="L41" i="36"/>
  <c r="L40" i="36"/>
  <c r="L39" i="36"/>
  <c r="L38" i="36"/>
  <c r="L37" i="36"/>
  <c r="L36" i="36"/>
  <c r="L35" i="36"/>
  <c r="L34" i="36"/>
  <c r="L33" i="36"/>
  <c r="L32" i="36"/>
  <c r="L30" i="36"/>
  <c r="L29" i="36"/>
  <c r="L28" i="36"/>
  <c r="L27" i="36"/>
  <c r="L26" i="36"/>
  <c r="L25" i="36"/>
  <c r="L24" i="36"/>
  <c r="L23" i="36"/>
  <c r="L22" i="36"/>
  <c r="L21" i="36"/>
  <c r="L20" i="36"/>
  <c r="L19" i="36"/>
  <c r="L18" i="36"/>
  <c r="L17" i="36"/>
  <c r="L15" i="36"/>
  <c r="L14" i="36"/>
  <c r="L13" i="36"/>
  <c r="L12" i="36"/>
  <c r="L11" i="36"/>
  <c r="L10" i="36"/>
  <c r="L9" i="36"/>
  <c r="L8" i="36"/>
  <c r="L7" i="36"/>
  <c r="L6" i="36"/>
  <c r="L5" i="36"/>
  <c r="L4" i="36"/>
  <c r="L3" i="36"/>
  <c r="L2" i="36"/>
  <c r="L153" i="31"/>
  <c r="M153" i="31"/>
  <c r="N153" i="31" s="1"/>
  <c r="L154" i="31"/>
  <c r="M154" i="31"/>
  <c r="N154" i="31" s="1"/>
  <c r="L45" i="30"/>
  <c r="L3" i="30"/>
  <c r="L4" i="30"/>
  <c r="L21" i="30"/>
  <c r="L22" i="30"/>
  <c r="L23" i="30"/>
  <c r="L24" i="30"/>
  <c r="L25" i="30"/>
  <c r="L26" i="30"/>
  <c r="L27" i="30"/>
  <c r="L28" i="30"/>
  <c r="L40" i="30"/>
  <c r="L5" i="30"/>
  <c r="L6" i="30"/>
  <c r="L15" i="30"/>
  <c r="L7" i="30"/>
  <c r="L8" i="30"/>
  <c r="L9" i="30"/>
  <c r="L12" i="30"/>
  <c r="L14" i="30"/>
  <c r="L13" i="30"/>
  <c r="L29" i="30"/>
  <c r="L31" i="30"/>
  <c r="L32" i="30"/>
  <c r="L33" i="30"/>
  <c r="L46" i="30"/>
  <c r="L44" i="30"/>
  <c r="L41" i="30"/>
  <c r="L49" i="30"/>
  <c r="L39" i="30"/>
  <c r="L19" i="30"/>
  <c r="L47" i="30"/>
  <c r="L42" i="30"/>
  <c r="L51" i="30"/>
  <c r="L53" i="30"/>
  <c r="L60" i="30"/>
  <c r="L11" i="30"/>
  <c r="L63" i="30"/>
  <c r="L17" i="30"/>
  <c r="L59" i="30"/>
  <c r="L61" i="30"/>
  <c r="L64" i="30"/>
  <c r="L65" i="30"/>
  <c r="L69" i="30"/>
  <c r="L70" i="30"/>
  <c r="L73" i="30"/>
  <c r="L77" i="30"/>
  <c r="L78" i="30"/>
  <c r="L80" i="30"/>
  <c r="L83" i="30"/>
  <c r="L82" i="30"/>
  <c r="L86" i="30"/>
  <c r="L81" i="30"/>
  <c r="L75" i="30"/>
  <c r="L66" i="30"/>
  <c r="L94" i="30"/>
  <c r="L97" i="30"/>
  <c r="L93" i="30"/>
  <c r="L98" i="30"/>
  <c r="L10" i="30"/>
  <c r="U2" i="31"/>
  <c r="S155" i="31"/>
  <c r="S156" i="31"/>
  <c r="S157" i="31"/>
  <c r="S158" i="31"/>
  <c r="V158" i="31" s="1"/>
  <c r="S159" i="31"/>
  <c r="S160" i="31"/>
  <c r="S161" i="31"/>
  <c r="S162" i="31"/>
  <c r="S163" i="31"/>
  <c r="S164" i="31"/>
  <c r="S165" i="31"/>
  <c r="S166" i="31"/>
  <c r="V166" i="31" s="1"/>
  <c r="S167" i="31"/>
  <c r="S168" i="31"/>
  <c r="S169" i="31"/>
  <c r="S170" i="31"/>
  <c r="S171" i="31"/>
  <c r="S172" i="31"/>
  <c r="S173" i="31"/>
  <c r="S174" i="31"/>
  <c r="V174" i="31" s="1"/>
  <c r="S175" i="31"/>
  <c r="S176" i="31"/>
  <c r="S177" i="31"/>
  <c r="S178" i="31"/>
  <c r="S179" i="31"/>
  <c r="S180" i="31"/>
  <c r="S181" i="31"/>
  <c r="S182" i="31"/>
  <c r="V182" i="31" s="1"/>
  <c r="S183" i="31"/>
  <c r="S184" i="31"/>
  <c r="S185" i="31"/>
  <c r="S186" i="31"/>
  <c r="S187" i="31"/>
  <c r="S188" i="31"/>
  <c r="S189" i="31"/>
  <c r="S190" i="31"/>
  <c r="V190" i="31" s="1"/>
  <c r="S191" i="31"/>
  <c r="S192" i="31"/>
  <c r="S193" i="31"/>
  <c r="S194" i="31"/>
  <c r="S195" i="31"/>
  <c r="S196" i="31"/>
  <c r="S197" i="31"/>
  <c r="S198" i="31"/>
  <c r="V198" i="31" s="1"/>
  <c r="S199" i="31"/>
  <c r="S200" i="31"/>
  <c r="S201" i="31"/>
  <c r="S202" i="31"/>
  <c r="S203" i="31"/>
  <c r="S204" i="31"/>
  <c r="S205" i="31"/>
  <c r="S206" i="31"/>
  <c r="V206" i="31" s="1"/>
  <c r="S207" i="31"/>
  <c r="S208" i="31"/>
  <c r="S209" i="31"/>
  <c r="S210" i="31"/>
  <c r="S211" i="31"/>
  <c r="S212" i="31"/>
  <c r="S213" i="31"/>
  <c r="S214" i="31"/>
  <c r="V214" i="31" s="1"/>
  <c r="S215" i="31"/>
  <c r="S216" i="31"/>
  <c r="S217" i="31"/>
  <c r="S218" i="31"/>
  <c r="S219" i="31"/>
  <c r="S220" i="31"/>
  <c r="S221" i="31"/>
  <c r="S222" i="31"/>
  <c r="V222" i="31" s="1"/>
  <c r="S223" i="31"/>
  <c r="S224" i="31"/>
  <c r="S225" i="31"/>
  <c r="S226" i="31"/>
  <c r="S227" i="31"/>
  <c r="S228" i="31"/>
  <c r="S229" i="31"/>
  <c r="S230" i="31"/>
  <c r="V230" i="31" s="1"/>
  <c r="S231" i="31"/>
  <c r="S232" i="31"/>
  <c r="S233" i="31"/>
  <c r="S234" i="31"/>
  <c r="S235" i="31"/>
  <c r="S236" i="31"/>
  <c r="S237" i="31"/>
  <c r="S238" i="31"/>
  <c r="V238" i="31" s="1"/>
  <c r="S239" i="31"/>
  <c r="S240" i="31"/>
  <c r="S241" i="31"/>
  <c r="S242" i="31"/>
  <c r="S243" i="31"/>
  <c r="S245" i="31"/>
  <c r="S246" i="31"/>
  <c r="S247" i="31"/>
  <c r="V247" i="31" s="1"/>
  <c r="S248" i="31"/>
  <c r="S249" i="31"/>
  <c r="S72" i="31"/>
  <c r="S73" i="31"/>
  <c r="U7" i="31"/>
  <c r="U8" i="31"/>
  <c r="U9" i="31"/>
  <c r="U10" i="31"/>
  <c r="U11" i="31"/>
  <c r="U12" i="31"/>
  <c r="U13" i="31"/>
  <c r="U14" i="31"/>
  <c r="U15" i="31"/>
  <c r="U16" i="31"/>
  <c r="U17" i="31"/>
  <c r="U18" i="31"/>
  <c r="U19" i="31"/>
  <c r="U20" i="31"/>
  <c r="U21" i="31"/>
  <c r="U22" i="31"/>
  <c r="U23" i="31"/>
  <c r="U24" i="31"/>
  <c r="U25" i="31"/>
  <c r="U26" i="31"/>
  <c r="U27" i="31"/>
  <c r="U28" i="31"/>
  <c r="U29" i="31"/>
  <c r="U30" i="31"/>
  <c r="U31" i="31"/>
  <c r="U32" i="31"/>
  <c r="U33" i="31"/>
  <c r="U34" i="31"/>
  <c r="U35" i="31"/>
  <c r="U36" i="31"/>
  <c r="U37" i="31"/>
  <c r="U38" i="31"/>
  <c r="U39" i="31"/>
  <c r="U40" i="31"/>
  <c r="U41" i="31"/>
  <c r="U42" i="31"/>
  <c r="U43" i="31"/>
  <c r="U44" i="31"/>
  <c r="U45" i="31"/>
  <c r="U46" i="31"/>
  <c r="U47" i="31"/>
  <c r="U48" i="31"/>
  <c r="U49" i="31"/>
  <c r="U50" i="31"/>
  <c r="U51" i="31"/>
  <c r="U52" i="31"/>
  <c r="U53" i="31"/>
  <c r="U54" i="31"/>
  <c r="U55" i="31"/>
  <c r="U56" i="31"/>
  <c r="U57" i="31"/>
  <c r="U58" i="31"/>
  <c r="U59" i="31"/>
  <c r="U60" i="31"/>
  <c r="U61" i="31"/>
  <c r="U62" i="31"/>
  <c r="U63" i="31"/>
  <c r="U64" i="31"/>
  <c r="U65" i="31"/>
  <c r="U66" i="31"/>
  <c r="U67" i="31"/>
  <c r="U68" i="31"/>
  <c r="U69" i="31"/>
  <c r="U70" i="31"/>
  <c r="U71" i="31"/>
  <c r="U72" i="31"/>
  <c r="U73" i="31"/>
  <c r="U74" i="31"/>
  <c r="U75" i="31"/>
  <c r="U76" i="31"/>
  <c r="U77" i="31"/>
  <c r="U78" i="31"/>
  <c r="U79" i="31"/>
  <c r="U80" i="31"/>
  <c r="U81" i="31"/>
  <c r="U82" i="31"/>
  <c r="U83" i="31"/>
  <c r="U84" i="31"/>
  <c r="U85" i="31"/>
  <c r="U367" i="31"/>
  <c r="U368" i="31"/>
  <c r="U369" i="31"/>
  <c r="U370" i="31"/>
  <c r="U371" i="31"/>
  <c r="U372" i="31"/>
  <c r="U373" i="31"/>
  <c r="S7" i="31"/>
  <c r="S8" i="31"/>
  <c r="S9" i="31"/>
  <c r="S10" i="31"/>
  <c r="S11" i="31"/>
  <c r="S12" i="31"/>
  <c r="S13" i="31"/>
  <c r="S14" i="31"/>
  <c r="S15" i="31"/>
  <c r="S16" i="31"/>
  <c r="S18" i="31"/>
  <c r="S19" i="31"/>
  <c r="S20" i="31"/>
  <c r="S21" i="31"/>
  <c r="S22" i="31"/>
  <c r="S23" i="31"/>
  <c r="S24" i="31"/>
  <c r="S25" i="31"/>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56" i="31"/>
  <c r="S57" i="31"/>
  <c r="S58" i="31"/>
  <c r="S59" i="31"/>
  <c r="S60" i="31"/>
  <c r="S61" i="31"/>
  <c r="S62" i="31"/>
  <c r="S63" i="31"/>
  <c r="S64" i="31"/>
  <c r="S65" i="31"/>
  <c r="S66" i="31"/>
  <c r="S67" i="31"/>
  <c r="S68" i="31"/>
  <c r="S69" i="31"/>
  <c r="S70" i="31"/>
  <c r="S71" i="31"/>
  <c r="S74" i="31"/>
  <c r="S75" i="31"/>
  <c r="S76" i="31"/>
  <c r="S77" i="31"/>
  <c r="S78" i="31"/>
  <c r="S79" i="31"/>
  <c r="S80" i="31"/>
  <c r="S81" i="31"/>
  <c r="S82" i="31"/>
  <c r="S83" i="31"/>
  <c r="S84" i="31"/>
  <c r="S85" i="31"/>
  <c r="S367" i="31"/>
  <c r="S368" i="31"/>
  <c r="S369" i="31"/>
  <c r="S370" i="31"/>
  <c r="S371" i="31"/>
  <c r="S372" i="31"/>
  <c r="S373" i="31"/>
  <c r="Q7" i="31"/>
  <c r="V7" i="31" s="1"/>
  <c r="Q8" i="31"/>
  <c r="Q9" i="31"/>
  <c r="V9" i="31" s="1"/>
  <c r="Q10" i="31"/>
  <c r="Q11" i="31"/>
  <c r="V11" i="31" s="1"/>
  <c r="Q12" i="31"/>
  <c r="Q13" i="31"/>
  <c r="V13" i="31" s="1"/>
  <c r="Q14" i="31"/>
  <c r="Q15" i="31"/>
  <c r="V15" i="31" s="1"/>
  <c r="Q16" i="31"/>
  <c r="Q17" i="31"/>
  <c r="V17" i="31" s="1"/>
  <c r="Q18" i="31"/>
  <c r="Q19" i="31"/>
  <c r="V19" i="31" s="1"/>
  <c r="Q20" i="31"/>
  <c r="Q21" i="31"/>
  <c r="Q22" i="31"/>
  <c r="Q23" i="31"/>
  <c r="Q24" i="31"/>
  <c r="Q25" i="31"/>
  <c r="Q26" i="31"/>
  <c r="Q27" i="31"/>
  <c r="Q28" i="31"/>
  <c r="Q29" i="31"/>
  <c r="Q30" i="31"/>
  <c r="Q31" i="31"/>
  <c r="Q32" i="31"/>
  <c r="Q33" i="31"/>
  <c r="Q34" i="31"/>
  <c r="Q35" i="31"/>
  <c r="Q36" i="31"/>
  <c r="Q37" i="31"/>
  <c r="Q38" i="31"/>
  <c r="Q39" i="31"/>
  <c r="Q40" i="31"/>
  <c r="Q41" i="31"/>
  <c r="Q42" i="31"/>
  <c r="Q43" i="31"/>
  <c r="Q44" i="31"/>
  <c r="Q45" i="31"/>
  <c r="Q46" i="31"/>
  <c r="Q47" i="31"/>
  <c r="Q48" i="31"/>
  <c r="Q49" i="31"/>
  <c r="Q50" i="31"/>
  <c r="Q51" i="31"/>
  <c r="Q52" i="31"/>
  <c r="Q53" i="31"/>
  <c r="Q54" i="31"/>
  <c r="Q55" i="31"/>
  <c r="Q56" i="31"/>
  <c r="Q57" i="31"/>
  <c r="Q58" i="31"/>
  <c r="Q59" i="31"/>
  <c r="Q60" i="31"/>
  <c r="Q61" i="31"/>
  <c r="Q62" i="31"/>
  <c r="Q63" i="31"/>
  <c r="Q64" i="31"/>
  <c r="Q65" i="31"/>
  <c r="Q66" i="31"/>
  <c r="Q67" i="31"/>
  <c r="Q68" i="31"/>
  <c r="Q69" i="31"/>
  <c r="Q70" i="31"/>
  <c r="Q71" i="31"/>
  <c r="Q72" i="31"/>
  <c r="Q73" i="31"/>
  <c r="Q74" i="31"/>
  <c r="Q75" i="31"/>
  <c r="Q76" i="31"/>
  <c r="Q77" i="31"/>
  <c r="Q78" i="31"/>
  <c r="Q79" i="31"/>
  <c r="Q80" i="31"/>
  <c r="Q81" i="31"/>
  <c r="Q82" i="31"/>
  <c r="Q83" i="31"/>
  <c r="Q84" i="31"/>
  <c r="Q85" i="31"/>
  <c r="Q367" i="31"/>
  <c r="Q368" i="31"/>
  <c r="Q369" i="31"/>
  <c r="Q370" i="31"/>
  <c r="Q371" i="31"/>
  <c r="Q372" i="31"/>
  <c r="Q373" i="31"/>
  <c r="M7" i="31"/>
  <c r="M8" i="31"/>
  <c r="M9" i="31"/>
  <c r="M10" i="31"/>
  <c r="M11" i="31"/>
  <c r="M12" i="31"/>
  <c r="M13" i="31"/>
  <c r="M14" i="31"/>
  <c r="M15" i="31"/>
  <c r="M16" i="31"/>
  <c r="M17" i="31"/>
  <c r="M18" i="31"/>
  <c r="M19" i="31"/>
  <c r="M20" i="31"/>
  <c r="M21" i="31"/>
  <c r="M22" i="31"/>
  <c r="M23" i="31"/>
  <c r="M24" i="31"/>
  <c r="M25" i="31"/>
  <c r="M26" i="31"/>
  <c r="M27" i="31"/>
  <c r="M28" i="31"/>
  <c r="M29" i="31"/>
  <c r="M30" i="31"/>
  <c r="M31" i="31"/>
  <c r="M32" i="31"/>
  <c r="M33" i="31"/>
  <c r="M34" i="31"/>
  <c r="M35" i="31"/>
  <c r="M36" i="31"/>
  <c r="M37" i="31"/>
  <c r="M38" i="31"/>
  <c r="M39" i="31"/>
  <c r="M40" i="31"/>
  <c r="M41" i="31"/>
  <c r="M42" i="31"/>
  <c r="M43" i="31"/>
  <c r="M44" i="31"/>
  <c r="M45" i="31"/>
  <c r="M46" i="31"/>
  <c r="M47" i="31"/>
  <c r="M48" i="31"/>
  <c r="M49" i="31"/>
  <c r="M50" i="31"/>
  <c r="M51" i="31"/>
  <c r="M52" i="31"/>
  <c r="M53" i="31"/>
  <c r="M54" i="31"/>
  <c r="M55" i="31"/>
  <c r="M56" i="31"/>
  <c r="M57" i="31"/>
  <c r="M58" i="31"/>
  <c r="M59" i="31"/>
  <c r="M60" i="31"/>
  <c r="M61" i="31"/>
  <c r="M62" i="31"/>
  <c r="M63" i="31"/>
  <c r="M64" i="31"/>
  <c r="M65" i="31"/>
  <c r="M66" i="31"/>
  <c r="M67" i="31"/>
  <c r="M68" i="31"/>
  <c r="M69" i="31"/>
  <c r="M70" i="31"/>
  <c r="M71" i="31"/>
  <c r="M72" i="31"/>
  <c r="M73" i="31"/>
  <c r="M74" i="31"/>
  <c r="M75" i="31"/>
  <c r="M76" i="31"/>
  <c r="M77" i="31"/>
  <c r="M78" i="31"/>
  <c r="M79" i="31"/>
  <c r="M80" i="31"/>
  <c r="M81" i="31"/>
  <c r="M82" i="31"/>
  <c r="M83" i="31"/>
  <c r="M84" i="31"/>
  <c r="M85" i="31"/>
  <c r="M367" i="31"/>
  <c r="M368" i="31"/>
  <c r="M369" i="31"/>
  <c r="M370" i="31"/>
  <c r="M371" i="31"/>
  <c r="M372" i="31"/>
  <c r="M373" i="31"/>
  <c r="L7" i="31"/>
  <c r="L8" i="31"/>
  <c r="L9" i="31"/>
  <c r="L10" i="31"/>
  <c r="L11" i="31"/>
  <c r="L12" i="31"/>
  <c r="L13" i="31"/>
  <c r="L14" i="31"/>
  <c r="L15" i="31"/>
  <c r="L16" i="31"/>
  <c r="L17" i="31"/>
  <c r="L18" i="31"/>
  <c r="L19" i="31"/>
  <c r="L20" i="31"/>
  <c r="L21" i="31"/>
  <c r="L22" i="31"/>
  <c r="L23" i="31"/>
  <c r="L24" i="31"/>
  <c r="L25" i="31"/>
  <c r="L26" i="31"/>
  <c r="L27" i="31"/>
  <c r="L28" i="31"/>
  <c r="L29" i="31"/>
  <c r="L30" i="31"/>
  <c r="L31" i="31"/>
  <c r="L32" i="31"/>
  <c r="L33" i="31"/>
  <c r="L34" i="31"/>
  <c r="L35" i="31"/>
  <c r="L36" i="31"/>
  <c r="L37" i="31"/>
  <c r="L38" i="31"/>
  <c r="L39" i="31"/>
  <c r="L40" i="31"/>
  <c r="L41" i="31"/>
  <c r="L42" i="31"/>
  <c r="L43" i="31"/>
  <c r="L44" i="31"/>
  <c r="L45" i="31"/>
  <c r="L46" i="31"/>
  <c r="L47" i="31"/>
  <c r="L48" i="31"/>
  <c r="L49" i="31"/>
  <c r="L50" i="31"/>
  <c r="L51" i="31"/>
  <c r="L52" i="31"/>
  <c r="L53" i="31"/>
  <c r="L54" i="31"/>
  <c r="L55" i="31"/>
  <c r="L56" i="31"/>
  <c r="L57" i="31"/>
  <c r="L58" i="31"/>
  <c r="L59" i="31"/>
  <c r="L60" i="31"/>
  <c r="L61" i="31"/>
  <c r="L62" i="31"/>
  <c r="L63" i="31"/>
  <c r="L64" i="31"/>
  <c r="L65" i="31"/>
  <c r="L66" i="31"/>
  <c r="L67" i="31"/>
  <c r="L68" i="31"/>
  <c r="L69" i="31"/>
  <c r="L70" i="31"/>
  <c r="L71" i="31"/>
  <c r="L72" i="31"/>
  <c r="L73" i="31"/>
  <c r="L74" i="31"/>
  <c r="L75" i="31"/>
  <c r="L76" i="31"/>
  <c r="L77" i="31"/>
  <c r="L78" i="31"/>
  <c r="L79" i="31"/>
  <c r="L80" i="31"/>
  <c r="L81" i="31"/>
  <c r="L82" i="31"/>
  <c r="L83" i="31"/>
  <c r="L84" i="31"/>
  <c r="L85" i="31"/>
  <c r="L367" i="31"/>
  <c r="L368" i="31"/>
  <c r="L369" i="31"/>
  <c r="L370" i="31"/>
  <c r="L371" i="31"/>
  <c r="L372" i="31"/>
  <c r="L373" i="31"/>
  <c r="L155" i="31"/>
  <c r="M155" i="31"/>
  <c r="N155" i="31" s="1"/>
  <c r="V155" i="31"/>
  <c r="L156" i="31"/>
  <c r="M156" i="31"/>
  <c r="N156" i="31" s="1"/>
  <c r="V156" i="31"/>
  <c r="L157" i="31"/>
  <c r="M157" i="31"/>
  <c r="N157" i="31" s="1"/>
  <c r="V157" i="31"/>
  <c r="L158" i="31"/>
  <c r="M158" i="31"/>
  <c r="N158" i="31" s="1"/>
  <c r="L159" i="31"/>
  <c r="M159" i="31"/>
  <c r="N159" i="31" s="1"/>
  <c r="V159" i="31"/>
  <c r="L160" i="31"/>
  <c r="M160" i="31"/>
  <c r="N160" i="31" s="1"/>
  <c r="V160" i="31"/>
  <c r="L161" i="31"/>
  <c r="M161" i="31"/>
  <c r="N161" i="31" s="1"/>
  <c r="V161" i="31"/>
  <c r="L162" i="31"/>
  <c r="M162" i="31"/>
  <c r="N162" i="31" s="1"/>
  <c r="V162" i="31"/>
  <c r="L163" i="31"/>
  <c r="M163" i="31"/>
  <c r="N163" i="31" s="1"/>
  <c r="V163" i="31"/>
  <c r="L164" i="31"/>
  <c r="M164" i="31"/>
  <c r="N164" i="31" s="1"/>
  <c r="V164" i="31"/>
  <c r="L165" i="31"/>
  <c r="M165" i="31"/>
  <c r="N165" i="31" s="1"/>
  <c r="V165" i="31"/>
  <c r="L166" i="31"/>
  <c r="M166" i="31"/>
  <c r="N166" i="31" s="1"/>
  <c r="L167" i="31"/>
  <c r="M167" i="31"/>
  <c r="N167" i="31" s="1"/>
  <c r="V167" i="31"/>
  <c r="L168" i="31"/>
  <c r="M168" i="31"/>
  <c r="N168" i="31" s="1"/>
  <c r="V168" i="31"/>
  <c r="L169" i="31"/>
  <c r="M169" i="31"/>
  <c r="N169" i="31" s="1"/>
  <c r="V169" i="31"/>
  <c r="L170" i="31"/>
  <c r="M170" i="31"/>
  <c r="N170" i="31" s="1"/>
  <c r="V170" i="31"/>
  <c r="L171" i="31"/>
  <c r="M171" i="31"/>
  <c r="N171" i="31" s="1"/>
  <c r="V171" i="31"/>
  <c r="L172" i="31"/>
  <c r="M172" i="31"/>
  <c r="N172" i="31" s="1"/>
  <c r="V172" i="31"/>
  <c r="L173" i="31"/>
  <c r="M173" i="31"/>
  <c r="N173" i="31" s="1"/>
  <c r="V173" i="31"/>
  <c r="L174" i="31"/>
  <c r="M174" i="31"/>
  <c r="N174" i="31" s="1"/>
  <c r="L175" i="31"/>
  <c r="M175" i="31"/>
  <c r="N175" i="31" s="1"/>
  <c r="V175" i="31"/>
  <c r="L176" i="31"/>
  <c r="M176" i="31"/>
  <c r="N176" i="31" s="1"/>
  <c r="V176" i="31"/>
  <c r="L177" i="31"/>
  <c r="M177" i="31"/>
  <c r="N177" i="31" s="1"/>
  <c r="V177" i="31"/>
  <c r="L178" i="31"/>
  <c r="M178" i="31"/>
  <c r="N178" i="31" s="1"/>
  <c r="V178" i="31"/>
  <c r="L179" i="31"/>
  <c r="M179" i="31"/>
  <c r="N179" i="31" s="1"/>
  <c r="V179" i="31"/>
  <c r="L180" i="31"/>
  <c r="M180" i="31"/>
  <c r="N180" i="31" s="1"/>
  <c r="V180" i="31"/>
  <c r="L181" i="31"/>
  <c r="M181" i="31"/>
  <c r="N181" i="31" s="1"/>
  <c r="V181" i="31"/>
  <c r="L182" i="31"/>
  <c r="M182" i="31"/>
  <c r="N182" i="31" s="1"/>
  <c r="L183" i="31"/>
  <c r="M183" i="31"/>
  <c r="N183" i="31" s="1"/>
  <c r="V183" i="31"/>
  <c r="L184" i="31"/>
  <c r="M184" i="31"/>
  <c r="N184" i="31" s="1"/>
  <c r="V184" i="31"/>
  <c r="L185" i="31"/>
  <c r="M185" i="31"/>
  <c r="N185" i="31" s="1"/>
  <c r="V185" i="31"/>
  <c r="L186" i="31"/>
  <c r="M186" i="31"/>
  <c r="N186" i="31" s="1"/>
  <c r="V186" i="31"/>
  <c r="L187" i="31"/>
  <c r="M187" i="31"/>
  <c r="N187" i="31" s="1"/>
  <c r="V187" i="31"/>
  <c r="L188" i="31"/>
  <c r="M188" i="31"/>
  <c r="N188" i="31" s="1"/>
  <c r="V188" i="31"/>
  <c r="L189" i="31"/>
  <c r="M189" i="31"/>
  <c r="N189" i="31" s="1"/>
  <c r="V189" i="31"/>
  <c r="L190" i="31"/>
  <c r="M190" i="31"/>
  <c r="N190" i="31" s="1"/>
  <c r="L191" i="31"/>
  <c r="M191" i="31"/>
  <c r="N191" i="31" s="1"/>
  <c r="V191" i="31"/>
  <c r="L192" i="31"/>
  <c r="M192" i="31"/>
  <c r="N192" i="31" s="1"/>
  <c r="V192" i="31"/>
  <c r="L193" i="31"/>
  <c r="M193" i="31"/>
  <c r="N193" i="31" s="1"/>
  <c r="V193" i="31"/>
  <c r="L194" i="31"/>
  <c r="M194" i="31"/>
  <c r="N194" i="31" s="1"/>
  <c r="V194" i="31"/>
  <c r="L195" i="31"/>
  <c r="M195" i="31"/>
  <c r="N195" i="31" s="1"/>
  <c r="V195" i="31"/>
  <c r="L196" i="31"/>
  <c r="M196" i="31"/>
  <c r="N196" i="31" s="1"/>
  <c r="V196" i="31"/>
  <c r="L197" i="31"/>
  <c r="M197" i="31"/>
  <c r="N197" i="31" s="1"/>
  <c r="V197" i="31"/>
  <c r="L198" i="31"/>
  <c r="M198" i="31"/>
  <c r="N198" i="31" s="1"/>
  <c r="L199" i="31"/>
  <c r="M199" i="31"/>
  <c r="N199" i="31" s="1"/>
  <c r="V199" i="31"/>
  <c r="L200" i="31"/>
  <c r="M200" i="31"/>
  <c r="N200" i="31" s="1"/>
  <c r="V200" i="31"/>
  <c r="L201" i="31"/>
  <c r="M201" i="31"/>
  <c r="N201" i="31" s="1"/>
  <c r="V201" i="31"/>
  <c r="L202" i="31"/>
  <c r="M202" i="31"/>
  <c r="N202" i="31" s="1"/>
  <c r="V202" i="31"/>
  <c r="L203" i="31"/>
  <c r="M203" i="31"/>
  <c r="N203" i="31" s="1"/>
  <c r="V203" i="31"/>
  <c r="L204" i="31"/>
  <c r="M204" i="31"/>
  <c r="N204" i="31" s="1"/>
  <c r="V204" i="31"/>
  <c r="L205" i="31"/>
  <c r="M205" i="31"/>
  <c r="N205" i="31" s="1"/>
  <c r="V205" i="31"/>
  <c r="L206" i="31"/>
  <c r="M206" i="31"/>
  <c r="N206" i="31" s="1"/>
  <c r="L207" i="31"/>
  <c r="M207" i="31"/>
  <c r="N207" i="31" s="1"/>
  <c r="V207" i="31"/>
  <c r="L208" i="31"/>
  <c r="M208" i="31"/>
  <c r="N208" i="31" s="1"/>
  <c r="V208" i="31"/>
  <c r="L209" i="31"/>
  <c r="M209" i="31"/>
  <c r="N209" i="31" s="1"/>
  <c r="V209" i="31"/>
  <c r="L210" i="31"/>
  <c r="M210" i="31"/>
  <c r="N210" i="31" s="1"/>
  <c r="V210" i="31"/>
  <c r="L211" i="31"/>
  <c r="M211" i="31"/>
  <c r="N211" i="31" s="1"/>
  <c r="V211" i="31"/>
  <c r="L212" i="31"/>
  <c r="M212" i="31"/>
  <c r="N212" i="31" s="1"/>
  <c r="V212" i="31"/>
  <c r="L213" i="31"/>
  <c r="M213" i="31"/>
  <c r="N213" i="31" s="1"/>
  <c r="V213" i="31"/>
  <c r="L214" i="31"/>
  <c r="M214" i="31"/>
  <c r="N214" i="31" s="1"/>
  <c r="L215" i="31"/>
  <c r="M215" i="31"/>
  <c r="N215" i="31" s="1"/>
  <c r="V215" i="31"/>
  <c r="L216" i="31"/>
  <c r="M216" i="31"/>
  <c r="N216" i="31" s="1"/>
  <c r="V216" i="31"/>
  <c r="L217" i="31"/>
  <c r="M217" i="31"/>
  <c r="N217" i="31" s="1"/>
  <c r="V217" i="31"/>
  <c r="L218" i="31"/>
  <c r="M218" i="31"/>
  <c r="N218" i="31" s="1"/>
  <c r="V218" i="31"/>
  <c r="L219" i="31"/>
  <c r="M219" i="31"/>
  <c r="N219" i="31" s="1"/>
  <c r="V219" i="31"/>
  <c r="L220" i="31"/>
  <c r="M220" i="31"/>
  <c r="N220" i="31" s="1"/>
  <c r="V220" i="31"/>
  <c r="N221" i="31"/>
  <c r="V221" i="31"/>
  <c r="N222" i="31"/>
  <c r="N223" i="31"/>
  <c r="V223" i="31"/>
  <c r="N224" i="31"/>
  <c r="V224" i="31"/>
  <c r="N225" i="31"/>
  <c r="V225" i="31"/>
  <c r="N226" i="31"/>
  <c r="V226" i="31"/>
  <c r="N227" i="31"/>
  <c r="V227" i="31"/>
  <c r="N228" i="31"/>
  <c r="V228" i="31"/>
  <c r="N229" i="31"/>
  <c r="V229" i="31"/>
  <c r="N230" i="31"/>
  <c r="N231" i="31"/>
  <c r="V231" i="31"/>
  <c r="N232" i="31"/>
  <c r="V232" i="31"/>
  <c r="N233" i="31"/>
  <c r="V233" i="31"/>
  <c r="N234" i="31"/>
  <c r="V234" i="31"/>
  <c r="N235" i="31"/>
  <c r="V235" i="31"/>
  <c r="N236" i="31"/>
  <c r="V236" i="31"/>
  <c r="N237" i="31"/>
  <c r="V237" i="31"/>
  <c r="N238" i="31"/>
  <c r="N239" i="31"/>
  <c r="V239" i="31"/>
  <c r="N240" i="31"/>
  <c r="V240" i="31"/>
  <c r="N241" i="31"/>
  <c r="V241" i="31"/>
  <c r="N242" i="31"/>
  <c r="V242" i="31"/>
  <c r="N243" i="31"/>
  <c r="V243" i="31"/>
  <c r="N245" i="31"/>
  <c r="V245" i="31"/>
  <c r="N246" i="31"/>
  <c r="V246" i="31"/>
  <c r="L247" i="31"/>
  <c r="M247" i="31"/>
  <c r="N247" i="31" s="1"/>
  <c r="L248" i="31"/>
  <c r="M248" i="31"/>
  <c r="N248" i="31" s="1"/>
  <c r="V248" i="31"/>
  <c r="L249" i="31"/>
  <c r="M249" i="31"/>
  <c r="N249" i="31" s="1"/>
  <c r="V249" i="31"/>
  <c r="M428" i="31"/>
  <c r="L428" i="31"/>
  <c r="V732" i="35"/>
  <c r="M732" i="35"/>
  <c r="L732" i="35"/>
  <c r="V731" i="35"/>
  <c r="M731" i="35"/>
  <c r="L731" i="35"/>
  <c r="V730" i="35"/>
  <c r="M730" i="35"/>
  <c r="L730" i="35"/>
  <c r="V729" i="35"/>
  <c r="M729" i="35"/>
  <c r="L729" i="35"/>
  <c r="V728" i="35"/>
  <c r="M728" i="35"/>
  <c r="L728" i="35"/>
  <c r="V727" i="35"/>
  <c r="M727" i="35"/>
  <c r="L727" i="35"/>
  <c r="V726" i="35"/>
  <c r="M726" i="35"/>
  <c r="L726" i="35"/>
  <c r="V725" i="35"/>
  <c r="M725" i="35"/>
  <c r="L725" i="35"/>
  <c r="V724" i="35"/>
  <c r="M724" i="35"/>
  <c r="L724" i="35"/>
  <c r="V723" i="35"/>
  <c r="M723" i="35"/>
  <c r="L723" i="35"/>
  <c r="V722" i="35"/>
  <c r="M722" i="35"/>
  <c r="L722" i="35"/>
  <c r="V721" i="35"/>
  <c r="M721" i="35"/>
  <c r="L721" i="35"/>
  <c r="V720" i="35"/>
  <c r="M720" i="35"/>
  <c r="L720" i="35"/>
  <c r="V719" i="35"/>
  <c r="M719" i="35"/>
  <c r="L719" i="35"/>
  <c r="V718" i="35"/>
  <c r="M718" i="35"/>
  <c r="L718" i="35"/>
  <c r="V717" i="35"/>
  <c r="M717" i="35"/>
  <c r="L717" i="35"/>
  <c r="V716" i="35"/>
  <c r="M716" i="35"/>
  <c r="L716" i="35"/>
  <c r="V715" i="35"/>
  <c r="M715" i="35"/>
  <c r="L715" i="35"/>
  <c r="V714" i="35"/>
  <c r="M714" i="35"/>
  <c r="L714" i="35"/>
  <c r="V713" i="35"/>
  <c r="M713" i="35"/>
  <c r="L713" i="35"/>
  <c r="V712" i="35"/>
  <c r="M712" i="35"/>
  <c r="L712" i="35"/>
  <c r="V711" i="35"/>
  <c r="M711" i="35"/>
  <c r="L711" i="35"/>
  <c r="V710" i="35"/>
  <c r="M710" i="35"/>
  <c r="L710" i="35"/>
  <c r="V709" i="35"/>
  <c r="M709" i="35"/>
  <c r="L709" i="35"/>
  <c r="V708" i="35"/>
  <c r="M708" i="35"/>
  <c r="L708" i="35"/>
  <c r="V707" i="35"/>
  <c r="M707" i="35"/>
  <c r="L707" i="35"/>
  <c r="V706" i="35"/>
  <c r="M706" i="35"/>
  <c r="L706" i="35"/>
  <c r="V705" i="35"/>
  <c r="M705" i="35"/>
  <c r="L705" i="35"/>
  <c r="V704" i="35"/>
  <c r="M704" i="35"/>
  <c r="L704" i="35"/>
  <c r="V703" i="35"/>
  <c r="M703" i="35"/>
  <c r="L703" i="35"/>
  <c r="V702" i="35"/>
  <c r="M702" i="35"/>
  <c r="L702" i="35"/>
  <c r="V701" i="35"/>
  <c r="M701" i="35"/>
  <c r="L701" i="35"/>
  <c r="V700" i="35"/>
  <c r="M700" i="35"/>
  <c r="L700" i="35"/>
  <c r="Q699" i="35"/>
  <c r="V699" i="35" s="1"/>
  <c r="M699" i="35"/>
  <c r="L699" i="35"/>
  <c r="Q698" i="35"/>
  <c r="V698" i="35" s="1"/>
  <c r="M698" i="35"/>
  <c r="L698" i="35"/>
  <c r="Q697" i="35"/>
  <c r="V697" i="35" s="1"/>
  <c r="M697" i="35"/>
  <c r="L697" i="35"/>
  <c r="Q696" i="35"/>
  <c r="V696" i="35" s="1"/>
  <c r="M696" i="35"/>
  <c r="L696" i="35"/>
  <c r="Q695" i="35"/>
  <c r="V695" i="35" s="1"/>
  <c r="M695" i="35"/>
  <c r="L695" i="35"/>
  <c r="Q694" i="35"/>
  <c r="V694" i="35" s="1"/>
  <c r="M694" i="35"/>
  <c r="L694" i="35"/>
  <c r="Q693" i="35"/>
  <c r="V693" i="35" s="1"/>
  <c r="M693" i="35"/>
  <c r="L693" i="35"/>
  <c r="Q692" i="35"/>
  <c r="V692" i="35" s="1"/>
  <c r="M692" i="35"/>
  <c r="L692" i="35"/>
  <c r="Q691" i="35"/>
  <c r="V691" i="35" s="1"/>
  <c r="M691" i="35"/>
  <c r="L691" i="35"/>
  <c r="Q690" i="35"/>
  <c r="V690" i="35" s="1"/>
  <c r="M690" i="35"/>
  <c r="L690" i="35"/>
  <c r="Q689" i="35"/>
  <c r="V689" i="35" s="1"/>
  <c r="M689" i="35"/>
  <c r="L689" i="35"/>
  <c r="Q688" i="35"/>
  <c r="V688" i="35" s="1"/>
  <c r="M688" i="35"/>
  <c r="L688" i="35"/>
  <c r="Q687" i="35"/>
  <c r="V687" i="35" s="1"/>
  <c r="M687" i="35"/>
  <c r="L687" i="35"/>
  <c r="Q686" i="35"/>
  <c r="V686" i="35" s="1"/>
  <c r="M686" i="35"/>
  <c r="L686" i="35"/>
  <c r="Q685" i="35"/>
  <c r="V685" i="35" s="1"/>
  <c r="M685" i="35"/>
  <c r="L685" i="35"/>
  <c r="Q684" i="35"/>
  <c r="V684" i="35" s="1"/>
  <c r="M684" i="35"/>
  <c r="L684" i="35"/>
  <c r="Q683" i="35"/>
  <c r="V683" i="35" s="1"/>
  <c r="M683" i="35"/>
  <c r="L683" i="35"/>
  <c r="Q682" i="35"/>
  <c r="V682" i="35" s="1"/>
  <c r="M682" i="35"/>
  <c r="L682" i="35"/>
  <c r="Q681" i="35"/>
  <c r="V681" i="35" s="1"/>
  <c r="M681" i="35"/>
  <c r="L681" i="35"/>
  <c r="Q680" i="35"/>
  <c r="V680" i="35" s="1"/>
  <c r="M680" i="35"/>
  <c r="L680" i="35"/>
  <c r="Q679" i="35"/>
  <c r="V679" i="35" s="1"/>
  <c r="M679" i="35"/>
  <c r="L679" i="35"/>
  <c r="Q678" i="35"/>
  <c r="V678" i="35" s="1"/>
  <c r="M678" i="35"/>
  <c r="L678" i="35"/>
  <c r="Q677" i="35"/>
  <c r="V677" i="35" s="1"/>
  <c r="M677" i="35"/>
  <c r="L677" i="35"/>
  <c r="Q676" i="35"/>
  <c r="V676" i="35" s="1"/>
  <c r="M676" i="35"/>
  <c r="L676" i="35"/>
  <c r="Q675" i="35"/>
  <c r="V675" i="35" s="1"/>
  <c r="M675" i="35"/>
  <c r="L675" i="35"/>
  <c r="Q674" i="35"/>
  <c r="V674" i="35" s="1"/>
  <c r="M674" i="35"/>
  <c r="L674" i="35"/>
  <c r="Q673" i="35"/>
  <c r="V673" i="35" s="1"/>
  <c r="M673" i="35"/>
  <c r="L673" i="35"/>
  <c r="Q672" i="35"/>
  <c r="V672" i="35" s="1"/>
  <c r="M672" i="35"/>
  <c r="L672" i="35"/>
  <c r="Q671" i="35"/>
  <c r="V671" i="35" s="1"/>
  <c r="M671" i="35"/>
  <c r="L671" i="35"/>
  <c r="Q670" i="35"/>
  <c r="V670" i="35" s="1"/>
  <c r="M670" i="35"/>
  <c r="L670" i="35"/>
  <c r="Q669" i="35"/>
  <c r="V669" i="35" s="1"/>
  <c r="M669" i="35"/>
  <c r="L669" i="35"/>
  <c r="Q668" i="35"/>
  <c r="V668" i="35" s="1"/>
  <c r="M668" i="35"/>
  <c r="L668" i="35"/>
  <c r="Q667" i="35"/>
  <c r="V667" i="35" s="1"/>
  <c r="M667" i="35"/>
  <c r="L667" i="35"/>
  <c r="Q666" i="35"/>
  <c r="V666" i="35" s="1"/>
  <c r="M666" i="35"/>
  <c r="L666" i="35"/>
  <c r="Q665" i="35"/>
  <c r="V665" i="35" s="1"/>
  <c r="M665" i="35"/>
  <c r="L665" i="35"/>
  <c r="Q664" i="35"/>
  <c r="V664" i="35" s="1"/>
  <c r="M664" i="35"/>
  <c r="L664" i="35"/>
  <c r="Q663" i="35"/>
  <c r="V663" i="35" s="1"/>
  <c r="M663" i="35"/>
  <c r="L663" i="35"/>
  <c r="Q662" i="35"/>
  <c r="V662" i="35" s="1"/>
  <c r="M662" i="35"/>
  <c r="L662" i="35"/>
  <c r="Q661" i="35"/>
  <c r="V661" i="35" s="1"/>
  <c r="M661" i="35"/>
  <c r="L661" i="35"/>
  <c r="Q660" i="35"/>
  <c r="V660" i="35" s="1"/>
  <c r="M660" i="35"/>
  <c r="L660" i="35"/>
  <c r="Q659" i="35"/>
  <c r="V659" i="35" s="1"/>
  <c r="M659" i="35"/>
  <c r="L659" i="35"/>
  <c r="Q658" i="35"/>
  <c r="V658" i="35" s="1"/>
  <c r="M658" i="35"/>
  <c r="L658" i="35"/>
  <c r="Q657" i="35"/>
  <c r="V657" i="35" s="1"/>
  <c r="M657" i="35"/>
  <c r="L657" i="35"/>
  <c r="Q656" i="35"/>
  <c r="V656" i="35" s="1"/>
  <c r="M656" i="35"/>
  <c r="L656" i="35"/>
  <c r="Q655" i="35"/>
  <c r="V655" i="35" s="1"/>
  <c r="M655" i="35"/>
  <c r="L655" i="35"/>
  <c r="Q654" i="35"/>
  <c r="V654" i="35" s="1"/>
  <c r="M654" i="35"/>
  <c r="L654" i="35"/>
  <c r="Q653" i="35"/>
  <c r="V653" i="35" s="1"/>
  <c r="M653" i="35"/>
  <c r="L653" i="35"/>
  <c r="Q652" i="35"/>
  <c r="V652" i="35" s="1"/>
  <c r="M652" i="35"/>
  <c r="L652" i="35"/>
  <c r="Q651" i="35"/>
  <c r="V651" i="35" s="1"/>
  <c r="M651" i="35"/>
  <c r="L651" i="35"/>
  <c r="Q650" i="35"/>
  <c r="V650" i="35" s="1"/>
  <c r="M650" i="35"/>
  <c r="L650" i="35"/>
  <c r="Q649" i="35"/>
  <c r="V649" i="35" s="1"/>
  <c r="M649" i="35"/>
  <c r="L649" i="35"/>
  <c r="Q648" i="35"/>
  <c r="V648" i="35" s="1"/>
  <c r="M648" i="35"/>
  <c r="L648" i="35"/>
  <c r="Q647" i="35"/>
  <c r="V647" i="35" s="1"/>
  <c r="M647" i="35"/>
  <c r="L647" i="35"/>
  <c r="Q646" i="35"/>
  <c r="V646" i="35" s="1"/>
  <c r="M646" i="35"/>
  <c r="L646" i="35"/>
  <c r="Q645" i="35"/>
  <c r="V645" i="35" s="1"/>
  <c r="M645" i="35"/>
  <c r="L645" i="35"/>
  <c r="Q644" i="35"/>
  <c r="V644" i="35" s="1"/>
  <c r="M644" i="35"/>
  <c r="L644" i="35"/>
  <c r="Q643" i="35"/>
  <c r="V643" i="35" s="1"/>
  <c r="M643" i="35"/>
  <c r="L643" i="35"/>
  <c r="Q642" i="35"/>
  <c r="V642" i="35" s="1"/>
  <c r="M642" i="35"/>
  <c r="L642" i="35"/>
  <c r="Q641" i="35"/>
  <c r="V641" i="35" s="1"/>
  <c r="M641" i="35"/>
  <c r="L641" i="35"/>
  <c r="Q640" i="35"/>
  <c r="V640" i="35" s="1"/>
  <c r="M640" i="35"/>
  <c r="L640" i="35"/>
  <c r="Q639" i="35"/>
  <c r="V639" i="35" s="1"/>
  <c r="M639" i="35"/>
  <c r="L639" i="35"/>
  <c r="Q638" i="35"/>
  <c r="V638" i="35" s="1"/>
  <c r="M638" i="35"/>
  <c r="L638" i="35"/>
  <c r="Q637" i="35"/>
  <c r="V637" i="35" s="1"/>
  <c r="M637" i="35"/>
  <c r="L637" i="35"/>
  <c r="Q636" i="35"/>
  <c r="V636" i="35" s="1"/>
  <c r="M636" i="35"/>
  <c r="L636" i="35"/>
  <c r="Q635" i="35"/>
  <c r="V635" i="35" s="1"/>
  <c r="M635" i="35"/>
  <c r="L635" i="35"/>
  <c r="Q634" i="35"/>
  <c r="V634" i="35" s="1"/>
  <c r="M634" i="35"/>
  <c r="L634" i="35"/>
  <c r="Q633" i="35"/>
  <c r="V633" i="35" s="1"/>
  <c r="M633" i="35"/>
  <c r="L633" i="35"/>
  <c r="Q632" i="35"/>
  <c r="V632" i="35" s="1"/>
  <c r="M632" i="35"/>
  <c r="L632" i="35"/>
  <c r="Q631" i="35"/>
  <c r="V631" i="35" s="1"/>
  <c r="M631" i="35"/>
  <c r="L631" i="35"/>
  <c r="Q630" i="35"/>
  <c r="V630" i="35" s="1"/>
  <c r="M630" i="35"/>
  <c r="L630" i="35"/>
  <c r="Q629" i="35"/>
  <c r="V629" i="35" s="1"/>
  <c r="M629" i="35"/>
  <c r="L629" i="35"/>
  <c r="Q628" i="35"/>
  <c r="V628" i="35" s="1"/>
  <c r="M628" i="35"/>
  <c r="L628" i="35"/>
  <c r="Q627" i="35"/>
  <c r="V627" i="35" s="1"/>
  <c r="M627" i="35"/>
  <c r="L627" i="35"/>
  <c r="Q626" i="35"/>
  <c r="V626" i="35" s="1"/>
  <c r="M626" i="35"/>
  <c r="L626" i="35"/>
  <c r="Q625" i="35"/>
  <c r="V625" i="35" s="1"/>
  <c r="M625" i="35"/>
  <c r="L625" i="35"/>
  <c r="Q624" i="35"/>
  <c r="V624" i="35" s="1"/>
  <c r="M624" i="35"/>
  <c r="L624" i="35"/>
  <c r="Q623" i="35"/>
  <c r="V623" i="35" s="1"/>
  <c r="M623" i="35"/>
  <c r="L623" i="35"/>
  <c r="Q622" i="35"/>
  <c r="V622" i="35" s="1"/>
  <c r="M622" i="35"/>
  <c r="L622" i="35"/>
  <c r="Q621" i="35"/>
  <c r="V621" i="35" s="1"/>
  <c r="M621" i="35"/>
  <c r="L621" i="35"/>
  <c r="Q620" i="35"/>
  <c r="V620" i="35" s="1"/>
  <c r="M620" i="35"/>
  <c r="L620" i="35"/>
  <c r="Q619" i="35"/>
  <c r="V619" i="35" s="1"/>
  <c r="M619" i="35"/>
  <c r="L619" i="35"/>
  <c r="Q618" i="35"/>
  <c r="V618" i="35" s="1"/>
  <c r="M618" i="35"/>
  <c r="L618" i="35"/>
  <c r="Q617" i="35"/>
  <c r="V617" i="35" s="1"/>
  <c r="M617" i="35"/>
  <c r="L617" i="35"/>
  <c r="Q616" i="35"/>
  <c r="V616" i="35" s="1"/>
  <c r="M616" i="35"/>
  <c r="L616" i="35"/>
  <c r="Q615" i="35"/>
  <c r="V615" i="35" s="1"/>
  <c r="M615" i="35"/>
  <c r="L615" i="35"/>
  <c r="Q614" i="35"/>
  <c r="V614" i="35" s="1"/>
  <c r="M614" i="35"/>
  <c r="L614" i="35"/>
  <c r="Q613" i="35"/>
  <c r="V613" i="35" s="1"/>
  <c r="M613" i="35"/>
  <c r="L613" i="35"/>
  <c r="Q612" i="35"/>
  <c r="V612" i="35" s="1"/>
  <c r="M612" i="35"/>
  <c r="L612" i="35"/>
  <c r="Q611" i="35"/>
  <c r="V611" i="35" s="1"/>
  <c r="M611" i="35"/>
  <c r="L611" i="35"/>
  <c r="Q610" i="35"/>
  <c r="V610" i="35" s="1"/>
  <c r="M610" i="35"/>
  <c r="L610" i="35"/>
  <c r="Q609" i="35"/>
  <c r="V609" i="35" s="1"/>
  <c r="M609" i="35"/>
  <c r="L609" i="35"/>
  <c r="Q608" i="35"/>
  <c r="V608" i="35" s="1"/>
  <c r="M608" i="35"/>
  <c r="L608" i="35"/>
  <c r="Q607" i="35"/>
  <c r="V607" i="35" s="1"/>
  <c r="M607" i="35"/>
  <c r="L607" i="35"/>
  <c r="Q606" i="35"/>
  <c r="V606" i="35" s="1"/>
  <c r="M606" i="35"/>
  <c r="L606" i="35"/>
  <c r="Q605" i="35"/>
  <c r="V605" i="35" s="1"/>
  <c r="M605" i="35"/>
  <c r="L605" i="35"/>
  <c r="Q604" i="35"/>
  <c r="V604" i="35" s="1"/>
  <c r="M604" i="35"/>
  <c r="L604" i="35"/>
  <c r="Q603" i="35"/>
  <c r="V603" i="35" s="1"/>
  <c r="M603" i="35"/>
  <c r="L603" i="35"/>
  <c r="Q602" i="35"/>
  <c r="V602" i="35" s="1"/>
  <c r="M602" i="35"/>
  <c r="L602" i="35"/>
  <c r="Q601" i="35"/>
  <c r="V601" i="35" s="1"/>
  <c r="M601" i="35"/>
  <c r="L601" i="35"/>
  <c r="Q600" i="35"/>
  <c r="V600" i="35" s="1"/>
  <c r="M600" i="35"/>
  <c r="L600" i="35"/>
  <c r="Q599" i="35"/>
  <c r="V599" i="35" s="1"/>
  <c r="M599" i="35"/>
  <c r="L599" i="35"/>
  <c r="Q598" i="35"/>
  <c r="V598" i="35" s="1"/>
  <c r="M598" i="35"/>
  <c r="L598" i="35"/>
  <c r="Q597" i="35"/>
  <c r="V597" i="35" s="1"/>
  <c r="M597" i="35"/>
  <c r="L597" i="35"/>
  <c r="Q596" i="35"/>
  <c r="V596" i="35" s="1"/>
  <c r="M596" i="35"/>
  <c r="L596" i="35"/>
  <c r="Q595" i="35"/>
  <c r="V595" i="35" s="1"/>
  <c r="M595" i="35"/>
  <c r="L595" i="35"/>
  <c r="Q594" i="35"/>
  <c r="V594" i="35" s="1"/>
  <c r="M594" i="35"/>
  <c r="L594" i="35"/>
  <c r="Q593" i="35"/>
  <c r="V593" i="35" s="1"/>
  <c r="M593" i="35"/>
  <c r="L593" i="35"/>
  <c r="Q592" i="35"/>
  <c r="V592" i="35" s="1"/>
  <c r="M592" i="35"/>
  <c r="L592" i="35"/>
  <c r="Q591" i="35"/>
  <c r="V591" i="35" s="1"/>
  <c r="M591" i="35"/>
  <c r="L591" i="35"/>
  <c r="Q590" i="35"/>
  <c r="V590" i="35" s="1"/>
  <c r="M590" i="35"/>
  <c r="L590" i="35"/>
  <c r="Q589" i="35"/>
  <c r="V589" i="35" s="1"/>
  <c r="M589" i="35"/>
  <c r="L589" i="35"/>
  <c r="Q588" i="35"/>
  <c r="V588" i="35" s="1"/>
  <c r="M588" i="35"/>
  <c r="L588" i="35"/>
  <c r="Q587" i="35"/>
  <c r="V587" i="35" s="1"/>
  <c r="M587" i="35"/>
  <c r="L587" i="35"/>
  <c r="Q586" i="35"/>
  <c r="V586" i="35" s="1"/>
  <c r="M586" i="35"/>
  <c r="L586" i="35"/>
  <c r="Q585" i="35"/>
  <c r="V585" i="35" s="1"/>
  <c r="M585" i="35"/>
  <c r="L585" i="35"/>
  <c r="Q584" i="35"/>
  <c r="V584" i="35" s="1"/>
  <c r="M584" i="35"/>
  <c r="L584" i="35"/>
  <c r="Q583" i="35"/>
  <c r="V583" i="35" s="1"/>
  <c r="M583" i="35"/>
  <c r="L583" i="35"/>
  <c r="Q582" i="35"/>
  <c r="V582" i="35" s="1"/>
  <c r="M582" i="35"/>
  <c r="L582" i="35"/>
  <c r="Q581" i="35"/>
  <c r="V581" i="35" s="1"/>
  <c r="M581" i="35"/>
  <c r="L581" i="35"/>
  <c r="Q580" i="35"/>
  <c r="V580" i="35" s="1"/>
  <c r="M580" i="35"/>
  <c r="L580" i="35"/>
  <c r="Q579" i="35"/>
  <c r="V579" i="35" s="1"/>
  <c r="M579" i="35"/>
  <c r="L579" i="35"/>
  <c r="Q578" i="35"/>
  <c r="V578" i="35" s="1"/>
  <c r="M578" i="35"/>
  <c r="L578" i="35"/>
  <c r="U429" i="35"/>
  <c r="S429" i="35"/>
  <c r="Q429" i="35"/>
  <c r="V429" i="35" s="1"/>
  <c r="M429" i="35"/>
  <c r="L429" i="35"/>
  <c r="U428" i="35"/>
  <c r="S428" i="35"/>
  <c r="Q428" i="35"/>
  <c r="V428" i="35" s="1"/>
  <c r="M428" i="35"/>
  <c r="L428" i="35"/>
  <c r="U427" i="35"/>
  <c r="S427" i="35"/>
  <c r="Q427" i="35"/>
  <c r="V427" i="35" s="1"/>
  <c r="M427" i="35"/>
  <c r="L427" i="35"/>
  <c r="U426" i="35"/>
  <c r="S426" i="35"/>
  <c r="Q426" i="35"/>
  <c r="V426" i="35" s="1"/>
  <c r="M426" i="35"/>
  <c r="L426" i="35"/>
  <c r="U425" i="35"/>
  <c r="S425" i="35"/>
  <c r="Q425" i="35"/>
  <c r="V425" i="35" s="1"/>
  <c r="M425" i="35"/>
  <c r="L425" i="35"/>
  <c r="U424" i="35"/>
  <c r="S424" i="35"/>
  <c r="Q424" i="35"/>
  <c r="V424" i="35" s="1"/>
  <c r="M424" i="35"/>
  <c r="L424" i="35"/>
  <c r="M423" i="35"/>
  <c r="L423" i="35"/>
  <c r="M422" i="35"/>
  <c r="L422" i="35"/>
  <c r="M421" i="35"/>
  <c r="L421" i="35"/>
  <c r="M420" i="35"/>
  <c r="L420" i="35"/>
  <c r="U419" i="35"/>
  <c r="S419" i="35"/>
  <c r="Q419" i="35"/>
  <c r="V419" i="35" s="1"/>
  <c r="M419" i="35"/>
  <c r="L419" i="35"/>
  <c r="U418" i="35"/>
  <c r="S418" i="35"/>
  <c r="Q418" i="35"/>
  <c r="V418" i="35" s="1"/>
  <c r="M418" i="35"/>
  <c r="L418" i="35"/>
  <c r="U417" i="35"/>
  <c r="S417" i="35"/>
  <c r="Q417" i="35"/>
  <c r="V417" i="35" s="1"/>
  <c r="M417" i="35"/>
  <c r="L417" i="35"/>
  <c r="U416" i="35"/>
  <c r="S416" i="35"/>
  <c r="Q416" i="35"/>
  <c r="V416" i="35" s="1"/>
  <c r="M416" i="35"/>
  <c r="L416" i="35"/>
  <c r="U415" i="35"/>
  <c r="S415" i="35"/>
  <c r="Q415" i="35"/>
  <c r="V415" i="35" s="1"/>
  <c r="M415" i="35"/>
  <c r="L415" i="35"/>
  <c r="U414" i="35"/>
  <c r="S414" i="35"/>
  <c r="Q414" i="35"/>
  <c r="V414" i="35" s="1"/>
  <c r="M414" i="35"/>
  <c r="L414" i="35"/>
  <c r="U413" i="35"/>
  <c r="S413" i="35"/>
  <c r="Q413" i="35"/>
  <c r="V413" i="35" s="1"/>
  <c r="M413" i="35"/>
  <c r="L413" i="35"/>
  <c r="U412" i="35"/>
  <c r="S412" i="35"/>
  <c r="Q412" i="35"/>
  <c r="V412" i="35" s="1"/>
  <c r="M412" i="35"/>
  <c r="L412" i="35"/>
  <c r="U411" i="35"/>
  <c r="S411" i="35"/>
  <c r="Q411" i="35"/>
  <c r="V411" i="35" s="1"/>
  <c r="M411" i="35"/>
  <c r="L411" i="35"/>
  <c r="U410" i="35"/>
  <c r="S410" i="35"/>
  <c r="Q410" i="35"/>
  <c r="V410" i="35" s="1"/>
  <c r="M410" i="35"/>
  <c r="L410" i="35"/>
  <c r="U409" i="35"/>
  <c r="S409" i="35"/>
  <c r="Q409" i="35"/>
  <c r="V409" i="35" s="1"/>
  <c r="M409" i="35"/>
  <c r="L409" i="35"/>
  <c r="U408" i="35"/>
  <c r="S408" i="35"/>
  <c r="Q408" i="35"/>
  <c r="V408" i="35" s="1"/>
  <c r="M408" i="35"/>
  <c r="L408" i="35"/>
  <c r="U407" i="35"/>
  <c r="S407" i="35"/>
  <c r="Q407" i="35"/>
  <c r="V407" i="35" s="1"/>
  <c r="M407" i="35"/>
  <c r="L407" i="35"/>
  <c r="U406" i="35"/>
  <c r="S406" i="35"/>
  <c r="Q406" i="35"/>
  <c r="V406" i="35" s="1"/>
  <c r="M406" i="35"/>
  <c r="L406" i="35"/>
  <c r="U405" i="35"/>
  <c r="S405" i="35"/>
  <c r="Q405" i="35"/>
  <c r="V405" i="35" s="1"/>
  <c r="M405" i="35"/>
  <c r="L405" i="35"/>
  <c r="U404" i="35"/>
  <c r="S404" i="35"/>
  <c r="Q404" i="35"/>
  <c r="V404" i="35" s="1"/>
  <c r="M404" i="35"/>
  <c r="L404" i="35"/>
  <c r="U403" i="35"/>
  <c r="S403" i="35"/>
  <c r="Q403" i="35"/>
  <c r="V403" i="35" s="1"/>
  <c r="M403" i="35"/>
  <c r="L403" i="35"/>
  <c r="U402" i="35"/>
  <c r="S402" i="35"/>
  <c r="Q402" i="35"/>
  <c r="V402" i="35" s="1"/>
  <c r="M402" i="35"/>
  <c r="L402" i="35"/>
  <c r="U401" i="35"/>
  <c r="S401" i="35"/>
  <c r="Q401" i="35"/>
  <c r="V401" i="35" s="1"/>
  <c r="M401" i="35"/>
  <c r="L401" i="35"/>
  <c r="U400" i="35"/>
  <c r="S400" i="35"/>
  <c r="Q400" i="35"/>
  <c r="V400" i="35" s="1"/>
  <c r="M400" i="35"/>
  <c r="L400" i="35"/>
  <c r="U399" i="35"/>
  <c r="S399" i="35"/>
  <c r="Q399" i="35"/>
  <c r="V399" i="35" s="1"/>
  <c r="M399" i="35"/>
  <c r="L399" i="35"/>
  <c r="U398" i="35"/>
  <c r="S398" i="35"/>
  <c r="Q398" i="35"/>
  <c r="V398" i="35" s="1"/>
  <c r="M398" i="35"/>
  <c r="L398" i="35"/>
  <c r="U397" i="35"/>
  <c r="S397" i="35"/>
  <c r="Q397" i="35"/>
  <c r="V397" i="35" s="1"/>
  <c r="M397" i="35"/>
  <c r="L397" i="35"/>
  <c r="U396" i="35"/>
  <c r="S396" i="35"/>
  <c r="Q396" i="35"/>
  <c r="V396" i="35" s="1"/>
  <c r="M396" i="35"/>
  <c r="L396" i="35"/>
  <c r="U395" i="35"/>
  <c r="S395" i="35"/>
  <c r="Q395" i="35"/>
  <c r="V395" i="35" s="1"/>
  <c r="M395" i="35"/>
  <c r="L395" i="35"/>
  <c r="U394" i="35"/>
  <c r="S394" i="35"/>
  <c r="Q394" i="35"/>
  <c r="V394" i="35" s="1"/>
  <c r="M394" i="35"/>
  <c r="L394" i="35"/>
  <c r="U393" i="35"/>
  <c r="S393" i="35"/>
  <c r="Q393" i="35"/>
  <c r="V393" i="35" s="1"/>
  <c r="M393" i="35"/>
  <c r="L393" i="35"/>
  <c r="U392" i="35"/>
  <c r="S392" i="35"/>
  <c r="Q392" i="35"/>
  <c r="V392" i="35" s="1"/>
  <c r="M392" i="35"/>
  <c r="U391" i="35"/>
  <c r="S391" i="35"/>
  <c r="Q391" i="35"/>
  <c r="V391" i="35" s="1"/>
  <c r="M391" i="35"/>
  <c r="L391" i="35"/>
  <c r="U390" i="35"/>
  <c r="S390" i="35"/>
  <c r="Q390" i="35"/>
  <c r="V390" i="35" s="1"/>
  <c r="M390" i="35"/>
  <c r="L390" i="35"/>
  <c r="U389" i="35"/>
  <c r="S389" i="35"/>
  <c r="Q389" i="35"/>
  <c r="V389" i="35" s="1"/>
  <c r="M389" i="35"/>
  <c r="L389" i="35"/>
  <c r="U388" i="35"/>
  <c r="S388" i="35"/>
  <c r="Q388" i="35"/>
  <c r="V388" i="35" s="1"/>
  <c r="M388" i="35"/>
  <c r="L388" i="35"/>
  <c r="U387" i="35"/>
  <c r="S387" i="35"/>
  <c r="Q387" i="35"/>
  <c r="V387" i="35" s="1"/>
  <c r="M387" i="35"/>
  <c r="L387" i="35"/>
  <c r="U386" i="35"/>
  <c r="S386" i="35"/>
  <c r="Q386" i="35"/>
  <c r="V386" i="35" s="1"/>
  <c r="M386" i="35"/>
  <c r="L386" i="35"/>
  <c r="U384" i="35"/>
  <c r="S384" i="35"/>
  <c r="Q384" i="35"/>
  <c r="V384" i="35" s="1"/>
  <c r="M384" i="35"/>
  <c r="L384" i="35"/>
  <c r="U383" i="35"/>
  <c r="S383" i="35"/>
  <c r="Q383" i="35"/>
  <c r="V383" i="35" s="1"/>
  <c r="M383" i="35"/>
  <c r="L383" i="35"/>
  <c r="U382" i="35"/>
  <c r="S382" i="35"/>
  <c r="Q382" i="35"/>
  <c r="V382" i="35" s="1"/>
  <c r="M382" i="35"/>
  <c r="L382" i="35"/>
  <c r="U381" i="35"/>
  <c r="S381" i="35"/>
  <c r="Q381" i="35"/>
  <c r="V381" i="35" s="1"/>
  <c r="M381" i="35"/>
  <c r="L381" i="35"/>
  <c r="U380" i="35"/>
  <c r="S380" i="35"/>
  <c r="Q380" i="35"/>
  <c r="V380" i="35" s="1"/>
  <c r="M380" i="35"/>
  <c r="L380" i="35"/>
  <c r="U349" i="35"/>
  <c r="S349" i="35"/>
  <c r="V349" i="35"/>
  <c r="M349" i="35"/>
  <c r="L349" i="35"/>
  <c r="U348" i="35"/>
  <c r="S348" i="35"/>
  <c r="Q348" i="35"/>
  <c r="V348" i="35" s="1"/>
  <c r="M348" i="35"/>
  <c r="L348" i="35"/>
  <c r="U347" i="35"/>
  <c r="S347" i="35"/>
  <c r="Q347" i="35"/>
  <c r="V347" i="35" s="1"/>
  <c r="M347" i="35"/>
  <c r="L347" i="35"/>
  <c r="U346" i="35"/>
  <c r="S346" i="35"/>
  <c r="Q346" i="35"/>
  <c r="V346" i="35" s="1"/>
  <c r="M346" i="35"/>
  <c r="L346" i="35"/>
  <c r="U345" i="35"/>
  <c r="S345" i="35"/>
  <c r="Q345" i="35"/>
  <c r="V345" i="35" s="1"/>
  <c r="M345" i="35"/>
  <c r="L345" i="35"/>
  <c r="U344" i="35"/>
  <c r="S344" i="35"/>
  <c r="Q344" i="35"/>
  <c r="V344" i="35" s="1"/>
  <c r="M344" i="35"/>
  <c r="L344" i="35"/>
  <c r="U343" i="35"/>
  <c r="S343" i="35"/>
  <c r="Q343" i="35"/>
  <c r="V343" i="35" s="1"/>
  <c r="M343" i="35"/>
  <c r="L343" i="35"/>
  <c r="U342" i="35"/>
  <c r="S342" i="35"/>
  <c r="Q342" i="35"/>
  <c r="V342" i="35" s="1"/>
  <c r="M342" i="35"/>
  <c r="L342" i="35"/>
  <c r="U341" i="35"/>
  <c r="S341" i="35"/>
  <c r="Q341" i="35"/>
  <c r="V341" i="35" s="1"/>
  <c r="M341" i="35"/>
  <c r="L341" i="35"/>
  <c r="U340" i="35"/>
  <c r="S340" i="35"/>
  <c r="Q340" i="35"/>
  <c r="V340" i="35" s="1"/>
  <c r="M340" i="35"/>
  <c r="L340" i="35"/>
  <c r="U339" i="35"/>
  <c r="S339" i="35"/>
  <c r="Q339" i="35"/>
  <c r="V339" i="35" s="1"/>
  <c r="M339" i="35"/>
  <c r="L339" i="35"/>
  <c r="U338" i="35"/>
  <c r="S338" i="35"/>
  <c r="Q338" i="35"/>
  <c r="V338" i="35" s="1"/>
  <c r="M338" i="35"/>
  <c r="L338" i="35"/>
  <c r="U337" i="35"/>
  <c r="S337" i="35"/>
  <c r="Q337" i="35"/>
  <c r="V337" i="35" s="1"/>
  <c r="M337" i="35"/>
  <c r="L337" i="35"/>
  <c r="U336" i="35"/>
  <c r="S336" i="35"/>
  <c r="Q336" i="35"/>
  <c r="V336" i="35" s="1"/>
  <c r="M336" i="35"/>
  <c r="L336" i="35"/>
  <c r="U335" i="35"/>
  <c r="S335" i="35"/>
  <c r="Q335" i="35"/>
  <c r="V335" i="35" s="1"/>
  <c r="M335" i="35"/>
  <c r="L335" i="35"/>
  <c r="U334" i="35"/>
  <c r="S334" i="35"/>
  <c r="Q334" i="35"/>
  <c r="V334" i="35" s="1"/>
  <c r="M334" i="35"/>
  <c r="L334" i="35"/>
  <c r="U333" i="35"/>
  <c r="S333" i="35"/>
  <c r="Q333" i="35"/>
  <c r="V333" i="35" s="1"/>
  <c r="M333" i="35"/>
  <c r="L333" i="35"/>
  <c r="U332" i="35"/>
  <c r="S332" i="35"/>
  <c r="Q332" i="35"/>
  <c r="V332" i="35" s="1"/>
  <c r="M332" i="35"/>
  <c r="L332" i="35"/>
  <c r="U331" i="35"/>
  <c r="S331" i="35"/>
  <c r="Q331" i="35"/>
  <c r="V331" i="35" s="1"/>
  <c r="M331" i="35"/>
  <c r="L331" i="35"/>
  <c r="U330" i="35"/>
  <c r="S330" i="35"/>
  <c r="Q330" i="35"/>
  <c r="V330" i="35" s="1"/>
  <c r="M330" i="35"/>
  <c r="L330" i="35"/>
  <c r="U329" i="35"/>
  <c r="S329" i="35"/>
  <c r="Q329" i="35"/>
  <c r="V329" i="35" s="1"/>
  <c r="M329" i="35"/>
  <c r="L329" i="35"/>
  <c r="U328" i="35"/>
  <c r="S328" i="35"/>
  <c r="Q328" i="35"/>
  <c r="V328" i="35" s="1"/>
  <c r="M328" i="35"/>
  <c r="L328" i="35"/>
  <c r="U327" i="35"/>
  <c r="S327" i="35"/>
  <c r="Q327" i="35"/>
  <c r="V327" i="35" s="1"/>
  <c r="M327" i="35"/>
  <c r="L327" i="35"/>
  <c r="U326" i="35"/>
  <c r="S326" i="35"/>
  <c r="Q326" i="35"/>
  <c r="V326" i="35" s="1"/>
  <c r="M326" i="35"/>
  <c r="L326" i="35"/>
  <c r="U325" i="35"/>
  <c r="S325" i="35"/>
  <c r="Q325" i="35"/>
  <c r="V325" i="35" s="1"/>
  <c r="M325" i="35"/>
  <c r="L325" i="35"/>
  <c r="U324" i="35"/>
  <c r="S324" i="35"/>
  <c r="Q324" i="35"/>
  <c r="V324" i="35" s="1"/>
  <c r="M324" i="35"/>
  <c r="L324" i="35"/>
  <c r="U323" i="35"/>
  <c r="S323" i="35"/>
  <c r="Q323" i="35"/>
  <c r="V323" i="35" s="1"/>
  <c r="M323" i="35"/>
  <c r="L323" i="35"/>
  <c r="U322" i="35"/>
  <c r="S322" i="35"/>
  <c r="Q322" i="35"/>
  <c r="V322" i="35" s="1"/>
  <c r="M322" i="35"/>
  <c r="L322" i="35"/>
  <c r="U321" i="35"/>
  <c r="S321" i="35"/>
  <c r="Q321" i="35"/>
  <c r="V321" i="35" s="1"/>
  <c r="M321" i="35"/>
  <c r="L321" i="35"/>
  <c r="U320" i="35"/>
  <c r="S320" i="35"/>
  <c r="Q320" i="35"/>
  <c r="V320" i="35" s="1"/>
  <c r="M320" i="35"/>
  <c r="L320" i="35"/>
  <c r="U319" i="35"/>
  <c r="S319" i="35"/>
  <c r="Q319" i="35"/>
  <c r="V319" i="35" s="1"/>
  <c r="M319" i="35"/>
  <c r="L319" i="35"/>
  <c r="U318" i="35"/>
  <c r="S318" i="35"/>
  <c r="Q318" i="35"/>
  <c r="V318" i="35" s="1"/>
  <c r="M318" i="35"/>
  <c r="L318" i="35"/>
  <c r="U317" i="35"/>
  <c r="S317" i="35"/>
  <c r="Q317" i="35"/>
  <c r="V317" i="35" s="1"/>
  <c r="M317" i="35"/>
  <c r="L317" i="35"/>
  <c r="U316" i="35"/>
  <c r="S316" i="35"/>
  <c r="Q316" i="35"/>
  <c r="V316" i="35" s="1"/>
  <c r="M316" i="35"/>
  <c r="L316" i="35"/>
  <c r="U315" i="35"/>
  <c r="S315" i="35"/>
  <c r="Q315" i="35"/>
  <c r="V315" i="35" s="1"/>
  <c r="M315" i="35"/>
  <c r="L315" i="35"/>
  <c r="U314" i="35"/>
  <c r="S314" i="35"/>
  <c r="Q314" i="35"/>
  <c r="V314" i="35" s="1"/>
  <c r="M314" i="35"/>
  <c r="L314" i="35"/>
  <c r="U313" i="35"/>
  <c r="S313" i="35"/>
  <c r="Q313" i="35"/>
  <c r="V313" i="35" s="1"/>
  <c r="M313" i="35"/>
  <c r="L313" i="35"/>
  <c r="U312" i="35"/>
  <c r="S312" i="35"/>
  <c r="Q312" i="35"/>
  <c r="V312" i="35" s="1"/>
  <c r="M312" i="35"/>
  <c r="L312" i="35"/>
  <c r="U311" i="35"/>
  <c r="S311" i="35"/>
  <c r="Q311" i="35"/>
  <c r="V311" i="35" s="1"/>
  <c r="M311" i="35"/>
  <c r="L311" i="35"/>
  <c r="U310" i="35"/>
  <c r="S310" i="35"/>
  <c r="Q310" i="35"/>
  <c r="V310" i="35" s="1"/>
  <c r="M310" i="35"/>
  <c r="L310" i="35"/>
  <c r="U309" i="35"/>
  <c r="S309" i="35"/>
  <c r="Q309" i="35"/>
  <c r="V309" i="35" s="1"/>
  <c r="M309" i="35"/>
  <c r="L309" i="35"/>
  <c r="U308" i="35"/>
  <c r="S308" i="35"/>
  <c r="Q308" i="35"/>
  <c r="V308" i="35" s="1"/>
  <c r="M308" i="35"/>
  <c r="L308" i="35"/>
  <c r="U307" i="35"/>
  <c r="S307" i="35"/>
  <c r="Q307" i="35"/>
  <c r="V307" i="35" s="1"/>
  <c r="M307" i="35"/>
  <c r="L307" i="35"/>
  <c r="U306" i="35"/>
  <c r="S306" i="35"/>
  <c r="Q306" i="35"/>
  <c r="V306" i="35" s="1"/>
  <c r="M306" i="35"/>
  <c r="L306" i="35"/>
  <c r="U305" i="35"/>
  <c r="S305" i="35"/>
  <c r="Q305" i="35"/>
  <c r="V305" i="35" s="1"/>
  <c r="M305" i="35"/>
  <c r="L305" i="35"/>
  <c r="U304" i="35"/>
  <c r="S304" i="35"/>
  <c r="Q304" i="35"/>
  <c r="V304" i="35" s="1"/>
  <c r="M304" i="35"/>
  <c r="L304" i="35"/>
  <c r="U303" i="35"/>
  <c r="S303" i="35"/>
  <c r="Q303" i="35"/>
  <c r="V303" i="35" s="1"/>
  <c r="M303" i="35"/>
  <c r="L303" i="35"/>
  <c r="U302" i="35"/>
  <c r="S302" i="35"/>
  <c r="Q302" i="35"/>
  <c r="V302" i="35" s="1"/>
  <c r="M302" i="35"/>
  <c r="L302" i="35"/>
  <c r="U301" i="35"/>
  <c r="S301" i="35"/>
  <c r="Q301" i="35"/>
  <c r="V301" i="35" s="1"/>
  <c r="M301" i="35"/>
  <c r="L301" i="35"/>
  <c r="U300" i="35"/>
  <c r="S300" i="35"/>
  <c r="Q300" i="35"/>
  <c r="V300" i="35" s="1"/>
  <c r="M300" i="35"/>
  <c r="L300" i="35"/>
  <c r="U299" i="35"/>
  <c r="S299" i="35"/>
  <c r="Q299" i="35"/>
  <c r="V299" i="35" s="1"/>
  <c r="M299" i="35"/>
  <c r="L299" i="35"/>
  <c r="U298" i="35"/>
  <c r="S298" i="35"/>
  <c r="Q298" i="35"/>
  <c r="V298" i="35" s="1"/>
  <c r="M298" i="35"/>
  <c r="L298" i="35"/>
  <c r="U297" i="35"/>
  <c r="S297" i="35"/>
  <c r="Q297" i="35"/>
  <c r="V297" i="35" s="1"/>
  <c r="M297" i="35"/>
  <c r="L297" i="35"/>
  <c r="U296" i="35"/>
  <c r="S296" i="35"/>
  <c r="Q296" i="35"/>
  <c r="V296" i="35" s="1"/>
  <c r="M296" i="35"/>
  <c r="L296" i="35"/>
  <c r="U295" i="35"/>
  <c r="S295" i="35"/>
  <c r="Q295" i="35"/>
  <c r="V295" i="35" s="1"/>
  <c r="M295" i="35"/>
  <c r="L295" i="35"/>
  <c r="U294" i="35"/>
  <c r="S294" i="35"/>
  <c r="Q294" i="35"/>
  <c r="V294" i="35" s="1"/>
  <c r="M294" i="35"/>
  <c r="L294" i="35"/>
  <c r="U293" i="35"/>
  <c r="S293" i="35"/>
  <c r="Q293" i="35"/>
  <c r="V293" i="35" s="1"/>
  <c r="M293" i="35"/>
  <c r="L293" i="35"/>
  <c r="U292" i="35"/>
  <c r="S292" i="35"/>
  <c r="Q292" i="35"/>
  <c r="V292" i="35" s="1"/>
  <c r="M292" i="35"/>
  <c r="L292" i="35"/>
  <c r="U291" i="35"/>
  <c r="S291" i="35"/>
  <c r="Q291" i="35"/>
  <c r="V291" i="35" s="1"/>
  <c r="M291" i="35"/>
  <c r="L291" i="35"/>
  <c r="U290" i="35"/>
  <c r="S290" i="35"/>
  <c r="Q290" i="35"/>
  <c r="V290" i="35" s="1"/>
  <c r="M290" i="35"/>
  <c r="L290" i="35"/>
  <c r="U289" i="35"/>
  <c r="S289" i="35"/>
  <c r="Q289" i="35"/>
  <c r="V289" i="35" s="1"/>
  <c r="M289" i="35"/>
  <c r="L289" i="35"/>
  <c r="U288" i="35"/>
  <c r="S288" i="35"/>
  <c r="Q288" i="35"/>
  <c r="V288" i="35" s="1"/>
  <c r="M288" i="35"/>
  <c r="L288" i="35"/>
  <c r="U287" i="35"/>
  <c r="S287" i="35"/>
  <c r="Q287" i="35"/>
  <c r="V287" i="35" s="1"/>
  <c r="M287" i="35"/>
  <c r="L287" i="35"/>
  <c r="U286" i="35"/>
  <c r="S286" i="35"/>
  <c r="Q286" i="35"/>
  <c r="V286" i="35" s="1"/>
  <c r="M286" i="35"/>
  <c r="L286" i="35"/>
  <c r="U285" i="35"/>
  <c r="S285" i="35"/>
  <c r="Q285" i="35"/>
  <c r="V285" i="35" s="1"/>
  <c r="M285" i="35"/>
  <c r="L285" i="35"/>
  <c r="U284" i="35"/>
  <c r="S284" i="35"/>
  <c r="Q284" i="35"/>
  <c r="V284" i="35" s="1"/>
  <c r="M284" i="35"/>
  <c r="L284" i="35"/>
  <c r="U283" i="35"/>
  <c r="S283" i="35"/>
  <c r="Q283" i="35"/>
  <c r="V283" i="35" s="1"/>
  <c r="M283" i="35"/>
  <c r="L283" i="35"/>
  <c r="U282" i="35"/>
  <c r="S282" i="35"/>
  <c r="Q282" i="35"/>
  <c r="V282" i="35" s="1"/>
  <c r="M282" i="35"/>
  <c r="L282" i="35"/>
  <c r="U281" i="35"/>
  <c r="S281" i="35"/>
  <c r="Q281" i="35"/>
  <c r="V281" i="35" s="1"/>
  <c r="M281" i="35"/>
  <c r="L281" i="35"/>
  <c r="U280" i="35"/>
  <c r="S280" i="35"/>
  <c r="Q280" i="35"/>
  <c r="V280" i="35" s="1"/>
  <c r="M280" i="35"/>
  <c r="L280" i="35"/>
  <c r="U279" i="35"/>
  <c r="S279" i="35"/>
  <c r="Q279" i="35"/>
  <c r="V279" i="35" s="1"/>
  <c r="M279" i="35"/>
  <c r="L279" i="35"/>
  <c r="U278" i="35"/>
  <c r="S278" i="35"/>
  <c r="Q278" i="35"/>
  <c r="V278" i="35" s="1"/>
  <c r="M278" i="35"/>
  <c r="L278" i="35"/>
  <c r="U277" i="35"/>
  <c r="S277" i="35"/>
  <c r="Q277" i="35"/>
  <c r="V277" i="35" s="1"/>
  <c r="M277" i="35"/>
  <c r="L277" i="35"/>
  <c r="U275" i="35"/>
  <c r="S275" i="35"/>
  <c r="Q275" i="35"/>
  <c r="V275" i="35" s="1"/>
  <c r="M275" i="35"/>
  <c r="L275" i="35"/>
  <c r="U274" i="35"/>
  <c r="S274" i="35"/>
  <c r="Q274" i="35"/>
  <c r="V274" i="35" s="1"/>
  <c r="M274" i="35"/>
  <c r="L274" i="35"/>
  <c r="U273" i="35"/>
  <c r="S273" i="35"/>
  <c r="Q273" i="35"/>
  <c r="V273" i="35" s="1"/>
  <c r="M273" i="35"/>
  <c r="L273" i="35"/>
  <c r="U272" i="35"/>
  <c r="S272" i="35"/>
  <c r="Q272" i="35"/>
  <c r="V272" i="35" s="1"/>
  <c r="M272" i="35"/>
  <c r="L272" i="35"/>
  <c r="U271" i="35"/>
  <c r="S271" i="35"/>
  <c r="Q271" i="35"/>
  <c r="V271" i="35" s="1"/>
  <c r="M271" i="35"/>
  <c r="L271" i="35"/>
  <c r="U270" i="35"/>
  <c r="S270" i="35"/>
  <c r="Q270" i="35"/>
  <c r="V270" i="35" s="1"/>
  <c r="M270" i="35"/>
  <c r="L270" i="35"/>
  <c r="U269" i="35"/>
  <c r="S269" i="35"/>
  <c r="Q269" i="35"/>
  <c r="V269" i="35" s="1"/>
  <c r="M269" i="35"/>
  <c r="L269" i="35"/>
  <c r="U268" i="35"/>
  <c r="S268" i="35"/>
  <c r="Q268" i="35"/>
  <c r="V268" i="35" s="1"/>
  <c r="M268" i="35"/>
  <c r="L268" i="35"/>
  <c r="U267" i="35"/>
  <c r="S267" i="35"/>
  <c r="Q267" i="35"/>
  <c r="V267" i="35" s="1"/>
  <c r="M267" i="35"/>
  <c r="L267" i="35"/>
  <c r="U266" i="35"/>
  <c r="S266" i="35"/>
  <c r="Q266" i="35"/>
  <c r="V266" i="35" s="1"/>
  <c r="M266" i="35"/>
  <c r="L266" i="35"/>
  <c r="U264" i="35"/>
  <c r="S264" i="35"/>
  <c r="Q264" i="35"/>
  <c r="V264" i="35" s="1"/>
  <c r="M264" i="35"/>
  <c r="L264" i="35"/>
  <c r="U263" i="35"/>
  <c r="S263" i="35"/>
  <c r="Q263" i="35"/>
  <c r="V263" i="35" s="1"/>
  <c r="M263" i="35"/>
  <c r="L263" i="35"/>
  <c r="U262" i="35"/>
  <c r="S262" i="35"/>
  <c r="Q262" i="35"/>
  <c r="V262" i="35" s="1"/>
  <c r="M262" i="35"/>
  <c r="L262" i="35"/>
  <c r="U261" i="35"/>
  <c r="S261" i="35"/>
  <c r="Q261" i="35"/>
  <c r="V261" i="35" s="1"/>
  <c r="M261" i="35"/>
  <c r="L261" i="35"/>
  <c r="U260" i="35"/>
  <c r="S260" i="35"/>
  <c r="Q260" i="35"/>
  <c r="V260" i="35" s="1"/>
  <c r="M260" i="35"/>
  <c r="L260" i="35"/>
  <c r="U259" i="35"/>
  <c r="S259" i="35"/>
  <c r="Q259" i="35"/>
  <c r="V259" i="35" s="1"/>
  <c r="M259" i="35"/>
  <c r="L259" i="35"/>
  <c r="U258" i="35"/>
  <c r="S258" i="35"/>
  <c r="Q258" i="35"/>
  <c r="V258" i="35" s="1"/>
  <c r="M258" i="35"/>
  <c r="L258" i="35"/>
  <c r="U257" i="35"/>
  <c r="S257" i="35"/>
  <c r="Q257" i="35"/>
  <c r="V257" i="35" s="1"/>
  <c r="M257" i="35"/>
  <c r="L257" i="35"/>
  <c r="U256" i="35"/>
  <c r="S256" i="35"/>
  <c r="Q256" i="35"/>
  <c r="V256" i="35" s="1"/>
  <c r="M256" i="35"/>
  <c r="L256" i="35"/>
  <c r="U255" i="35"/>
  <c r="S255" i="35"/>
  <c r="Q255" i="35"/>
  <c r="V255" i="35" s="1"/>
  <c r="M255" i="35"/>
  <c r="L255" i="35"/>
  <c r="U254" i="35"/>
  <c r="S254" i="35"/>
  <c r="Q254" i="35"/>
  <c r="V254" i="35" s="1"/>
  <c r="M254" i="35"/>
  <c r="L254" i="35"/>
  <c r="U253" i="35"/>
  <c r="S253" i="35"/>
  <c r="Q253" i="35"/>
  <c r="V253" i="35" s="1"/>
  <c r="M253" i="35"/>
  <c r="L253" i="35"/>
  <c r="U252" i="35"/>
  <c r="S252" i="35"/>
  <c r="Q252" i="35"/>
  <c r="V252" i="35" s="1"/>
  <c r="M252" i="35"/>
  <c r="L252" i="35"/>
  <c r="U251" i="35"/>
  <c r="S251" i="35"/>
  <c r="Q251" i="35"/>
  <c r="V251" i="35" s="1"/>
  <c r="M251" i="35"/>
  <c r="L251" i="35"/>
  <c r="U250" i="35"/>
  <c r="S250" i="35"/>
  <c r="Q250" i="35"/>
  <c r="V250" i="35" s="1"/>
  <c r="M250" i="35"/>
  <c r="L250" i="35"/>
  <c r="U249" i="35"/>
  <c r="S249" i="35"/>
  <c r="Q249" i="35"/>
  <c r="V249" i="35" s="1"/>
  <c r="M249" i="35"/>
  <c r="L249" i="35"/>
  <c r="U248" i="35"/>
  <c r="S248" i="35"/>
  <c r="Q248" i="35"/>
  <c r="V248" i="35" s="1"/>
  <c r="M248" i="35"/>
  <c r="L248" i="35"/>
  <c r="U247" i="35"/>
  <c r="S247" i="35"/>
  <c r="Q247" i="35"/>
  <c r="V247" i="35" s="1"/>
  <c r="M247" i="35"/>
  <c r="L247" i="35"/>
  <c r="U246" i="35"/>
  <c r="S246" i="35"/>
  <c r="Q246" i="35"/>
  <c r="V246" i="35" s="1"/>
  <c r="M246" i="35"/>
  <c r="L246" i="35"/>
  <c r="U245" i="35"/>
  <c r="S245" i="35"/>
  <c r="Q245" i="35"/>
  <c r="V245" i="35" s="1"/>
  <c r="M245" i="35"/>
  <c r="L245" i="35"/>
  <c r="U244" i="35"/>
  <c r="S244" i="35"/>
  <c r="Q244" i="35"/>
  <c r="V244" i="35" s="1"/>
  <c r="M244" i="35"/>
  <c r="L244" i="35"/>
  <c r="U243" i="35"/>
  <c r="S243" i="35"/>
  <c r="Q243" i="35"/>
  <c r="V243" i="35" s="1"/>
  <c r="M243" i="35"/>
  <c r="L243" i="35"/>
  <c r="U242" i="35"/>
  <c r="S242" i="35"/>
  <c r="Q242" i="35"/>
  <c r="V242" i="35" s="1"/>
  <c r="M242" i="35"/>
  <c r="L242" i="35"/>
  <c r="U241" i="35"/>
  <c r="S241" i="35"/>
  <c r="Q241" i="35"/>
  <c r="V241" i="35" s="1"/>
  <c r="M241" i="35"/>
  <c r="L241" i="35"/>
  <c r="U240" i="35"/>
  <c r="S240" i="35"/>
  <c r="Q240" i="35"/>
  <c r="V240" i="35" s="1"/>
  <c r="M240" i="35"/>
  <c r="L240" i="35"/>
  <c r="U239" i="35"/>
  <c r="S239" i="35"/>
  <c r="Q239" i="35"/>
  <c r="V239" i="35" s="1"/>
  <c r="M239" i="35"/>
  <c r="L239" i="35"/>
  <c r="U238" i="35"/>
  <c r="S238" i="35"/>
  <c r="Q238" i="35"/>
  <c r="V238" i="35" s="1"/>
  <c r="M238" i="35"/>
  <c r="L238" i="35"/>
  <c r="U237" i="35"/>
  <c r="S237" i="35"/>
  <c r="Q237" i="35"/>
  <c r="V237" i="35" s="1"/>
  <c r="M237" i="35"/>
  <c r="L237" i="35"/>
  <c r="U236" i="35"/>
  <c r="S236" i="35"/>
  <c r="Q236" i="35"/>
  <c r="V236" i="35" s="1"/>
  <c r="M236" i="35"/>
  <c r="L236" i="35"/>
  <c r="U235" i="35"/>
  <c r="S235" i="35"/>
  <c r="Q235" i="35"/>
  <c r="V235" i="35" s="1"/>
  <c r="M235" i="35"/>
  <c r="L235" i="35"/>
  <c r="U234" i="35"/>
  <c r="S234" i="35"/>
  <c r="Q234" i="35"/>
  <c r="V234" i="35" s="1"/>
  <c r="M234" i="35"/>
  <c r="L234" i="35"/>
  <c r="U233" i="35"/>
  <c r="S233" i="35"/>
  <c r="Q233" i="35"/>
  <c r="V233" i="35" s="1"/>
  <c r="M233" i="35"/>
  <c r="L233" i="35"/>
  <c r="U232" i="35"/>
  <c r="S232" i="35"/>
  <c r="Q232" i="35"/>
  <c r="V232" i="35" s="1"/>
  <c r="M232" i="35"/>
  <c r="L232" i="35"/>
  <c r="U231" i="35"/>
  <c r="S231" i="35"/>
  <c r="Q231" i="35"/>
  <c r="V231" i="35" s="1"/>
  <c r="M231" i="35"/>
  <c r="L231" i="35"/>
  <c r="U230" i="35"/>
  <c r="S230" i="35"/>
  <c r="Q230" i="35"/>
  <c r="V230" i="35" s="1"/>
  <c r="M230" i="35"/>
  <c r="L230" i="35"/>
  <c r="U229" i="35"/>
  <c r="S229" i="35"/>
  <c r="Q229" i="35"/>
  <c r="V229" i="35" s="1"/>
  <c r="M229" i="35"/>
  <c r="L229" i="35"/>
  <c r="U228" i="35"/>
  <c r="S228" i="35"/>
  <c r="Q228" i="35"/>
  <c r="V228" i="35" s="1"/>
  <c r="M228" i="35"/>
  <c r="L228" i="35"/>
  <c r="U227" i="35"/>
  <c r="S227" i="35"/>
  <c r="Q227" i="35"/>
  <c r="V227" i="35" s="1"/>
  <c r="M227" i="35"/>
  <c r="L227" i="35"/>
  <c r="U226" i="35"/>
  <c r="S226" i="35"/>
  <c r="Q226" i="35"/>
  <c r="V226" i="35" s="1"/>
  <c r="M226" i="35"/>
  <c r="L226" i="35"/>
  <c r="U225" i="35"/>
  <c r="S225" i="35"/>
  <c r="Q225" i="35"/>
  <c r="V225" i="35" s="1"/>
  <c r="M225" i="35"/>
  <c r="L225" i="35"/>
  <c r="U224" i="35"/>
  <c r="S224" i="35"/>
  <c r="Q224" i="35"/>
  <c r="V224" i="35" s="1"/>
  <c r="M224" i="35"/>
  <c r="L224" i="35"/>
  <c r="U223" i="35"/>
  <c r="S223" i="35"/>
  <c r="Q223" i="35"/>
  <c r="V223" i="35" s="1"/>
  <c r="M223" i="35"/>
  <c r="L223" i="35"/>
  <c r="U222" i="35"/>
  <c r="S222" i="35"/>
  <c r="Q222" i="35"/>
  <c r="V222" i="35" s="1"/>
  <c r="M222" i="35"/>
  <c r="L222" i="35"/>
  <c r="U221" i="35"/>
  <c r="S221" i="35"/>
  <c r="Q221" i="35"/>
  <c r="V221" i="35" s="1"/>
  <c r="M221" i="35"/>
  <c r="L221" i="35"/>
  <c r="U220" i="35"/>
  <c r="S220" i="35"/>
  <c r="Q220" i="35"/>
  <c r="V220" i="35" s="1"/>
  <c r="M220" i="35"/>
  <c r="L220" i="35"/>
  <c r="U219" i="35"/>
  <c r="S219" i="35"/>
  <c r="Q219" i="35"/>
  <c r="V219" i="35" s="1"/>
  <c r="M219" i="35"/>
  <c r="L219" i="35"/>
  <c r="U218" i="35"/>
  <c r="S218" i="35"/>
  <c r="Q218" i="35"/>
  <c r="V218" i="35" s="1"/>
  <c r="M218" i="35"/>
  <c r="L218" i="35"/>
  <c r="U217" i="35"/>
  <c r="S217" i="35"/>
  <c r="Q217" i="35"/>
  <c r="V217" i="35" s="1"/>
  <c r="M217" i="35"/>
  <c r="L217" i="35"/>
  <c r="U216" i="35"/>
  <c r="S216" i="35"/>
  <c r="Q216" i="35"/>
  <c r="V216" i="35" s="1"/>
  <c r="M216" i="35"/>
  <c r="L216" i="35"/>
  <c r="U215" i="35"/>
  <c r="S215" i="35"/>
  <c r="Q215" i="35"/>
  <c r="V215" i="35" s="1"/>
  <c r="M215" i="35"/>
  <c r="L215" i="35"/>
  <c r="U214" i="35"/>
  <c r="S214" i="35"/>
  <c r="Q214" i="35"/>
  <c r="V214" i="35" s="1"/>
  <c r="M214" i="35"/>
  <c r="L214" i="35"/>
  <c r="U213" i="35"/>
  <c r="S213" i="35"/>
  <c r="Q213" i="35"/>
  <c r="V213" i="35" s="1"/>
  <c r="M213" i="35"/>
  <c r="L213" i="35"/>
  <c r="U212" i="35"/>
  <c r="S212" i="35"/>
  <c r="Q212" i="35"/>
  <c r="V212" i="35" s="1"/>
  <c r="M212" i="35"/>
  <c r="L212" i="35"/>
  <c r="U211" i="35"/>
  <c r="S211" i="35"/>
  <c r="Q211" i="35"/>
  <c r="V211" i="35" s="1"/>
  <c r="M211" i="35"/>
  <c r="L211" i="35"/>
  <c r="U210" i="35"/>
  <c r="S210" i="35"/>
  <c r="Q210" i="35"/>
  <c r="V210" i="35" s="1"/>
  <c r="M210" i="35"/>
  <c r="L210" i="35"/>
  <c r="U209" i="35"/>
  <c r="S209" i="35"/>
  <c r="Q209" i="35"/>
  <c r="V209" i="35" s="1"/>
  <c r="M209" i="35"/>
  <c r="L209" i="35"/>
  <c r="U188" i="35"/>
  <c r="S188" i="35"/>
  <c r="Q188" i="35"/>
  <c r="V188" i="35" s="1"/>
  <c r="M188" i="35"/>
  <c r="L188" i="35"/>
  <c r="U187" i="35"/>
  <c r="S187" i="35"/>
  <c r="Q187" i="35"/>
  <c r="V187" i="35" s="1"/>
  <c r="M187" i="35"/>
  <c r="L187" i="35"/>
  <c r="U186" i="35"/>
  <c r="S186" i="35"/>
  <c r="Q186" i="35"/>
  <c r="V186" i="35" s="1"/>
  <c r="M186" i="35"/>
  <c r="L186" i="35"/>
  <c r="U185" i="35"/>
  <c r="S185" i="35"/>
  <c r="Q185" i="35"/>
  <c r="V185" i="35" s="1"/>
  <c r="M185" i="35"/>
  <c r="L185" i="35"/>
  <c r="U184" i="35"/>
  <c r="S184" i="35"/>
  <c r="Q184" i="35"/>
  <c r="V184" i="35" s="1"/>
  <c r="M184" i="35"/>
  <c r="L184" i="35"/>
  <c r="U183" i="35"/>
  <c r="S183" i="35"/>
  <c r="Q183" i="35"/>
  <c r="V183" i="35" s="1"/>
  <c r="M183" i="35"/>
  <c r="L183" i="35"/>
  <c r="U182" i="35"/>
  <c r="S182" i="35"/>
  <c r="Q182" i="35"/>
  <c r="V182" i="35" s="1"/>
  <c r="M182" i="35"/>
  <c r="L182" i="35"/>
  <c r="U181" i="35"/>
  <c r="S181" i="35"/>
  <c r="Q181" i="35"/>
  <c r="V181" i="35" s="1"/>
  <c r="M181" i="35"/>
  <c r="L181" i="35"/>
  <c r="U180" i="35"/>
  <c r="S180" i="35"/>
  <c r="Q180" i="35"/>
  <c r="V180" i="35" s="1"/>
  <c r="M180" i="35"/>
  <c r="L180" i="35"/>
  <c r="U179" i="35"/>
  <c r="S179" i="35"/>
  <c r="Q179" i="35"/>
  <c r="V179" i="35" s="1"/>
  <c r="M179" i="35"/>
  <c r="L179" i="35"/>
  <c r="U178" i="35"/>
  <c r="S178" i="35"/>
  <c r="Q178" i="35"/>
  <c r="V178" i="35" s="1"/>
  <c r="M178" i="35"/>
  <c r="L178" i="35"/>
  <c r="U177" i="35"/>
  <c r="S177" i="35"/>
  <c r="Q177" i="35"/>
  <c r="V177" i="35" s="1"/>
  <c r="M177" i="35"/>
  <c r="L177" i="35"/>
  <c r="U176" i="35"/>
  <c r="S176" i="35"/>
  <c r="Q176" i="35"/>
  <c r="V176" i="35" s="1"/>
  <c r="M176" i="35"/>
  <c r="L176" i="35"/>
  <c r="U175" i="35"/>
  <c r="S175" i="35"/>
  <c r="Q175" i="35"/>
  <c r="V175" i="35" s="1"/>
  <c r="M175" i="35"/>
  <c r="L175" i="35"/>
  <c r="U174" i="35"/>
  <c r="S174" i="35"/>
  <c r="Q174" i="35"/>
  <c r="V174" i="35" s="1"/>
  <c r="M174" i="35"/>
  <c r="L174" i="35"/>
  <c r="U173" i="35"/>
  <c r="S173" i="35"/>
  <c r="Q173" i="35"/>
  <c r="V173" i="35" s="1"/>
  <c r="M173" i="35"/>
  <c r="L173" i="35"/>
  <c r="U172" i="35"/>
  <c r="S172" i="35"/>
  <c r="Q172" i="35"/>
  <c r="V172" i="35" s="1"/>
  <c r="M172" i="35"/>
  <c r="L172" i="35"/>
  <c r="U171" i="35"/>
  <c r="S171" i="35"/>
  <c r="Q171" i="35"/>
  <c r="V171" i="35" s="1"/>
  <c r="M171" i="35"/>
  <c r="L171" i="35"/>
  <c r="U170" i="35"/>
  <c r="S170" i="35"/>
  <c r="Q170" i="35"/>
  <c r="V170" i="35" s="1"/>
  <c r="M170" i="35"/>
  <c r="L170" i="35"/>
  <c r="U169" i="35"/>
  <c r="S169" i="35"/>
  <c r="Q169" i="35"/>
  <c r="V169" i="35" s="1"/>
  <c r="M169" i="35"/>
  <c r="L169" i="35"/>
  <c r="U168" i="35"/>
  <c r="S168" i="35"/>
  <c r="Q168" i="35"/>
  <c r="V168" i="35" s="1"/>
  <c r="M168" i="35"/>
  <c r="L168" i="35"/>
  <c r="U167" i="35"/>
  <c r="S167" i="35"/>
  <c r="Q167" i="35"/>
  <c r="V167" i="35" s="1"/>
  <c r="M167" i="35"/>
  <c r="L167" i="35"/>
  <c r="U166" i="35"/>
  <c r="S166" i="35"/>
  <c r="Q166" i="35"/>
  <c r="V166" i="35" s="1"/>
  <c r="M166" i="35"/>
  <c r="L166" i="35"/>
  <c r="U165" i="35"/>
  <c r="S165" i="35"/>
  <c r="Q165" i="35"/>
  <c r="V165" i="35" s="1"/>
  <c r="M165" i="35"/>
  <c r="L165" i="35"/>
  <c r="U164" i="35"/>
  <c r="S164" i="35"/>
  <c r="Q164" i="35"/>
  <c r="V164" i="35" s="1"/>
  <c r="M164" i="35"/>
  <c r="L164" i="35"/>
  <c r="U163" i="35"/>
  <c r="S163" i="35"/>
  <c r="Q163" i="35"/>
  <c r="V163" i="35" s="1"/>
  <c r="M163" i="35"/>
  <c r="L163" i="35"/>
  <c r="U162" i="35"/>
  <c r="S162" i="35"/>
  <c r="Q162" i="35"/>
  <c r="V162" i="35" s="1"/>
  <c r="M162" i="35"/>
  <c r="L162" i="35"/>
  <c r="U161" i="35"/>
  <c r="S161" i="35"/>
  <c r="Q161" i="35"/>
  <c r="V161" i="35" s="1"/>
  <c r="M161" i="35"/>
  <c r="L161" i="35"/>
  <c r="U160" i="35"/>
  <c r="S160" i="35"/>
  <c r="Q160" i="35"/>
  <c r="V160" i="35" s="1"/>
  <c r="M160" i="35"/>
  <c r="L160" i="35"/>
  <c r="U159" i="35"/>
  <c r="S159" i="35"/>
  <c r="Q159" i="35"/>
  <c r="V159" i="35" s="1"/>
  <c r="M159" i="35"/>
  <c r="L159" i="35"/>
  <c r="U158" i="35"/>
  <c r="S158" i="35"/>
  <c r="Q158" i="35"/>
  <c r="V158" i="35" s="1"/>
  <c r="M158" i="35"/>
  <c r="L158" i="35"/>
  <c r="U157" i="35"/>
  <c r="S157" i="35"/>
  <c r="Q157" i="35"/>
  <c r="V157" i="35" s="1"/>
  <c r="M157" i="35"/>
  <c r="L157" i="35"/>
  <c r="U156" i="35"/>
  <c r="S156" i="35"/>
  <c r="Q156" i="35"/>
  <c r="V156" i="35" s="1"/>
  <c r="M156" i="35"/>
  <c r="L156" i="35"/>
  <c r="U155" i="35"/>
  <c r="S155" i="35"/>
  <c r="Q155" i="35"/>
  <c r="V155" i="35" s="1"/>
  <c r="M155" i="35"/>
  <c r="L155" i="35"/>
  <c r="U154" i="35"/>
  <c r="S154" i="35"/>
  <c r="Q154" i="35"/>
  <c r="V154" i="35" s="1"/>
  <c r="M154" i="35"/>
  <c r="L154" i="35"/>
  <c r="U153" i="35"/>
  <c r="S153" i="35"/>
  <c r="Q153" i="35"/>
  <c r="V153" i="35" s="1"/>
  <c r="M153" i="35"/>
  <c r="L153" i="35"/>
  <c r="U152" i="35"/>
  <c r="S152" i="35"/>
  <c r="Q152" i="35"/>
  <c r="V152" i="35" s="1"/>
  <c r="M152" i="35"/>
  <c r="L152" i="35"/>
  <c r="U151" i="35"/>
  <c r="S151" i="35"/>
  <c r="Q151" i="35"/>
  <c r="V151" i="35" s="1"/>
  <c r="M151" i="35"/>
  <c r="L151" i="35"/>
  <c r="U150" i="35"/>
  <c r="S150" i="35"/>
  <c r="Q150" i="35"/>
  <c r="V150" i="35" s="1"/>
  <c r="M150" i="35"/>
  <c r="L150" i="35"/>
  <c r="U149" i="35"/>
  <c r="S149" i="35"/>
  <c r="Q149" i="35"/>
  <c r="V149" i="35" s="1"/>
  <c r="M149" i="35"/>
  <c r="L149" i="35"/>
  <c r="U148" i="35"/>
  <c r="S148" i="35"/>
  <c r="Q148" i="35"/>
  <c r="V148" i="35" s="1"/>
  <c r="M148" i="35"/>
  <c r="L148" i="35"/>
  <c r="U147" i="35"/>
  <c r="S147" i="35"/>
  <c r="Q147" i="35"/>
  <c r="V147" i="35" s="1"/>
  <c r="M147" i="35"/>
  <c r="L147" i="35"/>
  <c r="U146" i="35"/>
  <c r="S146" i="35"/>
  <c r="Q146" i="35"/>
  <c r="V146" i="35" s="1"/>
  <c r="M146" i="35"/>
  <c r="L146" i="35"/>
  <c r="U145" i="35"/>
  <c r="S145" i="35"/>
  <c r="Q145" i="35"/>
  <c r="V145" i="35" s="1"/>
  <c r="M145" i="35"/>
  <c r="L145" i="35"/>
  <c r="U144" i="35"/>
  <c r="S144" i="35"/>
  <c r="Q144" i="35"/>
  <c r="V144" i="35" s="1"/>
  <c r="M144" i="35"/>
  <c r="L144" i="35"/>
  <c r="U143" i="35"/>
  <c r="S143" i="35"/>
  <c r="Q143" i="35"/>
  <c r="V143" i="35" s="1"/>
  <c r="M143" i="35"/>
  <c r="L143" i="35"/>
  <c r="U142" i="35"/>
  <c r="S142" i="35"/>
  <c r="Q142" i="35"/>
  <c r="V142" i="35" s="1"/>
  <c r="M142" i="35"/>
  <c r="L142" i="35"/>
  <c r="U141" i="35"/>
  <c r="S141" i="35"/>
  <c r="Q141" i="35"/>
  <c r="V141" i="35" s="1"/>
  <c r="M141" i="35"/>
  <c r="L141" i="35"/>
  <c r="U140" i="35"/>
  <c r="S140" i="35"/>
  <c r="Q140" i="35"/>
  <c r="V140" i="35" s="1"/>
  <c r="M140" i="35"/>
  <c r="L140" i="35"/>
  <c r="U139" i="35"/>
  <c r="S139" i="35"/>
  <c r="Q139" i="35"/>
  <c r="V139" i="35" s="1"/>
  <c r="M139" i="35"/>
  <c r="L139" i="35"/>
  <c r="U138" i="35"/>
  <c r="S138" i="35"/>
  <c r="Q138" i="35"/>
  <c r="V138" i="35" s="1"/>
  <c r="M138" i="35"/>
  <c r="L138" i="35"/>
  <c r="U137" i="35"/>
  <c r="S137" i="35"/>
  <c r="Q137" i="35"/>
  <c r="V137" i="35" s="1"/>
  <c r="M137" i="35"/>
  <c r="L137" i="35"/>
  <c r="U136" i="35"/>
  <c r="S136" i="35"/>
  <c r="Q136" i="35"/>
  <c r="V136" i="35" s="1"/>
  <c r="M136" i="35"/>
  <c r="L136" i="35"/>
  <c r="U135" i="35"/>
  <c r="S135" i="35"/>
  <c r="Q135" i="35"/>
  <c r="V135" i="35" s="1"/>
  <c r="M135" i="35"/>
  <c r="L135" i="35"/>
  <c r="U134" i="35"/>
  <c r="S134" i="35"/>
  <c r="Q134" i="35"/>
  <c r="V134" i="35" s="1"/>
  <c r="M134" i="35"/>
  <c r="L134" i="35"/>
  <c r="U133" i="35"/>
  <c r="S133" i="35"/>
  <c r="Q133" i="35"/>
  <c r="V133" i="35" s="1"/>
  <c r="M133" i="35"/>
  <c r="L133" i="35"/>
  <c r="U132" i="35"/>
  <c r="S132" i="35"/>
  <c r="Q132" i="35"/>
  <c r="V132" i="35" s="1"/>
  <c r="M132" i="35"/>
  <c r="L132" i="35"/>
  <c r="U131" i="35"/>
  <c r="S131" i="35"/>
  <c r="Q131" i="35"/>
  <c r="V131" i="35" s="1"/>
  <c r="M131" i="35"/>
  <c r="L131" i="35"/>
  <c r="U130" i="35"/>
  <c r="S130" i="35"/>
  <c r="Q130" i="35"/>
  <c r="V130" i="35" s="1"/>
  <c r="M130" i="35"/>
  <c r="L130" i="35"/>
  <c r="U129" i="35"/>
  <c r="S129" i="35"/>
  <c r="Q129" i="35"/>
  <c r="V129" i="35" s="1"/>
  <c r="M129" i="35"/>
  <c r="L129" i="35"/>
  <c r="U128" i="35"/>
  <c r="S128" i="35"/>
  <c r="Q128" i="35"/>
  <c r="V128" i="35" s="1"/>
  <c r="M128" i="35"/>
  <c r="L128" i="35"/>
  <c r="U127" i="35"/>
  <c r="S127" i="35"/>
  <c r="Q127" i="35"/>
  <c r="V127" i="35" s="1"/>
  <c r="M127" i="35"/>
  <c r="L127" i="35"/>
  <c r="U126" i="35"/>
  <c r="S126" i="35"/>
  <c r="Q126" i="35"/>
  <c r="V126" i="35" s="1"/>
  <c r="M126" i="35"/>
  <c r="L126" i="35"/>
  <c r="U125" i="35"/>
  <c r="S125" i="35"/>
  <c r="Q125" i="35"/>
  <c r="V125" i="35" s="1"/>
  <c r="M125" i="35"/>
  <c r="L125" i="35"/>
  <c r="U124" i="35"/>
  <c r="S124" i="35"/>
  <c r="Q124" i="35"/>
  <c r="V124" i="35" s="1"/>
  <c r="M124" i="35"/>
  <c r="L124" i="35"/>
  <c r="U123" i="35"/>
  <c r="S123" i="35"/>
  <c r="Q123" i="35"/>
  <c r="V123" i="35" s="1"/>
  <c r="M123" i="35"/>
  <c r="L123" i="35"/>
  <c r="U122" i="35"/>
  <c r="S122" i="35"/>
  <c r="Q122" i="35"/>
  <c r="V122" i="35" s="1"/>
  <c r="M122" i="35"/>
  <c r="L122" i="35"/>
  <c r="U121" i="35"/>
  <c r="S121" i="35"/>
  <c r="Q121" i="35"/>
  <c r="V121" i="35" s="1"/>
  <c r="M121" i="35"/>
  <c r="L121" i="35"/>
  <c r="U120" i="35"/>
  <c r="S120" i="35"/>
  <c r="Q120" i="35"/>
  <c r="V120" i="35" s="1"/>
  <c r="M120" i="35"/>
  <c r="L120" i="35"/>
  <c r="U119" i="35"/>
  <c r="S119" i="35"/>
  <c r="Q119" i="35"/>
  <c r="V119" i="35" s="1"/>
  <c r="M119" i="35"/>
  <c r="L119" i="35"/>
  <c r="U118" i="35"/>
  <c r="S118" i="35"/>
  <c r="Q118" i="35"/>
  <c r="V118" i="35" s="1"/>
  <c r="M118" i="35"/>
  <c r="L118" i="35"/>
  <c r="U117" i="35"/>
  <c r="S117" i="35"/>
  <c r="Q117" i="35"/>
  <c r="V117" i="35" s="1"/>
  <c r="M117" i="35"/>
  <c r="L117" i="35"/>
  <c r="U116" i="35"/>
  <c r="S116" i="35"/>
  <c r="Q116" i="35"/>
  <c r="V116" i="35" s="1"/>
  <c r="M116" i="35"/>
  <c r="L116" i="35"/>
  <c r="U115" i="35"/>
  <c r="S115" i="35"/>
  <c r="Q115" i="35"/>
  <c r="V115" i="35" s="1"/>
  <c r="M115" i="35"/>
  <c r="L115" i="35"/>
  <c r="U114" i="35"/>
  <c r="S114" i="35"/>
  <c r="Q114" i="35"/>
  <c r="V114" i="35" s="1"/>
  <c r="M114" i="35"/>
  <c r="L114" i="35"/>
  <c r="U113" i="35"/>
  <c r="S113" i="35"/>
  <c r="Q113" i="35"/>
  <c r="V113" i="35" s="1"/>
  <c r="M113" i="35"/>
  <c r="L113" i="35"/>
  <c r="U112" i="35"/>
  <c r="S112" i="35"/>
  <c r="Q112" i="35"/>
  <c r="V112" i="35" s="1"/>
  <c r="M112" i="35"/>
  <c r="L112" i="35"/>
  <c r="U111" i="35"/>
  <c r="S111" i="35"/>
  <c r="Q111" i="35"/>
  <c r="V111" i="35" s="1"/>
  <c r="M111" i="35"/>
  <c r="L111" i="35"/>
  <c r="U110" i="35"/>
  <c r="S110" i="35"/>
  <c r="Q110" i="35"/>
  <c r="V110" i="35" s="1"/>
  <c r="M110" i="35"/>
  <c r="L110" i="35"/>
  <c r="U109" i="35"/>
  <c r="S109" i="35"/>
  <c r="Q109" i="35"/>
  <c r="V109" i="35" s="1"/>
  <c r="M109" i="35"/>
  <c r="L109" i="35"/>
  <c r="U108" i="35"/>
  <c r="S108" i="35"/>
  <c r="Q108" i="35"/>
  <c r="M108" i="35"/>
  <c r="L108" i="35"/>
  <c r="U107" i="35"/>
  <c r="S107" i="35"/>
  <c r="Q107" i="35"/>
  <c r="M107" i="35"/>
  <c r="L107" i="35"/>
  <c r="U106" i="35"/>
  <c r="S106" i="35"/>
  <c r="Q106" i="35"/>
  <c r="M106" i="35"/>
  <c r="L106" i="35"/>
  <c r="U105" i="35"/>
  <c r="S105" i="35"/>
  <c r="Q105" i="35"/>
  <c r="M105" i="35"/>
  <c r="L105" i="35"/>
  <c r="U104" i="35"/>
  <c r="S104" i="35"/>
  <c r="Q104" i="35"/>
  <c r="M104" i="35"/>
  <c r="L104" i="35"/>
  <c r="U103" i="35"/>
  <c r="S103" i="35"/>
  <c r="Q103" i="35"/>
  <c r="M103" i="35"/>
  <c r="L103" i="35"/>
  <c r="U102" i="35"/>
  <c r="S102" i="35"/>
  <c r="Q102" i="35"/>
  <c r="M102" i="35"/>
  <c r="L102" i="35"/>
  <c r="U101" i="35"/>
  <c r="S101" i="35"/>
  <c r="Q101" i="35"/>
  <c r="M101" i="35"/>
  <c r="L101" i="35"/>
  <c r="U100" i="35"/>
  <c r="S100" i="35"/>
  <c r="Q100" i="35"/>
  <c r="V100" i="35" s="1"/>
  <c r="M100" i="35"/>
  <c r="L100" i="35"/>
  <c r="U99" i="35"/>
  <c r="S99" i="35"/>
  <c r="Q99" i="35"/>
  <c r="V99" i="35" s="1"/>
  <c r="M99" i="35"/>
  <c r="L99" i="35"/>
  <c r="U98" i="35"/>
  <c r="S98" i="35"/>
  <c r="Q98" i="35"/>
  <c r="V98" i="35" s="1"/>
  <c r="N98" i="35"/>
  <c r="U97" i="35"/>
  <c r="S97" i="35"/>
  <c r="Q97" i="35"/>
  <c r="V97" i="35" s="1"/>
  <c r="M97" i="35"/>
  <c r="L97" i="35"/>
  <c r="U96" i="35"/>
  <c r="S96" i="35"/>
  <c r="Q96" i="35"/>
  <c r="V96" i="35" s="1"/>
  <c r="M96" i="35"/>
  <c r="L96" i="35"/>
  <c r="U95" i="35"/>
  <c r="S95" i="35"/>
  <c r="Q95" i="35"/>
  <c r="V95" i="35" s="1"/>
  <c r="M95" i="35"/>
  <c r="L95" i="35"/>
  <c r="U94" i="35"/>
  <c r="S94" i="35"/>
  <c r="Q94" i="35"/>
  <c r="V94" i="35" s="1"/>
  <c r="M94" i="35"/>
  <c r="L94" i="35"/>
  <c r="U93" i="35"/>
  <c r="S93" i="35"/>
  <c r="Q93" i="35"/>
  <c r="V93" i="35" s="1"/>
  <c r="M93" i="35"/>
  <c r="L93" i="35"/>
  <c r="U92" i="35"/>
  <c r="S92" i="35"/>
  <c r="Q92" i="35"/>
  <c r="V92" i="35" s="1"/>
  <c r="M92" i="35"/>
  <c r="L92" i="35"/>
  <c r="U91" i="35"/>
  <c r="S91" i="35"/>
  <c r="Q91" i="35"/>
  <c r="V91" i="35" s="1"/>
  <c r="M91" i="35"/>
  <c r="L91" i="35"/>
  <c r="U90" i="35"/>
  <c r="S90" i="35"/>
  <c r="Q90" i="35"/>
  <c r="V90" i="35" s="1"/>
  <c r="M90" i="35"/>
  <c r="L90" i="35"/>
  <c r="U89" i="35"/>
  <c r="S89" i="35"/>
  <c r="Q89" i="35"/>
  <c r="V89" i="35" s="1"/>
  <c r="M89" i="35"/>
  <c r="L89" i="35"/>
  <c r="U88" i="35"/>
  <c r="S88" i="35"/>
  <c r="Q88" i="35"/>
  <c r="V88" i="35" s="1"/>
  <c r="M88" i="35"/>
  <c r="L88" i="35"/>
  <c r="U87" i="35"/>
  <c r="S87" i="35"/>
  <c r="Q87" i="35"/>
  <c r="V87" i="35" s="1"/>
  <c r="M87" i="35"/>
  <c r="L87" i="35"/>
  <c r="U86" i="35"/>
  <c r="S86" i="35"/>
  <c r="Q86" i="35"/>
  <c r="V86" i="35" s="1"/>
  <c r="M86" i="35"/>
  <c r="L86" i="35"/>
  <c r="U85" i="35"/>
  <c r="S85" i="35"/>
  <c r="Q85" i="35"/>
  <c r="V85" i="35" s="1"/>
  <c r="M85" i="35"/>
  <c r="L85" i="35"/>
  <c r="U84" i="35"/>
  <c r="S84" i="35"/>
  <c r="Q84" i="35"/>
  <c r="V84" i="35" s="1"/>
  <c r="M84" i="35"/>
  <c r="L84" i="35"/>
  <c r="U83" i="35"/>
  <c r="S83" i="35"/>
  <c r="Q83" i="35"/>
  <c r="V83" i="35" s="1"/>
  <c r="M83" i="35"/>
  <c r="L83" i="35"/>
  <c r="U82" i="35"/>
  <c r="S82" i="35"/>
  <c r="Q82" i="35"/>
  <c r="V82" i="35" s="1"/>
  <c r="M82" i="35"/>
  <c r="L82" i="35"/>
  <c r="U81" i="35"/>
  <c r="S81" i="35"/>
  <c r="Q81" i="35"/>
  <c r="V81" i="35" s="1"/>
  <c r="M81" i="35"/>
  <c r="L81" i="35"/>
  <c r="U80" i="35"/>
  <c r="S80" i="35"/>
  <c r="Q80" i="35"/>
  <c r="V80" i="35" s="1"/>
  <c r="M80" i="35"/>
  <c r="L80" i="35"/>
  <c r="U79" i="35"/>
  <c r="S79" i="35"/>
  <c r="Q79" i="35"/>
  <c r="V79" i="35" s="1"/>
  <c r="M79" i="35"/>
  <c r="L79" i="35"/>
  <c r="U78" i="35"/>
  <c r="S78" i="35"/>
  <c r="Q78" i="35"/>
  <c r="V78" i="35" s="1"/>
  <c r="M78" i="35"/>
  <c r="L78" i="35"/>
  <c r="U77" i="35"/>
  <c r="S77" i="35"/>
  <c r="Q77" i="35"/>
  <c r="V77" i="35" s="1"/>
  <c r="M77" i="35"/>
  <c r="L77" i="35"/>
  <c r="U76" i="35"/>
  <c r="S76" i="35"/>
  <c r="Q76" i="35"/>
  <c r="V76" i="35" s="1"/>
  <c r="M76" i="35"/>
  <c r="L76" i="35"/>
  <c r="U75" i="35"/>
  <c r="S75" i="35"/>
  <c r="Q75" i="35"/>
  <c r="V75" i="35" s="1"/>
  <c r="M75" i="35"/>
  <c r="L75" i="35"/>
  <c r="U74" i="35"/>
  <c r="S74" i="35"/>
  <c r="Q74" i="35"/>
  <c r="V74" i="35" s="1"/>
  <c r="M74" i="35"/>
  <c r="L74" i="35"/>
  <c r="U73" i="35"/>
  <c r="S73" i="35"/>
  <c r="Q73" i="35"/>
  <c r="V73" i="35" s="1"/>
  <c r="M73" i="35"/>
  <c r="L73" i="35"/>
  <c r="U72" i="35"/>
  <c r="S72" i="35"/>
  <c r="Q72" i="35"/>
  <c r="V72" i="35" s="1"/>
  <c r="M72" i="35"/>
  <c r="L72" i="35"/>
  <c r="U71" i="35"/>
  <c r="Q71" i="35"/>
  <c r="V71" i="35" s="1"/>
  <c r="M71" i="35"/>
  <c r="L71" i="35"/>
  <c r="U70" i="35"/>
  <c r="Q70" i="35"/>
  <c r="V70" i="35" s="1"/>
  <c r="M70" i="35"/>
  <c r="L70" i="35"/>
  <c r="U69" i="35"/>
  <c r="Q69" i="35"/>
  <c r="V69" i="35" s="1"/>
  <c r="M69" i="35"/>
  <c r="L69" i="35"/>
  <c r="U68" i="35"/>
  <c r="Q68" i="35"/>
  <c r="V68" i="35" s="1"/>
  <c r="M68" i="35"/>
  <c r="L68" i="35"/>
  <c r="U67" i="35"/>
  <c r="Q67" i="35"/>
  <c r="V67" i="35" s="1"/>
  <c r="M67" i="35"/>
  <c r="L67" i="35"/>
  <c r="U66" i="35"/>
  <c r="Q66" i="35"/>
  <c r="V66" i="35" s="1"/>
  <c r="M66" i="35"/>
  <c r="L66" i="35"/>
  <c r="U65" i="35"/>
  <c r="Q65" i="35"/>
  <c r="V65" i="35" s="1"/>
  <c r="M65" i="35"/>
  <c r="L65" i="35"/>
  <c r="U64" i="35"/>
  <c r="Q64" i="35"/>
  <c r="V64" i="35" s="1"/>
  <c r="M64" i="35"/>
  <c r="L64" i="35"/>
  <c r="U63" i="35"/>
  <c r="Q63" i="35"/>
  <c r="V63" i="35" s="1"/>
  <c r="M63" i="35"/>
  <c r="L63" i="35"/>
  <c r="U62" i="35"/>
  <c r="Q62" i="35"/>
  <c r="V62" i="35" s="1"/>
  <c r="M62" i="35"/>
  <c r="L62" i="35"/>
  <c r="U61" i="35"/>
  <c r="Q61" i="35"/>
  <c r="V61" i="35" s="1"/>
  <c r="M61" i="35"/>
  <c r="L61" i="35"/>
  <c r="U60" i="35"/>
  <c r="Q60" i="35"/>
  <c r="V60" i="35" s="1"/>
  <c r="M60" i="35"/>
  <c r="L60" i="35"/>
  <c r="U59" i="35"/>
  <c r="Q59" i="35"/>
  <c r="V59" i="35" s="1"/>
  <c r="M59" i="35"/>
  <c r="L59" i="35"/>
  <c r="U58" i="35"/>
  <c r="Q58" i="35"/>
  <c r="V58" i="35" s="1"/>
  <c r="M58" i="35"/>
  <c r="L58" i="35"/>
  <c r="U57" i="35"/>
  <c r="Q57" i="35"/>
  <c r="V57" i="35" s="1"/>
  <c r="M57" i="35"/>
  <c r="L57" i="35"/>
  <c r="U56" i="35"/>
  <c r="Q56" i="35"/>
  <c r="V56" i="35" s="1"/>
  <c r="M56" i="35"/>
  <c r="L56" i="35"/>
  <c r="U55" i="35"/>
  <c r="Q55" i="35"/>
  <c r="V55" i="35" s="1"/>
  <c r="M55" i="35"/>
  <c r="L55" i="35"/>
  <c r="U54" i="35"/>
  <c r="Q54" i="35"/>
  <c r="V54" i="35" s="1"/>
  <c r="M54" i="35"/>
  <c r="L54" i="35"/>
  <c r="U53" i="35"/>
  <c r="Q53" i="35"/>
  <c r="V53" i="35" s="1"/>
  <c r="M53" i="35"/>
  <c r="L53" i="35"/>
  <c r="U52" i="35"/>
  <c r="Q52" i="35"/>
  <c r="V52" i="35" s="1"/>
  <c r="M52" i="35"/>
  <c r="L52" i="35"/>
  <c r="U51" i="35"/>
  <c r="Q51" i="35"/>
  <c r="V51" i="35" s="1"/>
  <c r="M51" i="35"/>
  <c r="L51" i="35"/>
  <c r="U50" i="35"/>
  <c r="Q50" i="35"/>
  <c r="V50" i="35" s="1"/>
  <c r="M50" i="35"/>
  <c r="L50" i="35"/>
  <c r="U49" i="35"/>
  <c r="Q49" i="35"/>
  <c r="V49" i="35" s="1"/>
  <c r="M49" i="35"/>
  <c r="L49" i="35"/>
  <c r="U48" i="35"/>
  <c r="Q48" i="35"/>
  <c r="V48" i="35" s="1"/>
  <c r="M48" i="35"/>
  <c r="L48" i="35"/>
  <c r="U47" i="35"/>
  <c r="Q47" i="35"/>
  <c r="V47" i="35" s="1"/>
  <c r="M47" i="35"/>
  <c r="L47" i="35"/>
  <c r="U46" i="35"/>
  <c r="Q46" i="35"/>
  <c r="V46" i="35" s="1"/>
  <c r="M46" i="35"/>
  <c r="L46" i="35"/>
  <c r="U45" i="35"/>
  <c r="Q45" i="35"/>
  <c r="V45" i="35" s="1"/>
  <c r="M45" i="35"/>
  <c r="L45" i="35"/>
  <c r="U44" i="35"/>
  <c r="Q44" i="35"/>
  <c r="V44" i="35" s="1"/>
  <c r="M44" i="35"/>
  <c r="L44" i="35"/>
  <c r="U43" i="35"/>
  <c r="Q43" i="35"/>
  <c r="V43" i="35" s="1"/>
  <c r="M43" i="35"/>
  <c r="L43" i="35"/>
  <c r="U42" i="35"/>
  <c r="Q42" i="35"/>
  <c r="V42" i="35" s="1"/>
  <c r="M42" i="35"/>
  <c r="L42" i="35"/>
  <c r="U41" i="35"/>
  <c r="Q41" i="35"/>
  <c r="V41" i="35" s="1"/>
  <c r="M41" i="35"/>
  <c r="L41" i="35"/>
  <c r="U40" i="35"/>
  <c r="Q40" i="35"/>
  <c r="V40" i="35" s="1"/>
  <c r="M40" i="35"/>
  <c r="L40" i="35"/>
  <c r="U39" i="35"/>
  <c r="Q39" i="35"/>
  <c r="V39" i="35" s="1"/>
  <c r="M39" i="35"/>
  <c r="L39" i="35"/>
  <c r="U38" i="35"/>
  <c r="Q38" i="35"/>
  <c r="V38" i="35" s="1"/>
  <c r="M38" i="35"/>
  <c r="L38" i="35"/>
  <c r="U37" i="35"/>
  <c r="Q37" i="35"/>
  <c r="V37" i="35" s="1"/>
  <c r="M37" i="35"/>
  <c r="L37" i="35"/>
  <c r="U36" i="35"/>
  <c r="Q36" i="35"/>
  <c r="V36" i="35" s="1"/>
  <c r="M36" i="35"/>
  <c r="L36" i="35"/>
  <c r="U35" i="35"/>
  <c r="Q35" i="35"/>
  <c r="V35" i="35" s="1"/>
  <c r="M35" i="35"/>
  <c r="L35" i="35"/>
  <c r="U34" i="35"/>
  <c r="Q34" i="35"/>
  <c r="V34" i="35" s="1"/>
  <c r="M34" i="35"/>
  <c r="L34" i="35"/>
  <c r="U33" i="35"/>
  <c r="Q33" i="35"/>
  <c r="V33" i="35" s="1"/>
  <c r="M33" i="35"/>
  <c r="L33" i="35"/>
  <c r="U32" i="35"/>
  <c r="Q32" i="35"/>
  <c r="V32" i="35" s="1"/>
  <c r="M32" i="35"/>
  <c r="L32" i="35"/>
  <c r="U31" i="35"/>
  <c r="Q31" i="35"/>
  <c r="V31" i="35" s="1"/>
  <c r="M31" i="35"/>
  <c r="L31" i="35"/>
  <c r="U30" i="35"/>
  <c r="Q30" i="35"/>
  <c r="V30" i="35" s="1"/>
  <c r="U29" i="35"/>
  <c r="Q29" i="35"/>
  <c r="V29" i="35" s="1"/>
  <c r="M29" i="35"/>
  <c r="L29" i="35"/>
  <c r="U28" i="35"/>
  <c r="Q28" i="35"/>
  <c r="V28" i="35" s="1"/>
  <c r="M28" i="35"/>
  <c r="L28" i="35"/>
  <c r="U27" i="35"/>
  <c r="Q27" i="35"/>
  <c r="V27" i="35" s="1"/>
  <c r="M27" i="35"/>
  <c r="L27" i="35"/>
  <c r="U26" i="35"/>
  <c r="Q26" i="35"/>
  <c r="V26" i="35" s="1"/>
  <c r="M26" i="35"/>
  <c r="L26" i="35"/>
  <c r="U25" i="35"/>
  <c r="Q25" i="35"/>
  <c r="V25" i="35" s="1"/>
  <c r="M25" i="35"/>
  <c r="L25" i="35"/>
  <c r="U24" i="35"/>
  <c r="Q24" i="35"/>
  <c r="V24" i="35" s="1"/>
  <c r="M24" i="35"/>
  <c r="L24" i="35"/>
  <c r="U23" i="35"/>
  <c r="S23" i="35"/>
  <c r="Q23" i="35"/>
  <c r="V23" i="35" s="1"/>
  <c r="M23" i="35"/>
  <c r="L23" i="35"/>
  <c r="U22" i="35"/>
  <c r="S22" i="35"/>
  <c r="Q22" i="35"/>
  <c r="V22" i="35" s="1"/>
  <c r="M22" i="35"/>
  <c r="L22" i="35"/>
  <c r="U21" i="35"/>
  <c r="S21" i="35"/>
  <c r="Q21" i="35"/>
  <c r="V21" i="35" s="1"/>
  <c r="M21" i="35"/>
  <c r="L21" i="35"/>
  <c r="U20" i="35"/>
  <c r="S20" i="35"/>
  <c r="Q20" i="35"/>
  <c r="V20" i="35" s="1"/>
  <c r="M20" i="35"/>
  <c r="L20" i="35"/>
  <c r="U19" i="35"/>
  <c r="S19" i="35"/>
  <c r="Q19" i="35"/>
  <c r="V19" i="35" s="1"/>
  <c r="M19" i="35"/>
  <c r="L19" i="35"/>
  <c r="U18" i="35"/>
  <c r="S18" i="35"/>
  <c r="Q18" i="35"/>
  <c r="V18" i="35" s="1"/>
  <c r="M18" i="35"/>
  <c r="L18" i="35"/>
  <c r="U17" i="35"/>
  <c r="S17" i="35"/>
  <c r="Q17" i="35"/>
  <c r="V17" i="35" s="1"/>
  <c r="M17" i="35"/>
  <c r="L17" i="35"/>
  <c r="U16" i="35"/>
  <c r="S16" i="35"/>
  <c r="Q16" i="35"/>
  <c r="V16" i="35" s="1"/>
  <c r="M16" i="35"/>
  <c r="L16" i="35"/>
  <c r="U15" i="35"/>
  <c r="S15" i="35"/>
  <c r="Q15" i="35"/>
  <c r="V15" i="35" s="1"/>
  <c r="M15" i="35"/>
  <c r="L15" i="35"/>
  <c r="U14" i="35"/>
  <c r="S14" i="35"/>
  <c r="Q14" i="35"/>
  <c r="V14" i="35" s="1"/>
  <c r="M14" i="35"/>
  <c r="L14" i="35"/>
  <c r="U13" i="35"/>
  <c r="S13" i="35"/>
  <c r="Q13" i="35"/>
  <c r="V13" i="35" s="1"/>
  <c r="M13" i="35"/>
  <c r="L13" i="35"/>
  <c r="U12" i="35"/>
  <c r="S12" i="35"/>
  <c r="Q12" i="35"/>
  <c r="V12" i="35" s="1"/>
  <c r="M12" i="35"/>
  <c r="L12" i="35"/>
  <c r="U11" i="35"/>
  <c r="S11" i="35"/>
  <c r="Q11" i="35"/>
  <c r="V11" i="35" s="1"/>
  <c r="M11" i="35"/>
  <c r="L11" i="35"/>
  <c r="U10" i="35"/>
  <c r="S10" i="35"/>
  <c r="Q10" i="35"/>
  <c r="V10" i="35" s="1"/>
  <c r="M10" i="35"/>
  <c r="L10" i="35"/>
  <c r="U9" i="35"/>
  <c r="S9" i="35"/>
  <c r="Q9" i="35"/>
  <c r="V9" i="35" s="1"/>
  <c r="M9" i="35"/>
  <c r="L9" i="35"/>
  <c r="U8" i="35"/>
  <c r="S8" i="35"/>
  <c r="Q8" i="35"/>
  <c r="V8" i="35" s="1"/>
  <c r="M8" i="35"/>
  <c r="L8" i="35"/>
  <c r="U7" i="35"/>
  <c r="S7" i="35"/>
  <c r="Q7" i="35"/>
  <c r="V7" i="35" s="1"/>
  <c r="M7" i="35"/>
  <c r="L7" i="35"/>
  <c r="U6" i="35"/>
  <c r="S6" i="35"/>
  <c r="Q6" i="35"/>
  <c r="V6" i="35" s="1"/>
  <c r="M6" i="35"/>
  <c r="L6" i="35"/>
  <c r="U5" i="35"/>
  <c r="S5" i="35"/>
  <c r="Q5" i="35"/>
  <c r="V5" i="35" s="1"/>
  <c r="M5" i="35"/>
  <c r="L5" i="35"/>
  <c r="U4" i="35"/>
  <c r="S4" i="35"/>
  <c r="Q4" i="35"/>
  <c r="V4" i="35" s="1"/>
  <c r="M4" i="35"/>
  <c r="L4" i="35"/>
  <c r="U3" i="35"/>
  <c r="S3" i="35"/>
  <c r="Q3" i="35"/>
  <c r="V3" i="35" s="1"/>
  <c r="M3" i="35"/>
  <c r="L3" i="35"/>
  <c r="U2" i="35"/>
  <c r="S2" i="35"/>
  <c r="Q2" i="35"/>
  <c r="V2" i="35" s="1"/>
  <c r="M2" i="35"/>
  <c r="L2" i="35"/>
  <c r="U427" i="31"/>
  <c r="S427" i="31"/>
  <c r="Q427" i="31"/>
  <c r="M427" i="31"/>
  <c r="L427" i="31"/>
  <c r="U387" i="31"/>
  <c r="S387" i="31"/>
  <c r="Q387" i="31"/>
  <c r="U3" i="31"/>
  <c r="U4" i="31"/>
  <c r="U5" i="31"/>
  <c r="U6" i="31"/>
  <c r="S3" i="31"/>
  <c r="S4" i="31"/>
  <c r="S5" i="31"/>
  <c r="Q3" i="31"/>
  <c r="Q4" i="31"/>
  <c r="V4" i="31" s="1"/>
  <c r="Q5" i="31"/>
  <c r="Q6" i="31"/>
  <c r="L3" i="31"/>
  <c r="M3" i="31"/>
  <c r="N3" i="31" s="1"/>
  <c r="L4" i="31"/>
  <c r="M4" i="31"/>
  <c r="N4" i="31" s="1"/>
  <c r="L5" i="31"/>
  <c r="M5" i="31"/>
  <c r="N5" i="31" s="1"/>
  <c r="M6" i="31"/>
  <c r="N6" i="31" s="1"/>
  <c r="Q380" i="31"/>
  <c r="U380" i="31"/>
  <c r="Q381" i="31"/>
  <c r="U381" i="31"/>
  <c r="M380" i="31"/>
  <c r="M381" i="31"/>
  <c r="L380" i="31"/>
  <c r="L381" i="31"/>
  <c r="AV2" i="1"/>
  <c r="AW3" i="1"/>
  <c r="U89" i="31"/>
  <c r="U90" i="31"/>
  <c r="U91" i="31"/>
  <c r="U92" i="31"/>
  <c r="S89" i="31"/>
  <c r="S90" i="31"/>
  <c r="S91" i="31"/>
  <c r="S92" i="31"/>
  <c r="Q89" i="31"/>
  <c r="Q90" i="31"/>
  <c r="Q91" i="31"/>
  <c r="Q92" i="31"/>
  <c r="M89" i="31"/>
  <c r="M90" i="31"/>
  <c r="M91" i="31"/>
  <c r="M92" i="31"/>
  <c r="L89" i="31"/>
  <c r="L90" i="31"/>
  <c r="L91" i="31"/>
  <c r="L92" i="31"/>
  <c r="L412" i="31"/>
  <c r="L413" i="31"/>
  <c r="L414" i="31"/>
  <c r="L415" i="31"/>
  <c r="L416" i="31"/>
  <c r="L417" i="31"/>
  <c r="L418" i="31"/>
  <c r="L385" i="31"/>
  <c r="L386" i="31"/>
  <c r="L388" i="31"/>
  <c r="L2" i="31"/>
  <c r="L419" i="31"/>
  <c r="L420" i="31"/>
  <c r="L421" i="31"/>
  <c r="L422" i="31"/>
  <c r="L423" i="31"/>
  <c r="L424" i="31"/>
  <c r="L425" i="31"/>
  <c r="L426" i="31"/>
  <c r="L389" i="31"/>
  <c r="L429" i="31"/>
  <c r="L430" i="31"/>
  <c r="L431" i="31"/>
  <c r="N431" i="31" s="1"/>
  <c r="L432" i="31"/>
  <c r="L433" i="31"/>
  <c r="L434" i="31"/>
  <c r="L86" i="31"/>
  <c r="L87" i="31"/>
  <c r="L88" i="31"/>
  <c r="L93" i="31"/>
  <c r="L94" i="31"/>
  <c r="L95" i="31"/>
  <c r="L96" i="31"/>
  <c r="L97" i="31"/>
  <c r="L98" i="31"/>
  <c r="L99" i="31"/>
  <c r="L100" i="31"/>
  <c r="L101" i="31"/>
  <c r="L102" i="31"/>
  <c r="L103" i="31"/>
  <c r="L107" i="31"/>
  <c r="L108" i="31"/>
  <c r="L109" i="31"/>
  <c r="N109" i="31" s="1"/>
  <c r="L110" i="31"/>
  <c r="N110" i="31" s="1"/>
  <c r="L111" i="31"/>
  <c r="L112" i="31"/>
  <c r="L113" i="31"/>
  <c r="L114" i="31"/>
  <c r="L115" i="31"/>
  <c r="L116" i="31"/>
  <c r="L117" i="31"/>
  <c r="L118" i="31"/>
  <c r="L120" i="31"/>
  <c r="L124" i="31"/>
  <c r="L127" i="31"/>
  <c r="L128" i="31"/>
  <c r="L129" i="31"/>
  <c r="L130" i="31"/>
  <c r="L132" i="31"/>
  <c r="N132" i="31" s="1"/>
  <c r="L133" i="31"/>
  <c r="N133" i="31" s="1"/>
  <c r="L134" i="31"/>
  <c r="N134" i="31" s="1"/>
  <c r="L135" i="31"/>
  <c r="N135" i="31" s="1"/>
  <c r="L136" i="31"/>
  <c r="N136" i="31" s="1"/>
  <c r="L137" i="31"/>
  <c r="L138" i="31"/>
  <c r="L139" i="31"/>
  <c r="L140" i="31"/>
  <c r="L141" i="31"/>
  <c r="L142" i="31"/>
  <c r="L143" i="31"/>
  <c r="L144" i="31"/>
  <c r="L145" i="31"/>
  <c r="L146" i="31"/>
  <c r="L147" i="31"/>
  <c r="L148" i="31"/>
  <c r="L149" i="31"/>
  <c r="L150" i="31"/>
  <c r="L151" i="31"/>
  <c r="L152" i="31"/>
  <c r="M390" i="31"/>
  <c r="M391" i="31"/>
  <c r="M392" i="31"/>
  <c r="M393" i="31"/>
  <c r="M394" i="31"/>
  <c r="M395" i="31"/>
  <c r="M396" i="31"/>
  <c r="M397" i="31"/>
  <c r="M398" i="31"/>
  <c r="M399" i="31"/>
  <c r="M400" i="31"/>
  <c r="M401" i="31"/>
  <c r="M402" i="31"/>
  <c r="M403" i="31"/>
  <c r="M374" i="31"/>
  <c r="M375" i="31"/>
  <c r="M376" i="31"/>
  <c r="M377" i="31"/>
  <c r="M378" i="31"/>
  <c r="M379" i="31"/>
  <c r="M404" i="31"/>
  <c r="M405" i="31"/>
  <c r="M406" i="31"/>
  <c r="M407" i="31"/>
  <c r="M408" i="31"/>
  <c r="M409" i="31"/>
  <c r="M410" i="31"/>
  <c r="M382" i="31"/>
  <c r="M383" i="31"/>
  <c r="M384" i="31"/>
  <c r="M411" i="31"/>
  <c r="M412" i="31"/>
  <c r="N412" i="31" s="1"/>
  <c r="M413" i="31"/>
  <c r="N413" i="31" s="1"/>
  <c r="M414" i="31"/>
  <c r="N414" i="31" s="1"/>
  <c r="M415" i="31"/>
  <c r="N415" i="31" s="1"/>
  <c r="M416" i="31"/>
  <c r="N416" i="31" s="1"/>
  <c r="M417" i="31"/>
  <c r="N417" i="31" s="1"/>
  <c r="M418" i="31"/>
  <c r="N418" i="31" s="1"/>
  <c r="M385" i="31"/>
  <c r="N385" i="31" s="1"/>
  <c r="M386" i="31"/>
  <c r="N386" i="31" s="1"/>
  <c r="M388" i="31"/>
  <c r="N388" i="31" s="1"/>
  <c r="M2" i="31"/>
  <c r="M419" i="31"/>
  <c r="N419" i="31" s="1"/>
  <c r="M420" i="31"/>
  <c r="N420" i="31" s="1"/>
  <c r="M421" i="31"/>
  <c r="N421" i="31" s="1"/>
  <c r="M422" i="31"/>
  <c r="N422" i="31" s="1"/>
  <c r="M423" i="31"/>
  <c r="N423" i="31" s="1"/>
  <c r="M424" i="31"/>
  <c r="N424" i="31" s="1"/>
  <c r="M425" i="31"/>
  <c r="N425" i="31" s="1"/>
  <c r="M426" i="31"/>
  <c r="N426" i="31" s="1"/>
  <c r="M389" i="31"/>
  <c r="N389" i="31" s="1"/>
  <c r="M429" i="31"/>
  <c r="N429" i="31" s="1"/>
  <c r="M430" i="31"/>
  <c r="N430" i="31" s="1"/>
  <c r="M432" i="31"/>
  <c r="N432" i="31" s="1"/>
  <c r="M433" i="31"/>
  <c r="N433" i="31" s="1"/>
  <c r="M434" i="31"/>
  <c r="N434" i="31" s="1"/>
  <c r="M86" i="31"/>
  <c r="N86" i="31" s="1"/>
  <c r="M87" i="31"/>
  <c r="N87" i="31" s="1"/>
  <c r="M88" i="31"/>
  <c r="N88" i="31" s="1"/>
  <c r="M93" i="31"/>
  <c r="N93" i="31" s="1"/>
  <c r="M94" i="31"/>
  <c r="N94" i="31" s="1"/>
  <c r="M95" i="31"/>
  <c r="N95" i="31" s="1"/>
  <c r="M96" i="31"/>
  <c r="N96" i="31" s="1"/>
  <c r="M97" i="31"/>
  <c r="N97" i="31" s="1"/>
  <c r="M98" i="31"/>
  <c r="N98" i="31" s="1"/>
  <c r="M99" i="31"/>
  <c r="N99" i="31" s="1"/>
  <c r="M100" i="31"/>
  <c r="N100" i="31" s="1"/>
  <c r="M101" i="31"/>
  <c r="N101" i="31" s="1"/>
  <c r="M102" i="31"/>
  <c r="N102" i="31" s="1"/>
  <c r="M103" i="31"/>
  <c r="N103" i="31" s="1"/>
  <c r="M104" i="31"/>
  <c r="N104" i="31" s="1"/>
  <c r="M105" i="31"/>
  <c r="N105" i="31" s="1"/>
  <c r="M106" i="31"/>
  <c r="N106" i="31" s="1"/>
  <c r="M107" i="31"/>
  <c r="N107" i="31" s="1"/>
  <c r="M108" i="31"/>
  <c r="N108" i="31" s="1"/>
  <c r="M111" i="31"/>
  <c r="N111" i="31" s="1"/>
  <c r="M112" i="31"/>
  <c r="N112" i="31" s="1"/>
  <c r="M113" i="31"/>
  <c r="N113" i="31" s="1"/>
  <c r="M114" i="31"/>
  <c r="N114" i="31" s="1"/>
  <c r="M115" i="31"/>
  <c r="N115" i="31" s="1"/>
  <c r="M116" i="31"/>
  <c r="N116" i="31" s="1"/>
  <c r="M117" i="31"/>
  <c r="N117" i="31" s="1"/>
  <c r="M118" i="31"/>
  <c r="N118" i="31" s="1"/>
  <c r="M120" i="31"/>
  <c r="N120" i="31" s="1"/>
  <c r="M121" i="31"/>
  <c r="N121" i="31" s="1"/>
  <c r="M124" i="31"/>
  <c r="N124" i="31" s="1"/>
  <c r="M125" i="31"/>
  <c r="N125" i="31" s="1"/>
  <c r="M126" i="31"/>
  <c r="N126" i="31" s="1"/>
  <c r="M127" i="31"/>
  <c r="N127" i="31" s="1"/>
  <c r="M128" i="31"/>
  <c r="N128" i="31" s="1"/>
  <c r="M129" i="31"/>
  <c r="N129" i="31" s="1"/>
  <c r="M130" i="31"/>
  <c r="N130" i="31" s="1"/>
  <c r="M137" i="31"/>
  <c r="N137" i="31" s="1"/>
  <c r="M138" i="31"/>
  <c r="N138" i="31" s="1"/>
  <c r="M139" i="31"/>
  <c r="N139" i="31" s="1"/>
  <c r="M140" i="31"/>
  <c r="N140" i="31" s="1"/>
  <c r="M141" i="31"/>
  <c r="N141" i="31" s="1"/>
  <c r="M142" i="31"/>
  <c r="N142" i="31" s="1"/>
  <c r="M143" i="31"/>
  <c r="N143" i="31" s="1"/>
  <c r="M144" i="31"/>
  <c r="N144" i="31" s="1"/>
  <c r="M145" i="31"/>
  <c r="N145" i="31" s="1"/>
  <c r="M146" i="31"/>
  <c r="N146" i="31" s="1"/>
  <c r="M147" i="31"/>
  <c r="N147" i="31" s="1"/>
  <c r="M148" i="31"/>
  <c r="N148" i="31" s="1"/>
  <c r="M149" i="31"/>
  <c r="N149" i="31" s="1"/>
  <c r="M150" i="31"/>
  <c r="N150" i="31" s="1"/>
  <c r="M151" i="31"/>
  <c r="N151" i="31" s="1"/>
  <c r="M152" i="31"/>
  <c r="N152" i="31" s="1"/>
  <c r="L390" i="31"/>
  <c r="L391" i="31"/>
  <c r="L392" i="31"/>
  <c r="L393" i="31"/>
  <c r="L394" i="31"/>
  <c r="L395" i="31"/>
  <c r="L396" i="31"/>
  <c r="L397" i="31"/>
  <c r="L398" i="31"/>
  <c r="L399" i="31"/>
  <c r="L400" i="31"/>
  <c r="L401" i="31"/>
  <c r="L402" i="31"/>
  <c r="L403" i="31"/>
  <c r="L374" i="31"/>
  <c r="L375" i="31"/>
  <c r="L376" i="31"/>
  <c r="L377" i="31"/>
  <c r="L378" i="31"/>
  <c r="L379" i="31"/>
  <c r="L404" i="31"/>
  <c r="L405" i="31"/>
  <c r="L406" i="31"/>
  <c r="L407" i="31"/>
  <c r="L408" i="31"/>
  <c r="L409" i="31"/>
  <c r="L410" i="31"/>
  <c r="L382" i="31"/>
  <c r="L383" i="31"/>
  <c r="L384" i="31"/>
  <c r="L411" i="31"/>
  <c r="Q94" i="31"/>
  <c r="S94" i="31"/>
  <c r="U94" i="31"/>
  <c r="Q95" i="31"/>
  <c r="S95" i="31"/>
  <c r="U95" i="31"/>
  <c r="Q96" i="31"/>
  <c r="S96" i="31"/>
  <c r="U96" i="31"/>
  <c r="Q97" i="31"/>
  <c r="S97" i="31"/>
  <c r="U97" i="31"/>
  <c r="Q98" i="31"/>
  <c r="S98" i="31"/>
  <c r="U98" i="31"/>
  <c r="Q99" i="31"/>
  <c r="S99" i="31"/>
  <c r="U99" i="31"/>
  <c r="Q100" i="31"/>
  <c r="S100" i="31"/>
  <c r="U100" i="31"/>
  <c r="Q101" i="31"/>
  <c r="S101" i="31"/>
  <c r="U101" i="31"/>
  <c r="Q102" i="31"/>
  <c r="S102" i="31"/>
  <c r="U102" i="31"/>
  <c r="Q103" i="31"/>
  <c r="S103" i="31"/>
  <c r="U103" i="31"/>
  <c r="Q104" i="31"/>
  <c r="S104" i="31"/>
  <c r="U104" i="31"/>
  <c r="Q105" i="31"/>
  <c r="S105" i="31"/>
  <c r="U105" i="31"/>
  <c r="Q106" i="31"/>
  <c r="S106" i="31"/>
  <c r="U106" i="31"/>
  <c r="Q107" i="31"/>
  <c r="S107" i="31"/>
  <c r="U107" i="31"/>
  <c r="Q108" i="31"/>
  <c r="S108" i="31"/>
  <c r="U108" i="31"/>
  <c r="Q109" i="31"/>
  <c r="S109" i="31"/>
  <c r="U109" i="31"/>
  <c r="Q110" i="31"/>
  <c r="S110" i="31"/>
  <c r="U110" i="31"/>
  <c r="Q111" i="31"/>
  <c r="S111" i="31"/>
  <c r="U111" i="31"/>
  <c r="Q112" i="31"/>
  <c r="S112" i="31"/>
  <c r="U112" i="31"/>
  <c r="Q113" i="31"/>
  <c r="S113" i="31"/>
  <c r="U113" i="31"/>
  <c r="Q114" i="31"/>
  <c r="S114" i="31"/>
  <c r="U114" i="31"/>
  <c r="Q115" i="31"/>
  <c r="S115" i="31"/>
  <c r="U115" i="31"/>
  <c r="Q116" i="31"/>
  <c r="S116" i="31"/>
  <c r="U116" i="31"/>
  <c r="Q117" i="31"/>
  <c r="S117" i="31"/>
  <c r="U117" i="31"/>
  <c r="Q118" i="31"/>
  <c r="S118" i="31"/>
  <c r="U118" i="31"/>
  <c r="Q119" i="31"/>
  <c r="S119" i="31"/>
  <c r="U119" i="31"/>
  <c r="Q120" i="31"/>
  <c r="S120" i="31"/>
  <c r="U120" i="31"/>
  <c r="Q121" i="31"/>
  <c r="S121" i="31"/>
  <c r="U121" i="31"/>
  <c r="Q122" i="31"/>
  <c r="S122" i="31"/>
  <c r="U122" i="31"/>
  <c r="Q123" i="31"/>
  <c r="S123" i="31"/>
  <c r="U123" i="31"/>
  <c r="Q124" i="31"/>
  <c r="S124" i="31"/>
  <c r="U124" i="31"/>
  <c r="Q125" i="31"/>
  <c r="S125" i="31"/>
  <c r="U125" i="31"/>
  <c r="Q126" i="31"/>
  <c r="S126" i="31"/>
  <c r="U126" i="31"/>
  <c r="Q127" i="31"/>
  <c r="S127" i="31"/>
  <c r="U127" i="31"/>
  <c r="Q128" i="31"/>
  <c r="S128" i="31"/>
  <c r="U128" i="31"/>
  <c r="Q129" i="31"/>
  <c r="S129" i="31"/>
  <c r="U129" i="31"/>
  <c r="Q130" i="31"/>
  <c r="S130" i="31"/>
  <c r="U130" i="31"/>
  <c r="Q131" i="31"/>
  <c r="S131" i="31"/>
  <c r="U131" i="31"/>
  <c r="Q132" i="31"/>
  <c r="S132" i="31"/>
  <c r="U132" i="31"/>
  <c r="Q133" i="31"/>
  <c r="S133" i="31"/>
  <c r="U133" i="31"/>
  <c r="Q134" i="31"/>
  <c r="S134" i="31"/>
  <c r="U134" i="31"/>
  <c r="Q135" i="31"/>
  <c r="S135" i="31"/>
  <c r="U135" i="31"/>
  <c r="Q136" i="31"/>
  <c r="S136" i="31"/>
  <c r="U136" i="31"/>
  <c r="Q137" i="31"/>
  <c r="S137" i="31"/>
  <c r="U137" i="31"/>
  <c r="Q138" i="31"/>
  <c r="S138" i="31"/>
  <c r="U138" i="31"/>
  <c r="Q139" i="31"/>
  <c r="S139" i="31"/>
  <c r="U139" i="31"/>
  <c r="Q140" i="31"/>
  <c r="S140" i="31"/>
  <c r="U140" i="31"/>
  <c r="Q141" i="31"/>
  <c r="S141" i="31"/>
  <c r="U141" i="31"/>
  <c r="Q142" i="31"/>
  <c r="S142" i="31"/>
  <c r="U142" i="31"/>
  <c r="Q143" i="31"/>
  <c r="S143" i="31"/>
  <c r="U143" i="31"/>
  <c r="Q144" i="31"/>
  <c r="S144" i="31"/>
  <c r="U144" i="31"/>
  <c r="Q145" i="31"/>
  <c r="S145" i="31"/>
  <c r="U145" i="31"/>
  <c r="Q146" i="31"/>
  <c r="S146" i="31"/>
  <c r="U146" i="31"/>
  <c r="Q147" i="31"/>
  <c r="S147" i="31"/>
  <c r="U147" i="31"/>
  <c r="Q148" i="31"/>
  <c r="S148" i="31"/>
  <c r="U148" i="31"/>
  <c r="Q390" i="31"/>
  <c r="S390" i="31"/>
  <c r="U390" i="31"/>
  <c r="Q391" i="31"/>
  <c r="S391" i="31"/>
  <c r="U391" i="31"/>
  <c r="Q392" i="31"/>
  <c r="S392" i="31"/>
  <c r="U392" i="31"/>
  <c r="Q393" i="31"/>
  <c r="S393" i="31"/>
  <c r="U393" i="31"/>
  <c r="Q394" i="31"/>
  <c r="S394" i="31"/>
  <c r="U394" i="31"/>
  <c r="Q395" i="31"/>
  <c r="S395" i="31"/>
  <c r="U395" i="31"/>
  <c r="Q396" i="31"/>
  <c r="S396" i="31"/>
  <c r="U396" i="31"/>
  <c r="Q397" i="31"/>
  <c r="S397" i="31"/>
  <c r="U397" i="31"/>
  <c r="Q398" i="31"/>
  <c r="S398" i="31"/>
  <c r="U398" i="31"/>
  <c r="Q399" i="31"/>
  <c r="S399" i="31"/>
  <c r="U399" i="31"/>
  <c r="Q153" i="31"/>
  <c r="S153" i="31"/>
  <c r="U153" i="31"/>
  <c r="Q152" i="31"/>
  <c r="S152" i="31"/>
  <c r="U152" i="31"/>
  <c r="Q151" i="31"/>
  <c r="S151" i="31"/>
  <c r="U151" i="31"/>
  <c r="Q150" i="31"/>
  <c r="S150" i="31"/>
  <c r="U150" i="31"/>
  <c r="Q149" i="31"/>
  <c r="S149" i="31"/>
  <c r="U149" i="31"/>
  <c r="U374" i="31"/>
  <c r="U404" i="31"/>
  <c r="U408" i="31"/>
  <c r="U406" i="31"/>
  <c r="U409" i="31"/>
  <c r="U407" i="31"/>
  <c r="U379" i="31"/>
  <c r="U378" i="31"/>
  <c r="U377" i="31"/>
  <c r="U410" i="31"/>
  <c r="U376" i="31"/>
  <c r="U405" i="31"/>
  <c r="U375" i="31"/>
  <c r="Q374" i="31"/>
  <c r="BI4" i="17"/>
  <c r="BG4" i="17"/>
  <c r="Q404" i="31"/>
  <c r="Q408" i="31"/>
  <c r="Q406" i="31"/>
  <c r="Q409" i="31"/>
  <c r="Q407" i="31"/>
  <c r="Q379" i="31"/>
  <c r="Q378" i="31"/>
  <c r="V378" i="31" s="1"/>
  <c r="Q377" i="31"/>
  <c r="Q410" i="31"/>
  <c r="Q376" i="31"/>
  <c r="Q405" i="31"/>
  <c r="Q375" i="31"/>
  <c r="U382" i="31"/>
  <c r="U383" i="31"/>
  <c r="U384" i="31"/>
  <c r="U411" i="31"/>
  <c r="U412" i="31"/>
  <c r="U413" i="31"/>
  <c r="U414" i="31"/>
  <c r="U415" i="31"/>
  <c r="U416" i="31"/>
  <c r="U417" i="31"/>
  <c r="U418" i="31"/>
  <c r="U385" i="31"/>
  <c r="U386" i="31"/>
  <c r="U388" i="31"/>
  <c r="U419" i="31"/>
  <c r="U420" i="31"/>
  <c r="U421" i="31"/>
  <c r="U422" i="31"/>
  <c r="U423" i="31"/>
  <c r="U424" i="31"/>
  <c r="U425" i="31"/>
  <c r="U426" i="31"/>
  <c r="U389" i="31"/>
  <c r="U428" i="31"/>
  <c r="U429" i="31"/>
  <c r="U430" i="31"/>
  <c r="U431" i="31"/>
  <c r="U432" i="31"/>
  <c r="U433" i="31"/>
  <c r="U434" i="31"/>
  <c r="U86" i="31"/>
  <c r="U87" i="31"/>
  <c r="U88" i="31"/>
  <c r="U93" i="31"/>
  <c r="S382" i="31"/>
  <c r="S383" i="31"/>
  <c r="S384" i="31"/>
  <c r="S411" i="31"/>
  <c r="S412" i="31"/>
  <c r="S413" i="31"/>
  <c r="S414" i="31"/>
  <c r="S415" i="31"/>
  <c r="S416" i="31"/>
  <c r="S417" i="31"/>
  <c r="S418" i="31"/>
  <c r="S385" i="31"/>
  <c r="S386" i="31"/>
  <c r="S388" i="31"/>
  <c r="S2" i="31"/>
  <c r="S419" i="31"/>
  <c r="S420" i="31"/>
  <c r="S421" i="31"/>
  <c r="S422" i="31"/>
  <c r="S423" i="31"/>
  <c r="S424" i="31"/>
  <c r="S425" i="31"/>
  <c r="S426" i="31"/>
  <c r="S389" i="31"/>
  <c r="S428" i="31"/>
  <c r="S429" i="31"/>
  <c r="S430" i="31"/>
  <c r="S431" i="31"/>
  <c r="S432" i="31"/>
  <c r="S433" i="31"/>
  <c r="S434" i="31"/>
  <c r="S86" i="31"/>
  <c r="S87" i="31"/>
  <c r="S88" i="31"/>
  <c r="S93" i="31"/>
  <c r="Q382" i="31"/>
  <c r="Q383" i="31"/>
  <c r="Q384" i="31"/>
  <c r="Q411" i="31"/>
  <c r="Q412" i="31"/>
  <c r="Q413" i="31"/>
  <c r="Q414" i="31"/>
  <c r="Q415" i="31"/>
  <c r="Q416" i="31"/>
  <c r="Q417" i="31"/>
  <c r="Q418" i="31"/>
  <c r="Q385" i="31"/>
  <c r="Q386" i="31"/>
  <c r="Q388" i="31"/>
  <c r="Q2" i="31"/>
  <c r="Q419" i="31"/>
  <c r="Q420" i="31"/>
  <c r="Q421" i="31"/>
  <c r="Q422" i="31"/>
  <c r="Q423" i="31"/>
  <c r="Q424" i="31"/>
  <c r="Q425" i="31"/>
  <c r="Q426" i="31"/>
  <c r="Q389" i="31"/>
  <c r="Q428" i="31"/>
  <c r="Q429" i="31"/>
  <c r="Q430" i="31"/>
  <c r="Q431" i="31"/>
  <c r="Q432" i="31"/>
  <c r="Q433" i="31"/>
  <c r="Q434" i="31"/>
  <c r="Q86" i="31"/>
  <c r="Q87" i="31"/>
  <c r="Q88" i="31"/>
  <c r="Q93" i="31"/>
  <c r="K142" i="17"/>
  <c r="AE142" i="17"/>
  <c r="N411" i="31" l="1"/>
  <c r="N384" i="31"/>
  <c r="N383" i="31"/>
  <c r="N382" i="31"/>
  <c r="N410" i="31"/>
  <c r="N409" i="31"/>
  <c r="N408" i="31"/>
  <c r="N407" i="31"/>
  <c r="N406" i="31"/>
  <c r="N405" i="31"/>
  <c r="N404" i="31"/>
  <c r="N379" i="31"/>
  <c r="N378" i="31"/>
  <c r="N377" i="31"/>
  <c r="N376" i="31"/>
  <c r="N375" i="31"/>
  <c r="N374" i="31"/>
  <c r="N403" i="31"/>
  <c r="N402" i="31"/>
  <c r="N401" i="31"/>
  <c r="N400" i="31"/>
  <c r="N399" i="31"/>
  <c r="N398" i="31"/>
  <c r="N397" i="31"/>
  <c r="N396" i="31"/>
  <c r="N395" i="31"/>
  <c r="N394" i="31"/>
  <c r="N393" i="31"/>
  <c r="N392" i="31"/>
  <c r="N391" i="31"/>
  <c r="N390" i="31"/>
  <c r="N92" i="31"/>
  <c r="N91" i="31"/>
  <c r="N90" i="31"/>
  <c r="N89" i="31"/>
  <c r="N381" i="31"/>
  <c r="N380" i="31"/>
  <c r="N427" i="31"/>
  <c r="N428" i="31"/>
  <c r="N373" i="31"/>
  <c r="N372" i="31"/>
  <c r="N371" i="31"/>
  <c r="N370" i="31"/>
  <c r="N369" i="31"/>
  <c r="N368" i="31"/>
  <c r="N367" i="31"/>
  <c r="N85" i="31"/>
  <c r="N84" i="31"/>
  <c r="N83" i="31"/>
  <c r="N82" i="31"/>
  <c r="N81" i="31"/>
  <c r="N80" i="31"/>
  <c r="N79" i="31"/>
  <c r="N78" i="31"/>
  <c r="N77" i="31"/>
  <c r="N76" i="31"/>
  <c r="N75" i="31"/>
  <c r="N74" i="31"/>
  <c r="N73" i="31"/>
  <c r="N72" i="31"/>
  <c r="N71" i="31"/>
  <c r="N70" i="31"/>
  <c r="N69" i="31"/>
  <c r="N68" i="31"/>
  <c r="N67" i="31"/>
  <c r="N66" i="31"/>
  <c r="N65" i="31"/>
  <c r="N64" i="31"/>
  <c r="N63" i="31"/>
  <c r="N62" i="31"/>
  <c r="N61" i="31"/>
  <c r="N60" i="31"/>
  <c r="N59" i="31"/>
  <c r="N58" i="31"/>
  <c r="N57" i="31"/>
  <c r="N56" i="31"/>
  <c r="N55" i="31"/>
  <c r="N54" i="31"/>
  <c r="N53" i="31"/>
  <c r="N52" i="31"/>
  <c r="N51" i="31"/>
  <c r="N50" i="31"/>
  <c r="N49" i="31"/>
  <c r="N48" i="31"/>
  <c r="N47" i="31"/>
  <c r="N46" i="31"/>
  <c r="N45" i="31"/>
  <c r="N44" i="31"/>
  <c r="N43" i="31"/>
  <c r="N42" i="31"/>
  <c r="N41" i="31"/>
  <c r="N40" i="31"/>
  <c r="N39" i="31"/>
  <c r="N38" i="31"/>
  <c r="N37" i="31"/>
  <c r="N36" i="31"/>
  <c r="N35" i="31"/>
  <c r="N34" i="31"/>
  <c r="N33" i="31"/>
  <c r="N32" i="31"/>
  <c r="N31" i="31"/>
  <c r="N30" i="31"/>
  <c r="N29" i="31"/>
  <c r="N28" i="31"/>
  <c r="N27" i="31"/>
  <c r="N26" i="31"/>
  <c r="N25" i="31"/>
  <c r="N24" i="31"/>
  <c r="N23" i="31"/>
  <c r="N22" i="31"/>
  <c r="N21" i="31"/>
  <c r="N20" i="31"/>
  <c r="N19" i="31"/>
  <c r="N18" i="31"/>
  <c r="N17" i="31"/>
  <c r="N16" i="31"/>
  <c r="N15" i="31"/>
  <c r="N14" i="31"/>
  <c r="N13" i="31"/>
  <c r="N12" i="31"/>
  <c r="N11" i="31"/>
  <c r="N10" i="31"/>
  <c r="N9" i="31"/>
  <c r="N8" i="31"/>
  <c r="N7" i="31"/>
  <c r="V16" i="31"/>
  <c r="V8" i="31"/>
  <c r="V6" i="31"/>
  <c r="V375" i="31"/>
  <c r="V5" i="31"/>
  <c r="V14" i="31"/>
  <c r="V21" i="31"/>
  <c r="V3" i="31"/>
  <c r="V20" i="31"/>
  <c r="V12" i="31"/>
  <c r="V410" i="31"/>
  <c r="V18" i="31"/>
  <c r="V10" i="31"/>
  <c r="N208" i="35"/>
  <c r="N207" i="35"/>
  <c r="N206" i="35"/>
  <c r="N205" i="35"/>
  <c r="N204" i="35"/>
  <c r="N203" i="35"/>
  <c r="N202" i="35"/>
  <c r="N201" i="35"/>
  <c r="N200" i="35"/>
  <c r="N199" i="35"/>
  <c r="N198" i="35"/>
  <c r="N197" i="35"/>
  <c r="N196" i="35"/>
  <c r="N195" i="35"/>
  <c r="N194" i="35"/>
  <c r="N193" i="35"/>
  <c r="N192" i="35"/>
  <c r="N191" i="35"/>
  <c r="N30" i="35"/>
  <c r="V381" i="31"/>
  <c r="V380" i="31"/>
  <c r="V376" i="31"/>
  <c r="V408" i="31"/>
  <c r="V409" i="31"/>
  <c r="V405" i="31"/>
  <c r="V406" i="31"/>
  <c r="V377" i="31"/>
  <c r="V388" i="31"/>
  <c r="V413" i="31"/>
  <c r="V407" i="31"/>
  <c r="V394" i="31"/>
  <c r="V424" i="31"/>
  <c r="V93" i="31"/>
  <c r="V430" i="31"/>
  <c r="V145" i="31"/>
  <c r="V151" i="31"/>
  <c r="V141" i="31"/>
  <c r="V395" i="31"/>
  <c r="V147" i="31"/>
  <c r="V133" i="31"/>
  <c r="V125" i="31"/>
  <c r="V117" i="31"/>
  <c r="V109" i="31"/>
  <c r="V101" i="31"/>
  <c r="V139" i="31"/>
  <c r="V134" i="31"/>
  <c r="V126" i="31"/>
  <c r="V118" i="31"/>
  <c r="V110" i="31"/>
  <c r="V102" i="31"/>
  <c r="V94" i="31"/>
  <c r="V387" i="31"/>
  <c r="V146" i="31"/>
  <c r="V143" i="31"/>
  <c r="V2" i="31"/>
  <c r="V414" i="31"/>
  <c r="V149" i="31"/>
  <c r="V148" i="31"/>
  <c r="V398" i="31"/>
  <c r="V390" i="31"/>
  <c r="V140" i="31"/>
  <c r="V130" i="31"/>
  <c r="V122" i="31"/>
  <c r="V114" i="31"/>
  <c r="V106" i="31"/>
  <c r="V98" i="31"/>
  <c r="V150" i="31"/>
  <c r="V87" i="31"/>
  <c r="V428" i="31"/>
  <c r="V422" i="31"/>
  <c r="V89" i="31"/>
  <c r="V152" i="31"/>
  <c r="V392" i="31"/>
  <c r="V136" i="31"/>
  <c r="V128" i="31"/>
  <c r="V120" i="31"/>
  <c r="V112" i="31"/>
  <c r="V104" i="31"/>
  <c r="V96" i="31"/>
  <c r="V415" i="31"/>
  <c r="V397" i="31"/>
  <c r="V135" i="31"/>
  <c r="V127" i="31"/>
  <c r="V119" i="31"/>
  <c r="V111" i="31"/>
  <c r="V103" i="31"/>
  <c r="V95" i="31"/>
  <c r="V153" i="31"/>
  <c r="V399" i="31"/>
  <c r="V391" i="31"/>
  <c r="V142" i="31"/>
  <c r="V137" i="31"/>
  <c r="V129" i="31"/>
  <c r="V121" i="31"/>
  <c r="V113" i="31"/>
  <c r="V105" i="31"/>
  <c r="V97" i="31"/>
  <c r="V379" i="31"/>
  <c r="V404" i="31"/>
  <c r="V396" i="31"/>
  <c r="V144" i="31"/>
  <c r="V132" i="31"/>
  <c r="V124" i="31"/>
  <c r="V116" i="31"/>
  <c r="V108" i="31"/>
  <c r="V100" i="31"/>
  <c r="V91" i="31"/>
  <c r="V88" i="31"/>
  <c r="V429" i="31"/>
  <c r="V423" i="31"/>
  <c r="V393" i="31"/>
  <c r="V131" i="31"/>
  <c r="V123" i="31"/>
  <c r="V115" i="31"/>
  <c r="V107" i="31"/>
  <c r="V99" i="31"/>
  <c r="V138" i="31"/>
  <c r="V86" i="31"/>
  <c r="V421" i="31"/>
  <c r="V386" i="31"/>
  <c r="V412" i="31"/>
  <c r="V434" i="31"/>
  <c r="V420" i="31"/>
  <c r="V385" i="31"/>
  <c r="V411" i="31"/>
  <c r="V389" i="31"/>
  <c r="V384" i="31"/>
  <c r="V432" i="31"/>
  <c r="V426" i="31"/>
  <c r="V417" i="31"/>
  <c r="V383" i="31"/>
  <c r="V433" i="31"/>
  <c r="V419" i="31"/>
  <c r="V418" i="31"/>
  <c r="V431" i="31"/>
  <c r="V425" i="31"/>
  <c r="V416" i="31"/>
  <c r="V382" i="31"/>
  <c r="V427" i="31"/>
  <c r="V92" i="31"/>
  <c r="V90" i="31"/>
  <c r="N2" i="35"/>
  <c r="N3" i="35"/>
  <c r="N4" i="35"/>
  <c r="N5" i="35"/>
  <c r="N6" i="35"/>
  <c r="N7" i="35"/>
  <c r="N8" i="35"/>
  <c r="N9" i="35"/>
  <c r="N10" i="35"/>
  <c r="N11" i="35"/>
  <c r="N12" i="35"/>
  <c r="N13" i="35"/>
  <c r="N14" i="35"/>
  <c r="N15" i="35"/>
  <c r="N16" i="35"/>
  <c r="N17" i="35"/>
  <c r="N18" i="35"/>
  <c r="N19" i="35"/>
  <c r="N20" i="35"/>
  <c r="N21" i="35"/>
  <c r="N22" i="35"/>
  <c r="N23" i="35"/>
  <c r="N24" i="35"/>
  <c r="N25" i="35"/>
  <c r="N26" i="35"/>
  <c r="N27" i="35"/>
  <c r="N28" i="35"/>
  <c r="N29" i="35"/>
  <c r="N31" i="35"/>
  <c r="N32" i="35"/>
  <c r="N33" i="35"/>
  <c r="N34" i="35"/>
  <c r="N35" i="35"/>
  <c r="N36" i="35"/>
  <c r="N37" i="35"/>
  <c r="N38" i="35"/>
  <c r="N39" i="35"/>
  <c r="N40" i="35"/>
  <c r="N41" i="35"/>
  <c r="N42" i="35"/>
  <c r="N43" i="35"/>
  <c r="N44" i="35"/>
  <c r="N45" i="35"/>
  <c r="N46" i="35"/>
  <c r="N47" i="35"/>
  <c r="N48" i="35"/>
  <c r="N49" i="35"/>
  <c r="N50" i="35"/>
  <c r="N51" i="35"/>
  <c r="N52" i="35"/>
  <c r="N53" i="35"/>
  <c r="N54" i="35"/>
  <c r="N55" i="35"/>
  <c r="N56" i="35"/>
  <c r="N57" i="35"/>
  <c r="N58" i="35"/>
  <c r="N59" i="35"/>
  <c r="N60" i="35"/>
  <c r="N61" i="35"/>
  <c r="N62" i="35"/>
  <c r="N63" i="35"/>
  <c r="N64" i="35"/>
  <c r="N65" i="35"/>
  <c r="N66" i="35"/>
  <c r="N67" i="35"/>
  <c r="N68" i="35"/>
  <c r="N69" i="35"/>
  <c r="N70" i="35"/>
  <c r="N71" i="35"/>
  <c r="N72" i="35"/>
  <c r="N73" i="35"/>
  <c r="N74" i="35"/>
  <c r="N75" i="35"/>
  <c r="N76" i="35"/>
  <c r="N77" i="35"/>
  <c r="N78" i="35"/>
  <c r="N79" i="35"/>
  <c r="N80" i="35"/>
  <c r="N81" i="35"/>
  <c r="N82" i="35"/>
  <c r="N83" i="35"/>
  <c r="N84" i="35"/>
  <c r="N85" i="35"/>
  <c r="N86" i="35"/>
  <c r="N87" i="35"/>
  <c r="N88" i="35"/>
  <c r="N89" i="35"/>
  <c r="N90" i="35"/>
  <c r="N91" i="35"/>
  <c r="N92" i="35"/>
  <c r="N93" i="35"/>
  <c r="N94" i="35"/>
  <c r="N95" i="35"/>
  <c r="N96" i="35"/>
  <c r="N97" i="35"/>
  <c r="N99" i="35"/>
  <c r="N100" i="35"/>
  <c r="N101" i="35"/>
  <c r="N102" i="35"/>
  <c r="N103" i="35"/>
  <c r="N104" i="35"/>
  <c r="N105" i="35"/>
  <c r="N106" i="35"/>
  <c r="N107" i="35"/>
  <c r="N108" i="35"/>
  <c r="N109" i="35"/>
  <c r="N110" i="35"/>
  <c r="N111" i="35"/>
  <c r="N112" i="35"/>
  <c r="N113" i="35"/>
  <c r="N114" i="35"/>
  <c r="N115" i="35"/>
  <c r="N116" i="35"/>
  <c r="N117" i="35"/>
  <c r="N118" i="35"/>
  <c r="N119" i="35"/>
  <c r="N120" i="35"/>
  <c r="N121" i="35"/>
  <c r="N122" i="35"/>
  <c r="N123" i="35"/>
  <c r="N124" i="35"/>
  <c r="N125" i="35"/>
  <c r="N126" i="35"/>
  <c r="N127" i="35"/>
  <c r="N128" i="35"/>
  <c r="N129" i="35"/>
  <c r="N130" i="35"/>
  <c r="N131" i="35"/>
  <c r="N132" i="35"/>
  <c r="N133" i="35"/>
  <c r="N134" i="35"/>
  <c r="N135" i="35"/>
  <c r="N136" i="35"/>
  <c r="N137" i="35"/>
  <c r="N138" i="35"/>
  <c r="N139" i="35"/>
  <c r="N140" i="35"/>
  <c r="N141" i="35"/>
  <c r="N142" i="35"/>
  <c r="N143" i="35"/>
  <c r="N144" i="35"/>
  <c r="N145" i="35"/>
  <c r="N146" i="35"/>
  <c r="N147" i="35"/>
  <c r="N148" i="35"/>
  <c r="N149" i="35"/>
  <c r="N150" i="35"/>
  <c r="N151" i="35"/>
  <c r="N152" i="35"/>
  <c r="N153" i="35"/>
  <c r="N154" i="35"/>
  <c r="N155" i="35"/>
  <c r="N156" i="35"/>
  <c r="N157" i="35"/>
  <c r="N158" i="35"/>
  <c r="N159" i="35"/>
  <c r="N160" i="35"/>
  <c r="N161" i="35"/>
  <c r="N162" i="35"/>
  <c r="N163" i="35"/>
  <c r="N164" i="35"/>
  <c r="N165" i="35"/>
  <c r="N166" i="35"/>
  <c r="N167" i="35"/>
  <c r="N168" i="35"/>
  <c r="N169" i="35"/>
  <c r="N170" i="35"/>
  <c r="N171" i="35"/>
  <c r="N172" i="35"/>
  <c r="N173" i="35"/>
  <c r="N174" i="35"/>
  <c r="N175" i="35"/>
  <c r="N176" i="35"/>
  <c r="N177" i="35"/>
  <c r="N178" i="35"/>
  <c r="N179" i="35"/>
  <c r="N180" i="35"/>
  <c r="N181" i="35"/>
  <c r="N182" i="35"/>
  <c r="N183" i="35"/>
  <c r="N184" i="35"/>
  <c r="N185" i="35"/>
  <c r="N186" i="35"/>
  <c r="N187" i="35"/>
  <c r="N188" i="35"/>
  <c r="N209" i="35"/>
  <c r="N210" i="35"/>
  <c r="N211" i="35"/>
  <c r="N212" i="35"/>
  <c r="N213" i="35"/>
  <c r="N214" i="35"/>
  <c r="N215" i="35"/>
  <c r="N216" i="35"/>
  <c r="N217" i="35"/>
  <c r="N218" i="35"/>
  <c r="N219" i="35"/>
  <c r="N220" i="35"/>
  <c r="N221" i="35"/>
  <c r="N222" i="35"/>
  <c r="N223" i="35"/>
  <c r="N224" i="35"/>
  <c r="N225" i="35"/>
  <c r="N226" i="35"/>
  <c r="N227" i="35"/>
  <c r="N228" i="35"/>
  <c r="N229" i="35"/>
  <c r="N230" i="35"/>
  <c r="N231" i="35"/>
  <c r="N232" i="35"/>
  <c r="N233" i="35"/>
  <c r="N234" i="35"/>
  <c r="N235" i="35"/>
  <c r="N236" i="35"/>
  <c r="N237" i="35"/>
  <c r="N238" i="35"/>
  <c r="N239" i="35"/>
  <c r="N240" i="35"/>
  <c r="N241" i="35"/>
  <c r="N242" i="35"/>
  <c r="N243" i="35"/>
  <c r="N244" i="35"/>
  <c r="N245" i="35"/>
  <c r="N246" i="35"/>
  <c r="N247" i="35"/>
  <c r="N248" i="35"/>
  <c r="N249" i="35"/>
  <c r="N250" i="35"/>
  <c r="N251" i="35"/>
  <c r="N252" i="35"/>
  <c r="N253" i="35"/>
  <c r="N254" i="35"/>
  <c r="N255" i="35"/>
  <c r="N256" i="35"/>
  <c r="N257" i="35"/>
  <c r="N258" i="35"/>
  <c r="N259" i="35"/>
  <c r="N260" i="35"/>
  <c r="N261" i="35"/>
  <c r="N262" i="35"/>
  <c r="N263" i="35"/>
  <c r="N264" i="35"/>
  <c r="N266" i="35"/>
  <c r="N267" i="35"/>
  <c r="N268" i="35"/>
  <c r="N269" i="35"/>
  <c r="N270" i="35"/>
  <c r="N271" i="35"/>
  <c r="N272" i="35"/>
  <c r="N273" i="35"/>
  <c r="N274" i="35"/>
  <c r="N275" i="35"/>
  <c r="N277" i="35"/>
  <c r="N278" i="35"/>
  <c r="N279" i="35"/>
  <c r="N280" i="35"/>
  <c r="N281" i="35"/>
  <c r="N282" i="35"/>
  <c r="N283" i="35"/>
  <c r="N284" i="35"/>
  <c r="N285" i="35"/>
  <c r="N286" i="35"/>
  <c r="N287" i="35"/>
  <c r="N288" i="35"/>
  <c r="N289" i="35"/>
  <c r="N290" i="35"/>
  <c r="N291" i="35"/>
  <c r="N292" i="35"/>
  <c r="N293" i="35"/>
  <c r="N294" i="35"/>
  <c r="N295" i="35"/>
  <c r="N296" i="35"/>
  <c r="N297" i="35"/>
  <c r="N298" i="35"/>
  <c r="N299" i="35"/>
  <c r="N300" i="35"/>
  <c r="N301" i="35"/>
  <c r="N302" i="35"/>
  <c r="N303" i="35"/>
  <c r="N304" i="35"/>
  <c r="N305" i="35"/>
  <c r="N306" i="35"/>
  <c r="N307" i="35"/>
  <c r="N308" i="35"/>
  <c r="N309" i="35"/>
  <c r="N310" i="35"/>
  <c r="N311" i="35"/>
  <c r="N312" i="35"/>
  <c r="N313" i="35"/>
  <c r="N314" i="35"/>
  <c r="N315" i="35"/>
  <c r="N316" i="35"/>
  <c r="N317" i="35"/>
  <c r="N318" i="35"/>
  <c r="N319" i="35"/>
  <c r="N320" i="35"/>
  <c r="N321" i="35"/>
  <c r="N322" i="35"/>
  <c r="N323" i="35"/>
  <c r="N324" i="35"/>
  <c r="N325" i="35"/>
  <c r="N326" i="35"/>
  <c r="N327" i="35"/>
  <c r="N328" i="35"/>
  <c r="N329" i="35"/>
  <c r="N330" i="35"/>
  <c r="N331" i="35"/>
  <c r="N332" i="35"/>
  <c r="N333" i="35"/>
  <c r="N334" i="35"/>
  <c r="N335" i="35"/>
  <c r="N336" i="35"/>
  <c r="N337" i="35"/>
  <c r="N338" i="35"/>
  <c r="N339" i="35"/>
  <c r="N340" i="35"/>
  <c r="N341" i="35"/>
  <c r="N342" i="35"/>
  <c r="N343" i="35"/>
  <c r="N344" i="35"/>
  <c r="N345" i="35"/>
  <c r="N346" i="35"/>
  <c r="N347" i="35"/>
  <c r="N348" i="35"/>
  <c r="N349" i="35"/>
  <c r="N380" i="35"/>
  <c r="N381" i="35"/>
  <c r="N382" i="35"/>
  <c r="N383" i="35"/>
  <c r="N384" i="35"/>
  <c r="N386" i="35"/>
  <c r="N387" i="35"/>
  <c r="N388" i="35"/>
  <c r="N389" i="35"/>
  <c r="N390" i="35"/>
  <c r="N391" i="35"/>
  <c r="N392" i="35"/>
  <c r="N393" i="35"/>
  <c r="N394" i="35"/>
  <c r="N395" i="35"/>
  <c r="N396" i="35"/>
  <c r="N397" i="35"/>
  <c r="N398" i="35"/>
  <c r="N399" i="35"/>
  <c r="N400" i="35"/>
  <c r="N401" i="35"/>
  <c r="N402" i="35"/>
  <c r="N403" i="35"/>
  <c r="N404" i="35"/>
  <c r="N405" i="35"/>
  <c r="N406" i="35"/>
  <c r="N407" i="35"/>
  <c r="N408" i="35"/>
  <c r="N409" i="35"/>
  <c r="N410" i="35"/>
  <c r="N411" i="35"/>
  <c r="N412" i="35"/>
  <c r="N413" i="35"/>
  <c r="N414" i="35"/>
  <c r="N415" i="35"/>
  <c r="N416" i="35"/>
  <c r="N417" i="35"/>
  <c r="N418" i="35"/>
  <c r="N419" i="35"/>
  <c r="N424" i="35"/>
  <c r="N425" i="35"/>
  <c r="N426" i="35"/>
  <c r="N427" i="35"/>
  <c r="N428" i="35"/>
  <c r="N429" i="35"/>
  <c r="N578" i="35"/>
  <c r="N579" i="35"/>
  <c r="N580" i="35"/>
  <c r="N581" i="35"/>
  <c r="N582" i="35"/>
  <c r="N583" i="35"/>
  <c r="N584" i="35"/>
  <c r="N585" i="35"/>
  <c r="N586" i="35"/>
  <c r="N587" i="35"/>
  <c r="N588" i="35"/>
  <c r="N589" i="35"/>
  <c r="N590" i="35"/>
  <c r="N591" i="35"/>
  <c r="N592" i="35"/>
  <c r="N593" i="35"/>
  <c r="N594" i="35"/>
  <c r="N595" i="35"/>
  <c r="N596" i="35"/>
  <c r="N597" i="35"/>
  <c r="N598" i="35"/>
  <c r="N599" i="35"/>
  <c r="N600" i="35"/>
  <c r="N601" i="35"/>
  <c r="N602" i="35"/>
  <c r="N603" i="35"/>
  <c r="N604" i="35"/>
  <c r="N605" i="35"/>
  <c r="N606" i="35"/>
  <c r="N607" i="35"/>
  <c r="N608" i="35"/>
  <c r="N609" i="35"/>
  <c r="N610" i="35"/>
  <c r="N611" i="35"/>
  <c r="N612" i="35"/>
  <c r="N613" i="35"/>
  <c r="N614" i="35"/>
  <c r="N615" i="35"/>
  <c r="N616" i="35"/>
  <c r="N617" i="35"/>
  <c r="N618" i="35"/>
  <c r="N619" i="35"/>
  <c r="N620" i="35"/>
  <c r="N621" i="35"/>
  <c r="N622" i="35"/>
  <c r="N623" i="35"/>
  <c r="N624" i="35"/>
  <c r="N625" i="35"/>
  <c r="N626" i="35"/>
  <c r="N627" i="35"/>
  <c r="N628" i="35"/>
  <c r="N629" i="35"/>
  <c r="N630" i="35"/>
  <c r="N631" i="35"/>
  <c r="N632" i="35"/>
  <c r="N633" i="35"/>
  <c r="N634" i="35"/>
  <c r="N635" i="35"/>
  <c r="N636" i="35"/>
  <c r="N637" i="35"/>
  <c r="N638" i="35"/>
  <c r="N639" i="35"/>
  <c r="N640" i="35"/>
  <c r="N641" i="35"/>
  <c r="N642" i="35"/>
  <c r="N643" i="35"/>
  <c r="N644" i="35"/>
  <c r="N645" i="35"/>
  <c r="N646" i="35"/>
  <c r="N647" i="35"/>
  <c r="N648" i="35"/>
  <c r="N649" i="35"/>
  <c r="N650" i="35"/>
  <c r="N651" i="35"/>
  <c r="N652" i="35"/>
  <c r="N653" i="35"/>
  <c r="N654" i="35"/>
  <c r="N655" i="35"/>
  <c r="N656" i="35"/>
  <c r="N657" i="35"/>
  <c r="N658" i="35"/>
  <c r="N659" i="35"/>
  <c r="N660" i="35"/>
  <c r="N661" i="35"/>
  <c r="N662" i="35"/>
  <c r="N663" i="35"/>
  <c r="N664" i="35"/>
  <c r="N665" i="35"/>
  <c r="N666" i="35"/>
  <c r="N667" i="35"/>
  <c r="N668" i="35"/>
  <c r="N669" i="35"/>
  <c r="N670" i="35"/>
  <c r="N671" i="35"/>
  <c r="N672" i="35"/>
  <c r="N673" i="35"/>
  <c r="N674" i="35"/>
  <c r="N675" i="35"/>
  <c r="N676" i="35"/>
  <c r="N677" i="35"/>
  <c r="N678" i="35"/>
  <c r="N679" i="35"/>
  <c r="N680" i="35"/>
  <c r="N681" i="35"/>
  <c r="N682" i="35"/>
  <c r="N683" i="35"/>
  <c r="N684" i="35"/>
  <c r="N685" i="35"/>
  <c r="N686" i="35"/>
  <c r="N687" i="35"/>
  <c r="N688" i="35"/>
  <c r="N689" i="35"/>
  <c r="N690" i="35"/>
  <c r="N691" i="35"/>
  <c r="N692" i="35"/>
  <c r="N693" i="35"/>
  <c r="N694" i="35"/>
  <c r="N695" i="35"/>
  <c r="N696" i="35"/>
  <c r="N697" i="35"/>
  <c r="N698" i="35"/>
  <c r="N699" i="35"/>
  <c r="N700" i="35"/>
  <c r="N701" i="35"/>
  <c r="N702" i="35"/>
  <c r="N703" i="35"/>
  <c r="N704" i="35"/>
  <c r="N705" i="35"/>
  <c r="N706" i="35"/>
  <c r="N707" i="35"/>
  <c r="N708" i="35"/>
  <c r="N709" i="35"/>
  <c r="N710" i="35"/>
  <c r="N711" i="35"/>
  <c r="N712" i="35"/>
  <c r="N713" i="35"/>
  <c r="N714" i="35"/>
  <c r="N715" i="35"/>
  <c r="N716" i="35"/>
  <c r="N717" i="35"/>
  <c r="N718" i="35"/>
  <c r="N719" i="35"/>
  <c r="N720" i="35"/>
  <c r="N721" i="35"/>
  <c r="N722" i="35"/>
  <c r="N723" i="35"/>
  <c r="N724" i="35"/>
  <c r="N725" i="35"/>
  <c r="N726" i="35"/>
  <c r="N727" i="35"/>
  <c r="N728" i="35"/>
  <c r="N729" i="35"/>
  <c r="N730" i="35"/>
  <c r="N731" i="35"/>
  <c r="N732" i="35"/>
  <c r="V374" i="31"/>
  <c r="N2" i="31"/>
  <c r="AE333" i="17"/>
  <c r="U333" i="17"/>
  <c r="K333" i="17"/>
  <c r="AE287" i="17"/>
  <c r="AE286" i="17"/>
  <c r="AF286" i="17"/>
  <c r="U400" i="31"/>
  <c r="U401" i="31"/>
  <c r="U402" i="31"/>
  <c r="U403" i="31"/>
  <c r="S400" i="31"/>
  <c r="S401" i="31"/>
  <c r="S402" i="31"/>
  <c r="S403" i="31"/>
  <c r="Q400" i="31"/>
  <c r="Q401" i="31"/>
  <c r="Q402" i="31"/>
  <c r="Q403" i="31"/>
  <c r="AE37" i="17"/>
  <c r="AE141" i="17"/>
  <c r="K141" i="17"/>
  <c r="AE117" i="17"/>
  <c r="AE278" i="17"/>
  <c r="AE279" i="17"/>
  <c r="AE280" i="17"/>
  <c r="AE281" i="17"/>
  <c r="AE282" i="17"/>
  <c r="AE283" i="17"/>
  <c r="AE284" i="17"/>
  <c r="AE285" i="17"/>
  <c r="AE108" i="17"/>
  <c r="AE110" i="17"/>
  <c r="AE46" i="17"/>
  <c r="AE45" i="17"/>
  <c r="AE43" i="17"/>
  <c r="Z4" i="17"/>
  <c r="AY73" i="17"/>
  <c r="AY72" i="17"/>
  <c r="AY71" i="17"/>
  <c r="AY70" i="17"/>
  <c r="AY69" i="17"/>
  <c r="AY68" i="17"/>
  <c r="AY67" i="17"/>
  <c r="AY66" i="17"/>
  <c r="AY65" i="17"/>
  <c r="AY64" i="17"/>
  <c r="AY63" i="17"/>
  <c r="AY61" i="17"/>
  <c r="AY62" i="17"/>
  <c r="AO283" i="17"/>
  <c r="AO282" i="17"/>
  <c r="AO281" i="17"/>
  <c r="AO280" i="17"/>
  <c r="AO279" i="17"/>
  <c r="AO278" i="17"/>
  <c r="AO277" i="17"/>
  <c r="AO276" i="17"/>
  <c r="AO275" i="17"/>
  <c r="AO274" i="17"/>
  <c r="AO273" i="17"/>
  <c r="AO272" i="17"/>
  <c r="AO271" i="17"/>
  <c r="AO270" i="17"/>
  <c r="AO269" i="17"/>
  <c r="AO268" i="17"/>
  <c r="AO267" i="17"/>
  <c r="AO266" i="17"/>
  <c r="AO265" i="17"/>
  <c r="AO259" i="17"/>
  <c r="AO258" i="17"/>
  <c r="AO257" i="17"/>
  <c r="AO256" i="17"/>
  <c r="AO255" i="17"/>
  <c r="AO254" i="17"/>
  <c r="AO253" i="17"/>
  <c r="AO252" i="17"/>
  <c r="AO250" i="17"/>
  <c r="AO249" i="17"/>
  <c r="AO248" i="17"/>
  <c r="AO247" i="17"/>
  <c r="AO246" i="17"/>
  <c r="AO245" i="17"/>
  <c r="AO244" i="17"/>
  <c r="AO243" i="17"/>
  <c r="AO242" i="17"/>
  <c r="AO241" i="17"/>
  <c r="AO240" i="17"/>
  <c r="AO239" i="17"/>
  <c r="AO73" i="17"/>
  <c r="AO72" i="17"/>
  <c r="AO71" i="17"/>
  <c r="AO70" i="17"/>
  <c r="AO69" i="17"/>
  <c r="AO68" i="17"/>
  <c r="AO67" i="17"/>
  <c r="AO66" i="17"/>
  <c r="AO65" i="17"/>
  <c r="AO64" i="17"/>
  <c r="AO63" i="17"/>
  <c r="AO62" i="17"/>
  <c r="AO61" i="17"/>
  <c r="AE67" i="17"/>
  <c r="U67" i="17"/>
  <c r="K67" i="17"/>
  <c r="AE146" i="17"/>
  <c r="AE147" i="17"/>
  <c r="AE148" i="17"/>
  <c r="AE149" i="17"/>
  <c r="AE150" i="17"/>
  <c r="AE151" i="17"/>
  <c r="AE152" i="17"/>
  <c r="U278" i="17"/>
  <c r="U283" i="17"/>
  <c r="U279" i="17"/>
  <c r="U280" i="17"/>
  <c r="U281" i="17"/>
  <c r="K282" i="17"/>
  <c r="U282" i="17"/>
  <c r="AE345" i="17"/>
  <c r="AE346" i="17"/>
  <c r="U151" i="17"/>
  <c r="U152" i="17"/>
  <c r="K151" i="17"/>
  <c r="K152" i="17"/>
  <c r="K299" i="17"/>
  <c r="K354" i="17"/>
  <c r="K308" i="17"/>
  <c r="U308" i="17"/>
  <c r="O79" i="17"/>
  <c r="K278" i="17"/>
  <c r="AE107" i="17"/>
  <c r="U107" i="17"/>
  <c r="K107" i="17"/>
  <c r="AE163" i="17"/>
  <c r="AE164" i="17"/>
  <c r="AE165" i="17"/>
  <c r="AE167" i="17"/>
  <c r="AE170" i="17"/>
  <c r="AE171" i="17"/>
  <c r="AE172" i="17"/>
  <c r="AE173" i="17"/>
  <c r="AE174" i="17"/>
  <c r="AE234" i="17"/>
  <c r="AE235" i="17"/>
  <c r="AE236" i="17"/>
  <c r="AE237" i="17"/>
  <c r="AE238" i="17"/>
  <c r="AE332" i="17"/>
  <c r="AE335" i="17"/>
  <c r="AE336" i="17"/>
  <c r="AE337" i="17"/>
  <c r="AE338" i="17"/>
  <c r="AE339" i="17"/>
  <c r="AE111" i="17"/>
  <c r="AE113" i="17"/>
  <c r="AE114" i="17"/>
  <c r="AE116" i="17"/>
  <c r="AE118" i="17"/>
  <c r="AE119" i="17"/>
  <c r="AE120" i="17"/>
  <c r="AE121" i="17"/>
  <c r="AE122" i="17"/>
  <c r="AE153" i="17"/>
  <c r="AE154" i="17"/>
  <c r="AE355" i="17"/>
  <c r="AE356" i="17"/>
  <c r="AE357" i="17"/>
  <c r="AE358" i="17"/>
  <c r="AE359" i="17"/>
  <c r="AE360" i="17"/>
  <c r="AE361" i="17"/>
  <c r="AE362" i="17"/>
  <c r="AE145" i="17"/>
  <c r="AE347" i="17"/>
  <c r="AE348" i="17"/>
  <c r="AE349" i="17"/>
  <c r="AE353" i="17"/>
  <c r="AE308" i="17"/>
  <c r="AE309" i="17"/>
  <c r="AE310" i="17"/>
  <c r="AE311" i="17"/>
  <c r="AE312" i="17"/>
  <c r="AE314" i="17"/>
  <c r="AE315" i="17"/>
  <c r="AE316" i="17"/>
  <c r="AE239" i="17"/>
  <c r="AE240" i="17"/>
  <c r="AE241" i="17"/>
  <c r="AE244" i="17"/>
  <c r="AE245" i="17"/>
  <c r="AE246" i="17"/>
  <c r="AE247" i="17"/>
  <c r="AE248" i="17"/>
  <c r="AE250" i="17"/>
  <c r="AE254" i="17"/>
  <c r="AE255" i="17"/>
  <c r="AE256" i="17"/>
  <c r="AE265" i="17"/>
  <c r="AE266" i="17"/>
  <c r="AE267" i="17"/>
  <c r="AE61" i="17"/>
  <c r="AE62" i="17"/>
  <c r="AE63" i="17"/>
  <c r="AE64" i="17"/>
  <c r="AE65" i="17"/>
  <c r="AE66" i="17"/>
  <c r="AE68" i="17"/>
  <c r="AE69" i="17"/>
  <c r="AE70" i="17"/>
  <c r="AE71" i="17"/>
  <c r="AE72" i="17"/>
  <c r="AE73" i="17"/>
  <c r="AE293" i="17"/>
  <c r="AE294" i="17"/>
  <c r="AE295" i="17"/>
  <c r="AE296" i="17"/>
  <c r="AE297" i="17"/>
  <c r="AE291" i="17"/>
  <c r="AE292" i="17"/>
  <c r="AE268" i="17"/>
  <c r="AE269" i="17"/>
  <c r="AE270" i="17"/>
  <c r="AE271" i="17"/>
  <c r="AE272" i="17"/>
  <c r="AE273" i="17"/>
  <c r="AE274" i="17"/>
  <c r="AE275" i="17"/>
  <c r="AE276" i="17"/>
  <c r="AE277" i="17"/>
  <c r="AE298" i="17"/>
  <c r="AE300" i="17"/>
  <c r="AE301" i="17"/>
  <c r="AE302" i="17"/>
  <c r="AE303" i="17"/>
  <c r="AE304" i="17"/>
  <c r="AE305" i="17"/>
  <c r="AE306" i="17"/>
  <c r="AE307" i="17"/>
  <c r="AE49" i="17"/>
  <c r="AE50" i="17"/>
  <c r="AE51" i="17"/>
  <c r="AE52" i="17"/>
  <c r="AE53" i="17"/>
  <c r="AE54" i="17"/>
  <c r="AE55" i="17"/>
  <c r="AE56" i="17"/>
  <c r="AE57" i="17"/>
  <c r="AE58" i="17"/>
  <c r="AE59" i="17"/>
  <c r="AE60" i="17"/>
  <c r="AE35" i="17"/>
  <c r="AE36" i="17"/>
  <c r="AE38" i="17"/>
  <c r="AE39" i="17"/>
  <c r="AE40" i="17"/>
  <c r="AE41" i="17"/>
  <c r="AE42" i="17"/>
  <c r="AE5" i="17"/>
  <c r="AE6" i="17"/>
  <c r="AE7" i="17"/>
  <c r="AE8" i="17"/>
  <c r="AE9" i="17"/>
  <c r="AE10" i="17"/>
  <c r="AE11" i="17"/>
  <c r="AE12" i="17"/>
  <c r="AE13" i="17"/>
  <c r="AE14" i="17"/>
  <c r="AE15" i="17"/>
  <c r="AE16" i="17"/>
  <c r="AE17" i="17"/>
  <c r="AE18" i="17"/>
  <c r="AE21" i="17"/>
  <c r="AE22" i="17"/>
  <c r="AE23" i="17"/>
  <c r="AE30" i="17"/>
  <c r="AE31" i="17"/>
  <c r="AE32" i="17"/>
  <c r="AE33" i="17"/>
  <c r="AE34" i="17"/>
  <c r="AE317" i="17"/>
  <c r="AE318" i="17"/>
  <c r="AE319" i="17"/>
  <c r="AE320" i="17"/>
  <c r="AE321" i="17"/>
  <c r="AE322" i="17"/>
  <c r="AE323" i="17"/>
  <c r="AE324" i="17"/>
  <c r="AE325" i="17"/>
  <c r="AE326" i="17"/>
  <c r="AE327" i="17"/>
  <c r="AE328" i="17"/>
  <c r="AE329" i="17"/>
  <c r="AE331" i="17"/>
  <c r="AE123" i="17"/>
  <c r="AE124" i="17"/>
  <c r="AE125" i="17"/>
  <c r="AE126" i="17"/>
  <c r="AE127" i="17"/>
  <c r="AE128" i="17"/>
  <c r="AE129" i="17"/>
  <c r="AE130" i="17"/>
  <c r="AE131" i="17"/>
  <c r="AE132" i="17"/>
  <c r="AE140" i="17"/>
  <c r="AE133" i="17"/>
  <c r="AE134" i="17"/>
  <c r="AE135" i="17"/>
  <c r="AE136" i="17"/>
  <c r="AE137" i="17"/>
  <c r="AE138" i="17"/>
  <c r="AE139" i="17"/>
  <c r="AE155" i="17"/>
  <c r="AE156" i="17"/>
  <c r="AE157" i="17"/>
  <c r="AE158" i="17"/>
  <c r="AE159" i="17"/>
  <c r="AE160" i="17"/>
  <c r="AE74" i="17"/>
  <c r="AE75" i="17"/>
  <c r="AE76" i="17"/>
  <c r="AE77" i="17"/>
  <c r="AE78" i="17"/>
  <c r="AE79" i="17"/>
  <c r="AE80" i="17"/>
  <c r="AE83" i="17"/>
  <c r="AE85" i="17"/>
  <c r="AE86" i="17"/>
  <c r="AE87" i="17"/>
  <c r="AE88" i="17"/>
  <c r="AE89" i="17"/>
  <c r="AE98" i="17"/>
  <c r="AE99" i="17"/>
  <c r="AE100" i="17"/>
  <c r="AE101" i="17"/>
  <c r="AE103" i="17"/>
  <c r="AE104" i="17"/>
  <c r="AE105" i="17"/>
  <c r="AE162" i="17"/>
  <c r="U163" i="17"/>
  <c r="U164" i="17"/>
  <c r="U165" i="17"/>
  <c r="U167" i="17"/>
  <c r="U170" i="17"/>
  <c r="U171" i="17"/>
  <c r="U172" i="17"/>
  <c r="U173" i="17"/>
  <c r="U174" i="17"/>
  <c r="U234" i="17"/>
  <c r="U235" i="17"/>
  <c r="U236" i="17"/>
  <c r="U237" i="17"/>
  <c r="U238" i="17"/>
  <c r="U332" i="17"/>
  <c r="U335" i="17"/>
  <c r="U336" i="17"/>
  <c r="U337" i="17"/>
  <c r="U338" i="17"/>
  <c r="U339" i="17"/>
  <c r="U110" i="17"/>
  <c r="U111" i="17"/>
  <c r="U113" i="17"/>
  <c r="U114" i="17"/>
  <c r="U116" i="17"/>
  <c r="U117" i="17"/>
  <c r="U118" i="17"/>
  <c r="U119" i="17"/>
  <c r="U120" i="17"/>
  <c r="U121" i="17"/>
  <c r="U122" i="17"/>
  <c r="U154" i="17"/>
  <c r="U355" i="17"/>
  <c r="U356" i="17"/>
  <c r="U357" i="17"/>
  <c r="U358" i="17"/>
  <c r="U359" i="17"/>
  <c r="U360" i="17"/>
  <c r="U361" i="17"/>
  <c r="U362" i="17"/>
  <c r="U145" i="17"/>
  <c r="U146" i="17"/>
  <c r="U147" i="17"/>
  <c r="U148" i="17"/>
  <c r="U149" i="17"/>
  <c r="U150" i="17"/>
  <c r="U345" i="17"/>
  <c r="U346" i="17"/>
  <c r="U347" i="17"/>
  <c r="U348" i="17"/>
  <c r="U349" i="17"/>
  <c r="U309" i="17"/>
  <c r="U310" i="17"/>
  <c r="U311" i="17"/>
  <c r="U312" i="17"/>
  <c r="U314" i="17"/>
  <c r="U315" i="17"/>
  <c r="U316" i="17"/>
  <c r="U240" i="17"/>
  <c r="U241" i="17"/>
  <c r="U244" i="17"/>
  <c r="U245" i="17"/>
  <c r="U246" i="17"/>
  <c r="U247" i="17"/>
  <c r="U248" i="17"/>
  <c r="U250" i="17"/>
  <c r="U254" i="17"/>
  <c r="U255" i="17"/>
  <c r="U256" i="17"/>
  <c r="U265" i="17"/>
  <c r="U266" i="17"/>
  <c r="U267" i="17"/>
  <c r="U61" i="17"/>
  <c r="U62" i="17"/>
  <c r="U63" i="17"/>
  <c r="U64" i="17"/>
  <c r="U65" i="17"/>
  <c r="U66" i="17"/>
  <c r="U68" i="17"/>
  <c r="U69" i="17"/>
  <c r="U70" i="17"/>
  <c r="U71" i="17"/>
  <c r="U72" i="17"/>
  <c r="U73" i="17"/>
  <c r="U293" i="17"/>
  <c r="U294" i="17"/>
  <c r="U295" i="17"/>
  <c r="U296" i="17"/>
  <c r="U297" i="17"/>
  <c r="U290" i="17"/>
  <c r="U291" i="17"/>
  <c r="U292" i="17"/>
  <c r="U268" i="17"/>
  <c r="U269" i="17"/>
  <c r="U270" i="17"/>
  <c r="U271" i="17"/>
  <c r="U272" i="17"/>
  <c r="U273" i="17"/>
  <c r="U274" i="17"/>
  <c r="U275" i="17"/>
  <c r="U276" i="17"/>
  <c r="U277" i="17"/>
  <c r="U298" i="17"/>
  <c r="U300" i="17"/>
  <c r="U301" i="17"/>
  <c r="U302" i="17"/>
  <c r="U303" i="17"/>
  <c r="U304" i="17"/>
  <c r="U305" i="17"/>
  <c r="U306" i="17"/>
  <c r="U307" i="17"/>
  <c r="U49" i="17"/>
  <c r="U50" i="17"/>
  <c r="U51" i="17"/>
  <c r="U52" i="17"/>
  <c r="U53" i="17"/>
  <c r="U54" i="17"/>
  <c r="U55" i="17"/>
  <c r="U56" i="17"/>
  <c r="U57" i="17"/>
  <c r="U58" i="17"/>
  <c r="U59" i="17"/>
  <c r="U60" i="17"/>
  <c r="U35" i="17"/>
  <c r="U36" i="17"/>
  <c r="U38" i="17"/>
  <c r="U39" i="17"/>
  <c r="U40" i="17"/>
  <c r="U41" i="17"/>
  <c r="U42" i="17"/>
  <c r="U5" i="17"/>
  <c r="U6" i="17"/>
  <c r="U7" i="17"/>
  <c r="U8" i="17"/>
  <c r="U9" i="17"/>
  <c r="U10" i="17"/>
  <c r="U11" i="17"/>
  <c r="U12" i="17"/>
  <c r="U13" i="17"/>
  <c r="U14" i="17"/>
  <c r="U17" i="17"/>
  <c r="U18" i="17"/>
  <c r="U21" i="17"/>
  <c r="U22" i="17"/>
  <c r="U23" i="17"/>
  <c r="U32" i="17"/>
  <c r="U34" i="17"/>
  <c r="U317" i="17"/>
  <c r="U318" i="17"/>
  <c r="U319" i="17"/>
  <c r="U320" i="17"/>
  <c r="U321" i="17"/>
  <c r="U322" i="17"/>
  <c r="U323" i="17"/>
  <c r="U324" i="17"/>
  <c r="U325" i="17"/>
  <c r="U326" i="17"/>
  <c r="U327" i="17"/>
  <c r="U328" i="17"/>
  <c r="U329" i="17"/>
  <c r="U331" i="17"/>
  <c r="U123" i="17"/>
  <c r="U124" i="17"/>
  <c r="U125" i="17"/>
  <c r="U126" i="17"/>
  <c r="U127" i="17"/>
  <c r="U128" i="17"/>
  <c r="U129" i="17"/>
  <c r="U130" i="17"/>
  <c r="U131" i="17"/>
  <c r="U132" i="17"/>
  <c r="U140" i="17"/>
  <c r="U133" i="17"/>
  <c r="U134" i="17"/>
  <c r="U135" i="17"/>
  <c r="U136" i="17"/>
  <c r="U137" i="17"/>
  <c r="U138" i="17"/>
  <c r="U139" i="17"/>
  <c r="U155" i="17"/>
  <c r="U156" i="17"/>
  <c r="U157" i="17"/>
  <c r="U158" i="17"/>
  <c r="U159" i="17"/>
  <c r="U160" i="17"/>
  <c r="U74" i="17"/>
  <c r="U75" i="17"/>
  <c r="U76" i="17"/>
  <c r="U77" i="17"/>
  <c r="U78" i="17"/>
  <c r="U79" i="17"/>
  <c r="U80" i="17"/>
  <c r="U83" i="17"/>
  <c r="U85" i="17"/>
  <c r="U86" i="17"/>
  <c r="U87" i="17"/>
  <c r="U88" i="17"/>
  <c r="U89" i="17"/>
  <c r="U98" i="17"/>
  <c r="U99" i="17"/>
  <c r="U100" i="17"/>
  <c r="U101" i="17"/>
  <c r="U103" i="17"/>
  <c r="U104" i="17"/>
  <c r="U105" i="17"/>
  <c r="U162" i="17"/>
  <c r="K167" i="17"/>
  <c r="K171" i="17"/>
  <c r="K173" i="17"/>
  <c r="K174" i="17"/>
  <c r="K234" i="17"/>
  <c r="K235" i="17"/>
  <c r="K236" i="17"/>
  <c r="K237" i="17"/>
  <c r="K238" i="17"/>
  <c r="K332" i="17"/>
  <c r="K335" i="17"/>
  <c r="K336" i="17"/>
  <c r="K337" i="17"/>
  <c r="K338" i="17"/>
  <c r="K339" i="17"/>
  <c r="K111" i="17"/>
  <c r="K113" i="17"/>
  <c r="K114" i="17"/>
  <c r="K116" i="17"/>
  <c r="K117" i="17"/>
  <c r="K118" i="17"/>
  <c r="K119" i="17"/>
  <c r="K120" i="17"/>
  <c r="K121" i="17"/>
  <c r="K122" i="17"/>
  <c r="K153" i="17"/>
  <c r="K154" i="17"/>
  <c r="K355" i="17"/>
  <c r="K356" i="17"/>
  <c r="K357" i="17"/>
  <c r="K358" i="17"/>
  <c r="K359" i="17"/>
  <c r="K360" i="17"/>
  <c r="K361" i="17"/>
  <c r="K362" i="17"/>
  <c r="K145" i="17"/>
  <c r="K146" i="17"/>
  <c r="K147" i="17"/>
  <c r="K148" i="17"/>
  <c r="K149" i="17"/>
  <c r="K150" i="17"/>
  <c r="K345" i="17"/>
  <c r="K346" i="17"/>
  <c r="K347" i="17"/>
  <c r="K348" i="17"/>
  <c r="K349" i="17"/>
  <c r="K353" i="17"/>
  <c r="K309" i="17"/>
  <c r="K310" i="17"/>
  <c r="K311" i="17"/>
  <c r="K312" i="17"/>
  <c r="K314" i="17"/>
  <c r="K315" i="17"/>
  <c r="K316" i="17"/>
  <c r="K239" i="17"/>
  <c r="K240" i="17"/>
  <c r="K241" i="17"/>
  <c r="K244" i="17"/>
  <c r="K245" i="17"/>
  <c r="K246" i="17"/>
  <c r="K247" i="17"/>
  <c r="K248" i="17"/>
  <c r="K250" i="17"/>
  <c r="K254" i="17"/>
  <c r="K255" i="17"/>
  <c r="K256" i="17"/>
  <c r="K265" i="17"/>
  <c r="K266" i="17"/>
  <c r="K267" i="17"/>
  <c r="K61" i="17"/>
  <c r="K62" i="17"/>
  <c r="K63" i="17"/>
  <c r="K64" i="17"/>
  <c r="K65" i="17"/>
  <c r="K66" i="17"/>
  <c r="K68" i="17"/>
  <c r="K69" i="17"/>
  <c r="K70" i="17"/>
  <c r="K71" i="17"/>
  <c r="K72" i="17"/>
  <c r="K73" i="17"/>
  <c r="K293" i="17"/>
  <c r="K294" i="17"/>
  <c r="K295" i="17"/>
  <c r="K296" i="17"/>
  <c r="K297" i="17"/>
  <c r="K290" i="17"/>
  <c r="K291" i="17"/>
  <c r="K292" i="17"/>
  <c r="K268" i="17"/>
  <c r="K269" i="17"/>
  <c r="K270" i="17"/>
  <c r="K271" i="17"/>
  <c r="K272" i="17"/>
  <c r="K273" i="17"/>
  <c r="K274" i="17"/>
  <c r="K275" i="17"/>
  <c r="K276" i="17"/>
  <c r="K277" i="17"/>
  <c r="K298" i="17"/>
  <c r="K300" i="17"/>
  <c r="K301" i="17"/>
  <c r="K302" i="17"/>
  <c r="K303" i="17"/>
  <c r="K304" i="17"/>
  <c r="K305" i="17"/>
  <c r="K306" i="17"/>
  <c r="K307" i="17"/>
  <c r="K49" i="17"/>
  <c r="K50" i="17"/>
  <c r="K51" i="17"/>
  <c r="K52" i="17"/>
  <c r="K53" i="17"/>
  <c r="K54" i="17"/>
  <c r="K55" i="17"/>
  <c r="K56" i="17"/>
  <c r="K57" i="17"/>
  <c r="K58" i="17"/>
  <c r="K59" i="17"/>
  <c r="K60" i="17"/>
  <c r="K35" i="17"/>
  <c r="K36" i="17"/>
  <c r="K38" i="17"/>
  <c r="K39" i="17"/>
  <c r="K40" i="17"/>
  <c r="K41" i="17"/>
  <c r="K42" i="17"/>
  <c r="K5" i="17"/>
  <c r="K6" i="17"/>
  <c r="K7" i="17"/>
  <c r="K8" i="17"/>
  <c r="K9" i="17"/>
  <c r="K10" i="17"/>
  <c r="K11" i="17"/>
  <c r="K12" i="17"/>
  <c r="K13" i="17"/>
  <c r="K14" i="17"/>
  <c r="K15" i="17"/>
  <c r="K16" i="17"/>
  <c r="K17" i="17"/>
  <c r="K18" i="17"/>
  <c r="K21" i="17"/>
  <c r="K22" i="17"/>
  <c r="K23" i="17"/>
  <c r="K30" i="17"/>
  <c r="K31" i="17"/>
  <c r="K32" i="17"/>
  <c r="K33" i="17"/>
  <c r="K34" i="17"/>
  <c r="K317" i="17"/>
  <c r="K318" i="17"/>
  <c r="K319" i="17"/>
  <c r="K320" i="17"/>
  <c r="K321" i="17"/>
  <c r="K322" i="17"/>
  <c r="K323" i="17"/>
  <c r="K324" i="17"/>
  <c r="K325" i="17"/>
  <c r="K326" i="17"/>
  <c r="K327" i="17"/>
  <c r="K328" i="17"/>
  <c r="K329" i="17"/>
  <c r="K331" i="17"/>
  <c r="K123" i="17"/>
  <c r="K124" i="17"/>
  <c r="K125" i="17"/>
  <c r="K126" i="17"/>
  <c r="K127" i="17"/>
  <c r="K128" i="17"/>
  <c r="K129" i="17"/>
  <c r="K130" i="17"/>
  <c r="K131" i="17"/>
  <c r="K132" i="17"/>
  <c r="K140" i="17"/>
  <c r="K133" i="17"/>
  <c r="K134" i="17"/>
  <c r="K135" i="17"/>
  <c r="K136" i="17"/>
  <c r="K137" i="17"/>
  <c r="K138" i="17"/>
  <c r="K139" i="17"/>
  <c r="K155" i="17"/>
  <c r="K156" i="17"/>
  <c r="K157" i="17"/>
  <c r="K158" i="17"/>
  <c r="K159" i="17"/>
  <c r="K160" i="17"/>
  <c r="K74" i="17"/>
  <c r="K75" i="17"/>
  <c r="K76" i="17"/>
  <c r="K77" i="17"/>
  <c r="K78" i="17"/>
  <c r="K79" i="17"/>
  <c r="K80" i="17"/>
  <c r="K83" i="17"/>
  <c r="K85" i="17"/>
  <c r="K86" i="17"/>
  <c r="K87" i="17"/>
  <c r="K88" i="17"/>
  <c r="K89" i="17"/>
  <c r="K98" i="17"/>
  <c r="K99" i="17"/>
  <c r="K100" i="17"/>
  <c r="K101" i="17"/>
  <c r="K103" i="17"/>
  <c r="K104" i="17"/>
  <c r="K105" i="17"/>
  <c r="M298" i="17"/>
  <c r="AH4" i="17"/>
  <c r="AB4" i="17"/>
  <c r="AG4" i="17"/>
  <c r="AA4" i="17"/>
  <c r="AF4" i="17"/>
  <c r="Y4" i="17"/>
  <c r="T4" i="17"/>
  <c r="X4" i="17"/>
  <c r="S4" i="17"/>
  <c r="W4" i="17"/>
  <c r="R4" i="17"/>
  <c r="Q4" i="17"/>
  <c r="V4" i="17"/>
  <c r="P4" i="17"/>
  <c r="J4" i="17"/>
  <c r="O4" i="17"/>
  <c r="I4" i="17"/>
  <c r="N4" i="17"/>
  <c r="H4" i="17"/>
  <c r="M4" i="17"/>
  <c r="G4" i="17"/>
  <c r="L4" i="17"/>
  <c r="F4" i="17"/>
  <c r="BK4" i="17"/>
  <c r="BJ4" i="17"/>
  <c r="BF4" i="17"/>
  <c r="BE4" i="17"/>
  <c r="BD4" i="17"/>
  <c r="AX4" i="17"/>
  <c r="BC4" i="17"/>
  <c r="AW4" i="17"/>
  <c r="BB4" i="17"/>
  <c r="AV4" i="17"/>
  <c r="BA4" i="17"/>
  <c r="AU4" i="17"/>
  <c r="AZ4" i="17"/>
  <c r="AT4" i="17"/>
  <c r="AS4" i="17"/>
  <c r="AN4" i="17"/>
  <c r="AR4" i="17"/>
  <c r="AM4" i="17"/>
  <c r="AQ4" i="17"/>
  <c r="AL4" i="17"/>
  <c r="AP4" i="17"/>
  <c r="AK4" i="17"/>
  <c r="AJ4" i="17"/>
  <c r="AD4" i="17"/>
  <c r="AI4" i="17"/>
  <c r="AC4" i="17"/>
  <c r="F13" i="19"/>
  <c r="F7" i="19"/>
  <c r="F22" i="19"/>
  <c r="F11" i="19"/>
  <c r="F16" i="19"/>
  <c r="F15" i="19"/>
  <c r="F4" i="19"/>
  <c r="F5" i="19"/>
  <c r="F6" i="19"/>
  <c r="F8" i="19"/>
  <c r="F9" i="19"/>
  <c r="F10" i="19"/>
  <c r="F12" i="19"/>
  <c r="F14" i="19"/>
  <c r="F17" i="19"/>
  <c r="F18" i="19"/>
  <c r="F19" i="19"/>
  <c r="F20" i="19"/>
  <c r="F21" i="19"/>
  <c r="F23" i="19"/>
  <c r="F24" i="19"/>
  <c r="F3" i="19"/>
  <c r="C26" i="19"/>
  <c r="D26" i="19"/>
  <c r="E26" i="19"/>
  <c r="B26" i="19"/>
  <c r="B28" i="19"/>
  <c r="B27" i="19"/>
  <c r="E28" i="19"/>
  <c r="E27" i="19"/>
  <c r="D28" i="19"/>
  <c r="D27" i="19"/>
  <c r="C28" i="19"/>
  <c r="C27" i="19"/>
  <c r="H110" i="17"/>
  <c r="K110" i="17"/>
  <c r="V403" i="31" l="1"/>
  <c r="V402" i="31"/>
  <c r="V401" i="31"/>
  <c r="V400"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tc={1C5534C2-D3C3-45A6-A820-881A16D4E3FE}</author>
  </authors>
  <commentList>
    <comment ref="K1" authorId="0" shapeId="0" xr:uid="{1C5534C2-D3C3-45A6-A820-881A16D4E3FE}">
      <text>
        <t>[Threaded comment]
Your version of Excel allows you to read this threaded comment; however, any edits to it will get removed if the file is opened in a newer version of Excel. Learn more: https://go.microsoft.com/fwlink/?linkid=870924
Comment:
    Leve: Se consideran las observaciones basadas en los estandares de programacion, funciona al 100%
Mediano: En la validacion se presenta errores, aunque funciona.
Grave: En la vaidacion se identifica que no funciona.</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tc={5581B628-3B8B-4D51-B5A2-F7F11599CC3E}</author>
  </authors>
  <commentList>
    <comment ref="L3" authorId="0" shapeId="0" xr:uid="{5581B628-3B8B-4D51-B5A2-F7F11599CC3E}">
      <text>
        <t>[Threaded comment]
Your version of Excel allows you to read this threaded comment; however, any edits to it will get removed if the file is opened in a newer version of Excel. Learn more: https://go.microsoft.com/fwlink/?linkid=870924
Comment:
    Leve: Se consideran las observaciones basadas en los estandares de programacion, funciona al 100%
Mediano: En la validacion se presenta errores, aunque funciona.
Grave: En la vaidacion se identifica que no funciona.</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tc={D3D20104-415D-4181-A61F-BCD64BD1C06D}</author>
    <author>tc={766FAE27-A220-48B8-BAC1-0C03F435A53A}</author>
  </authors>
  <commentList>
    <comment ref="K1" authorId="0" shapeId="0" xr:uid="{D3D20104-415D-4181-A61F-BCD64BD1C06D}">
      <text>
        <t>[Threaded comment]
Your version of Excel allows you to read this threaded comment; however, any edits to it will get removed if the file is opened in a newer version of Excel. Learn more: https://go.microsoft.com/fwlink/?linkid=870924
Comment:
    Leve: Se consideran las observaciones basadas en los estandares de programacion, funciona al 100%
Mediano: En la validacion se presenta errores, aunque funciona.
Grave: En la vaidacion se identifica que no funciona.</t>
      </text>
    </comment>
    <comment ref="F118" authorId="1" shapeId="0" xr:uid="{766FAE27-A220-48B8-BAC1-0C03F435A53A}">
      <text>
        <t>[Threaded comment]
Your version of Excel allows you to read this threaded comment; however, any edits to it will get removed if the file is opened in a newer version of Excel. Learn more: https://go.microsoft.com/fwlink/?linkid=870924
Comment:
    Depende de las pruebas de estres que le estan relaizando a la vista.</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tc={DBAC1294-9658-4C64-B606-C4D091F95856}</author>
    <author>tc={1D61D6AA-AB2F-4545-9B71-4A0BA29D9427}</author>
  </authors>
  <commentList>
    <comment ref="K1" authorId="0" shapeId="0" xr:uid="{DBAC1294-9658-4C64-B606-C4D091F95856}">
      <text>
        <t>[Threaded comment]
Your version of Excel allows you to read this threaded comment; however, any edits to it will get removed if the file is opened in a newer version of Excel. Learn more: https://go.microsoft.com/fwlink/?linkid=870924
Comment:
    Leve: Se consideran las observaciones basadas en los estandares de programacion, funciona al 100%
Mediano: En la validacion se presenta errores, aunque funciona.
Grave: En la vaidacion se identifica que no funciona.</t>
      </text>
    </comment>
    <comment ref="F113" authorId="1" shapeId="0" xr:uid="{1D61D6AA-AB2F-4545-9B71-4A0BA29D9427}">
      <text>
        <t>[Threaded comment]
Your version of Excel allows you to read this threaded comment; however, any edits to it will get removed if the file is opened in a newer version of Excel. Learn more: https://go.microsoft.com/fwlink/?linkid=870924
Comment:
    Depende de las pruebas de estres que le estan relaizando a la vista.</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tc={9D06F1D5-B5E2-4C9B-AA09-8D2A36607252}</author>
    <author>tc={0EB6F97F-39B6-4C7E-919E-BE63424C5900}</author>
    <author>tc={0FAD0EA1-06A8-41EA-A9EB-AFE65DF32045}</author>
    <author>tc={1EFE2E5F-861A-466A-ACFC-8467FCC207AB}</author>
    <author>tc={4F8E534E-E567-4617-A989-2485A45DDF50}</author>
    <author>tc={5C39F3BB-3C65-4AB5-825D-B22376DAEB93}</author>
    <author>tc={82F68F7E-04D5-4379-A81A-D3DC1D733CE3}</author>
    <author>tc={EEA879E6-4AFE-4E10-8A4E-4A5B57D2B32E}</author>
    <author>tc={A31AA0A0-EA51-4D21-99B9-4321F7E20387}</author>
    <author>tc={2E43EE2C-F2BA-4003-99DF-CA89273C4898}</author>
    <author>tc={A4548E84-E740-4923-9000-657A48752C01}</author>
    <author>tc={EC11FF43-FED2-4825-BF7A-7734F624D76A}</author>
    <author>tc={130139C9-7DB9-4D8D-83CA-9CB4238FE41C}</author>
    <author>tc={AC0B415F-2D3B-49FD-8E74-EBC729FD43DC}</author>
    <author>Lucas Agustín Fajardo Montes</author>
    <author>tc={92D34D90-BB42-4F4F-ACB3-FB7D86519A88}</author>
    <author>tc={2C73AC85-26E9-400B-8144-47FE9D501A19}</author>
    <author>tc={CD1B866D-239B-4434-BF0A-4206A40AF8A8}</author>
    <author>tc={AA2CB6C8-C3B8-4566-89A0-3EFE4B484763}</author>
    <author>tc={F23D39DE-821B-40E8-BCB1-BA180331A64E}</author>
    <author>tc={82F00DE8-FCCD-4818-AE23-2B71CC44002F}</author>
    <author>tc={39ABEC61-B547-48B0-AA08-D50BD554C022}</author>
    <author>tc={63439E95-BEE3-4023-8A27-C9DA5CC7616F}</author>
    <author>tc={F52B53D1-0352-4C54-AF4D-282F90FA7967}</author>
    <author>tc={6D85E2BA-56D2-4984-AA74-DF39D8DF0447}</author>
    <author>tc={158A0E46-4BF5-410C-8170-04D7D7D39C31}</author>
    <author>tc={3FA7A0C7-4390-4B81-8F52-90924F094B6D}</author>
    <author>tc={2F356524-820D-4042-9E4F-66CC2092A4D9}</author>
    <author>tc={1F74E285-634E-4D45-A6CC-EF8DCD8F5A75}</author>
    <author>tc={CC317B47-65CC-4439-81C8-834ADA6401D3}</author>
    <author>tc={BBDE091B-B81D-4D3A-8211-482CC17C2098}</author>
    <author>tc={2FADC075-1046-4F35-B019-3F63483A8B6B}</author>
  </authors>
  <commentList>
    <comment ref="F1" authorId="0" shapeId="0" xr:uid="{9D06F1D5-B5E2-4C9B-AA09-8D2A36607252}">
      <text>
        <t>[Threaded comment]
Your version of Excel allows you to read this threaded comment; however, any edits to it will get removed if the file is opened in a newer version of Excel. Learn more: https://go.microsoft.com/fwlink/?linkid=870924
Comment:
    CAPEX: Dentro del presupuesto 2020
AREA: Proyectos nuevos con presupuesto gestionados por el area solicitante</t>
      </text>
    </comment>
    <comment ref="G1" authorId="1" shapeId="0" xr:uid="{0EB6F97F-39B6-4C7E-919E-BE63424C5900}">
      <text>
        <t>[Threaded comment]
Your version of Excel allows you to read this threaded comment; however, any edits to it will get removed if the file is opened in a newer version of Excel. Learn more: https://go.microsoft.com/fwlink/?linkid=870924
Comment:
    Interno: Con recursos internos 100%
Eterno: Con Recursos externos(proveedor) y items internos</t>
      </text>
    </comment>
    <comment ref="H1" authorId="2" shapeId="0" xr:uid="{0FAD0EA1-06A8-41EA-A9EB-AFE65DF32045}">
      <text>
        <t xml:space="preserve">[Threaded comment]
Your version of Excel allows you to read this threaded comment; however, any edits to it will get removed if the file is opened in a newer version of Excel. Learn more: https://go.microsoft.com/fwlink/?linkid=870924
Comment:
    Por Planificar: Con fecha probable de inicio
Pre-analisis: Levatamiento de informacion y requerimientos
En curso: Inicio y tiene su cronograma(kickof, analisis, diseño, construccion, pruebas, gestion de pase a produccion y transferencia de conocimiento y cierre de proyecto)
Detenido: En espera de nuevo cronograma, analisis y/
o recursos
</t>
      </text>
    </comment>
    <comment ref="I1" authorId="3" shapeId="0" xr:uid="{1EFE2E5F-861A-466A-ACFC-8467FCC207AB}">
      <text>
        <t xml:space="preserve">[Threaded comment]
Your version of Excel allows you to read this threaded comment; however, any edits to it will get removed if the file is opened in a newer version of Excel. Learn more: https://go.microsoft.com/fwlink/?linkid=870924
Comment:
    En estado "En curso" se genera el subestado : Analisis, Definicion de Reqeurimeintos, Desarrollo, Pruebas, Despliegue y Post produccion
</t>
      </text>
    </comment>
    <comment ref="J1" authorId="4" shapeId="0" xr:uid="{00000000-0006-0000-0400-000004000000}">
      <text>
        <t xml:space="preserve">[Threaded comment]
Your version of Excel allows you to read this threaded comment; however, any edits to it will get removed if the file is opened in a newer version of Excel. Learn more: https://go.microsoft.com/fwlink/?linkid=870924
Comment:
    1-3 meses es pequeño
4-6 meses es mediano
&gt;6 meses es grande
</t>
      </text>
    </comment>
    <comment ref="W1" authorId="5" shapeId="0" xr:uid="{5C39F3BB-3C65-4AB5-825D-B22376DAEB93}">
      <text>
        <t>[Threaded comment]
Your version of Excel allows you to read this threaded comment; however, any edits to it will get removed if the file is opened in a newer version of Excel. Learn more: https://go.microsoft.com/fwlink/?linkid=870924
Comment:
    Periodo Académico</t>
      </text>
    </comment>
    <comment ref="AP1" authorId="6" shapeId="0" xr:uid="{82F68F7E-04D5-4379-A81A-D3DC1D733CE3}">
      <text>
        <t xml:space="preserve">[Threaded comment]
Your version of Excel allows you to read this threaded comment; however, any edits to it will get removed if the file is opened in a newer version of Excel. Learn more: https://go.microsoft.com/fwlink/?linkid=870924
Comment:
    Formula: (Dias Reales - Dias planificado)/Dias planificados
</t>
      </text>
    </comment>
    <comment ref="AW1" authorId="7" shapeId="0" xr:uid="{EEA879E6-4AFE-4E10-8A4E-4A5B57D2B32E}">
      <text>
        <t xml:space="preserve">[Threaded comment]
Your version of Excel allows you to read this threaded comment; however, any edits to it will get removed if the file is opened in a newer version of Excel. Learn more: https://go.microsoft.com/fwlink/?linkid=870924
Comment:
    Formula: (Costo Real - Costo planificado)/Costo planificado
</t>
      </text>
    </comment>
    <comment ref="BD1" authorId="8" shapeId="0" xr:uid="{A31AA0A0-EA51-4D21-99B9-4321F7E20387}">
      <text>
        <t xml:space="preserve">[Threaded comment]
Your version of Excel allows you to read this threaded comment; however, any edits to it will get removed if the file is opened in a newer version of Excel. Learn more: https://go.microsoft.com/fwlink/?linkid=870924
Comment:
    Formula: XProyecto(Numero de bloqueantesxpeso1+Numero de nobloqueantesxpeso2+Numero de cosmeticosxpeso3) 
*Peso dependen del tipo de proyecto
</t>
      </text>
    </comment>
    <comment ref="L2" authorId="9" shapeId="0" xr:uid="{2E43EE2C-F2BA-4003-99DF-CA89273C4898}">
      <text>
        <t xml:space="preserve">[Threaded comment]
Your version of Excel allows you to read this threaded comment; however, any edits to it will get removed if the file is opened in a newer version of Excel. Learn more: https://go.microsoft.com/fwlink/?linkid=870924
Comment:
    Revision listas cruzadas, unificadas
Reply:
    1.Integrar el aula virtual con el sistema académico (Banner) para mejorar los procesos de publicación de notas.P/SP
Automatizar funcionalidades del aula virtual que permita reducir el tiempo de demora en la publicación de contenidos y recursos digitales de aprendizaje.
Mejorar la satisfacción de los estudiantes frente al aula virtual.
SP: Publicación automática en Banner desde el aula virtual
SP: Bonificación automática (según corresponda) las actividades formativas (&gt;= 16)
2. SP: Descuentos automaticos por trabajos fuera de fecha P/SP
</t>
      </text>
    </comment>
    <comment ref="M13" authorId="10" shapeId="0" xr:uid="{A4548E84-E740-4923-9000-657A48752C01}">
      <text>
        <t>[Threaded comment]
Your version of Excel allows you to read this threaded comment; however, any edits to it will get removed if the file is opened in a newer version of Excel. Learn more: https://go.microsoft.com/fwlink/?linkid=870924
Comment:
    2600 dólares y  3000 soles</t>
      </text>
    </comment>
    <comment ref="M18" authorId="11" shapeId="0" xr:uid="{EC11FF43-FED2-4825-BF7A-7734F624D76A}">
      <text>
        <t>[Threaded comment]
Your version of Excel allows you to read this threaded comment; however, any edits to it will get removed if the file is opened in a newer version of Excel. Learn more: https://go.microsoft.com/fwlink/?linkid=870924
Comment:
    Este proyecto se cotizo en soles, su costo fue de S/ 3,888, para estandarizar todos los montos se esta utilizando T.C. de 4.2 que se manejo en el proceso de presupuesto 2022, el cual su monto en dolares seria de $ 925.71</t>
      </text>
    </comment>
    <comment ref="N18" authorId="12" shapeId="0" xr:uid="{130139C9-7DB9-4D8D-83CA-9CB4238FE41C}">
      <text>
        <t>[Threaded comment]
Your version of Excel allows you to read this threaded comment; however, any edits to it will get removed if the file is opened in a newer version of Excel. Learn more: https://go.microsoft.com/fwlink/?linkid=870924
Comment:
    Este proyecto se cotizo en soles, su costo fue de S/ 3,888, para estandarizar todos los montos se esta utilizando T.C. de 4.2 que se manejo en el proceso de presupuesto 2022, el cual su monto en dolares seria de $ 925.71</t>
      </text>
    </comment>
    <comment ref="O18" authorId="13" shapeId="0" xr:uid="{AC0B415F-2D3B-49FD-8E74-EBC729FD43DC}">
      <text>
        <t>[Threaded comment]
Your version of Excel allows you to read this threaded comment; however, any edits to it will get removed if the file is opened in a newer version of Excel. Learn more: https://go.microsoft.com/fwlink/?linkid=870924
Comment:
    Este proyecto se cotizo en soles, su costo fue de S/ 600, para estandarizar todos los montos se esta utilizando T.C. de 4.2 que se manejo en el proceso de presupuesto 2022, el cual su monto en dolares seria de $ 142.86</t>
      </text>
    </comment>
    <comment ref="L20" authorId="14" shapeId="0" xr:uid="{803DA731-95C2-4AB5-9E7D-80AA6D3C618E}">
      <text>
        <r>
          <rPr>
            <b/>
            <sz val="9"/>
            <color indexed="81"/>
            <rFont val="Tahoma"/>
            <family val="2"/>
          </rPr>
          <t>Lucas Agustín Fajardo Montes:</t>
        </r>
        <r>
          <rPr>
            <sz val="9"/>
            <color indexed="81"/>
            <rFont val="Tahoma"/>
            <family val="2"/>
          </rPr>
          <t xml:space="preserve">
Producto: Elogin Proxy
Proveedor: Publiciencia</t>
        </r>
      </text>
    </comment>
    <comment ref="L23" authorId="15" shapeId="0" xr:uid="{92D34D90-BB42-4F4F-ACB3-FB7D86519A88}">
      <text>
        <t xml:space="preserve">[Threaded comment]
Your version of Excel allows you to read this threaded comment; however, any edits to it will get removed if the file is opened in a newer version of Excel. Learn more: https://go.microsoft.com/fwlink/?linkid=870924
Comment:
    Se esta restructurando la forma de calificación que se consideran para las competencias y el cargado de dichas calificaciones.
</t>
      </text>
    </comment>
    <comment ref="M32" authorId="16" shapeId="0" xr:uid="{2C73AC85-26E9-400B-8144-47FE9D501A19}">
      <text>
        <t>[Threaded comment]
Your version of Excel allows you to read this threaded comment; however, any edits to it will get removed if the file is opened in a newer version of Excel. Learn more: https://go.microsoft.com/fwlink/?linkid=870924
Comment:
    Este proyecto se cotizo en soles, su costo fue de S/ 3,888, para estandarizar todos los montos se esta utilizando T.C. de 4.2 que se manejo en el proceso de presupuesto 2022, el cual su monto en dolares seria de $ 925.71</t>
      </text>
    </comment>
    <comment ref="N32" authorId="17" shapeId="0" xr:uid="{CD1B866D-239B-4434-BF0A-4206A40AF8A8}">
      <text>
        <t>[Threaded comment]
Your version of Excel allows you to read this threaded comment; however, any edits to it will get removed if the file is opened in a newer version of Excel. Learn more: https://go.microsoft.com/fwlink/?linkid=870924
Comment:
    Este proyecto se cotizo en soles, su costo fue de S/ 3,888, para estandarizar todos los montos se esta utilizando T.C. de 4.2 que se manejo en el proceso de presupuesto 2022, el cual su monto en dolares seria de $ 925.71</t>
      </text>
    </comment>
    <comment ref="L34" authorId="18" shapeId="0" xr:uid="{AA2CB6C8-C3B8-4566-89A0-3EFE4B484763}">
      <text>
        <t xml:space="preserve">[Threaded comment]
Your version of Excel allows you to read this threaded comment; however, any edits to it will get removed if the file is opened in a newer version of Excel. Learn more: https://go.microsoft.com/fwlink/?linkid=870924
Comment:
    La versión 01 se paralizo en noviembre - método de asistencia.
La versión 02 se inicio en enero -campo atributo </t>
      </text>
    </comment>
    <comment ref="M46" authorId="19" shapeId="0" xr:uid="{F23D39DE-821B-40E8-BCB1-BA180331A64E}">
      <text>
        <t>[Threaded comment]
Your version of Excel allows you to read this threaded comment; however, any edits to it will get removed if the file is opened in a newer version of Excel. Learn more: https://go.microsoft.com/fwlink/?linkid=870924
Comment:
    126000.00</t>
      </text>
    </comment>
    <comment ref="L47" authorId="20" shapeId="0" xr:uid="{82F00DE8-FCCD-4818-AE23-2B71CC44002F}">
      <text>
        <t>[Threaded comment]
Your version of Excel allows you to read this threaded comment; however, any edits to it will get removed if the file is opened in a newer version of Excel. Learn more: https://go.microsoft.com/fwlink/?linkid=870924
Comment:
    Se cambiara las tablas, el registro de notas para que este sean desarroolados por carrera.</t>
      </text>
    </comment>
    <comment ref="M48" authorId="21" shapeId="0" xr:uid="{39ABEC61-B547-48B0-AA08-D50BD554C022}">
      <text>
        <t>[Threaded comment]
Your version of Excel allows you to read this threaded comment; however, any edits to it will get removed if the file is opened in a newer version of Excel. Learn more: https://go.microsoft.com/fwlink/?linkid=870924
Comment:
    El monto aprobado para todo el proyecto es de S/ 242,532 y su equivalente en dolares es $ 57,746  con una tasa de cambio de 4.2</t>
      </text>
    </comment>
    <comment ref="M49" authorId="22" shapeId="0" xr:uid="{63439E95-BEE3-4023-8A27-C9DA5CC7616F}">
      <text>
        <t>[Threaded comment]
Your version of Excel allows you to read this threaded comment; however, any edits to it will get removed if the file is opened in a newer version of Excel. Learn more: https://go.microsoft.com/fwlink/?linkid=870924
Comment:
    Este proyecto se cotizo en soles, su costo fue de S/ 12,600, para estandarizar todos los montos se esta utilizando T.C. de 4.2 que se manejo en el proceso de presupuesto 2022, el cual su monto en dolares seria de $ 3,000
Reply:
    El proveedor cotizo a S/. 5690</t>
      </text>
    </comment>
    <comment ref="M54" authorId="23" shapeId="0" xr:uid="{F52B53D1-0352-4C54-AF4D-282F90FA7967}">
      <text>
        <t>[Threaded comment]
Your version of Excel allows you to read this threaded comment; however, any edits to it will get removed if the file is opened in a newer version of Excel. Learn more: https://go.microsoft.com/fwlink/?linkid=870924
Comment:
    Este proyecto se cotizo en soles, su costo fue de S/ 20,000, para estandarizar todos los montos se esta utilizando T.C. de 4.2 que se manejo en el proceso de presupuesto 2022, el cual su monto en dolares seria de $ 4,761.90</t>
      </text>
    </comment>
    <comment ref="DH59" authorId="24" shapeId="0" xr:uid="{6D85E2BA-56D2-4984-AA74-DF39D8DF0447}">
      <text>
        <t>[Threaded comment]
Your version of Excel allows you to read this threaded comment; however, any edits to it will get removed if the file is opened in a newer version of Excel. Learn more: https://go.microsoft.com/fwlink/?linkid=870924
Comment:
    Al no contar con los accesos se envio el script a operaciones para que lo ejecuten en prod, el reporte fue ejecutado y enviado solo al usuario por ser confidencial 29-mar el usuario reporta observaciones del reporte</t>
      </text>
    </comment>
    <comment ref="L61" authorId="25" shapeId="0" xr:uid="{158A0E46-4BF5-410C-8170-04D7D7D39C31}">
      <text>
        <t>[Threaded comment]
Your version of Excel allows you to read this threaded comment; however, any edits to it will get removed if the file is opened in a newer version of Excel. Learn more: https://go.microsoft.com/fwlink/?linkid=870924
Comment:
    Requerimiento:
A. Registro de fechas con calendario.
B. Reportes</t>
      </text>
    </comment>
    <comment ref="L62" authorId="26" shapeId="0" xr:uid="{3FA7A0C7-4390-4B81-8F52-90924F094B6D}">
      <text>
        <t>[Threaded comment]
Your version of Excel allows you to read this threaded comment; however, any edits to it will get removed if the file is opened in a newer version of Excel. Learn more: https://go.microsoft.com/fwlink/?linkid=870924
Comment:
    Restructuración del módulo de actas</t>
      </text>
    </comment>
    <comment ref="L63" authorId="27" shapeId="0" xr:uid="{2F356524-820D-4042-9E4F-66CC2092A4D9}">
      <text>
        <t>[Threaded comment]
Your version of Excel allows you to read this threaded comment; however, any edits to it will get removed if the file is opened in a newer version of Excel. Learn more: https://go.microsoft.com/fwlink/?linkid=870924
Comment:
    Módulo que permita la matrícula del egresado</t>
      </text>
    </comment>
    <comment ref="L64" authorId="28" shapeId="0" xr:uid="{1F74E285-634E-4D45-A6CC-EF8DCD8F5A75}">
      <text>
        <t>[Threaded comment]
Your version of Excel allows you to read this threaded comment; however, any edits to it will get removed if the file is opened in a newer version of Excel. Learn more: https://go.microsoft.com/fwlink/?linkid=870924
Comment:
    Cambiar la regla de procedimiento de admisión para que no elimine las notas de NEXUS.</t>
      </text>
    </comment>
    <comment ref="L66" authorId="29" shapeId="0" xr:uid="{CC317B47-65CC-4439-81C8-834ADA6401D3}">
      <text>
        <t>[Threaded comment]
Your version of Excel allows you to read this threaded comment; however, any edits to it will get removed if the file is opened in a newer version of Excel. Learn more: https://go.microsoft.com/fwlink/?linkid=870924
Comment:
    Implementar mejoras al wf existente</t>
      </text>
    </comment>
    <comment ref="L67" authorId="30" shapeId="0" xr:uid="{BBDE091B-B81D-4D3A-8211-482CC17C2098}">
      <text>
        <t>[Threaded comment]
Your version of Excel allows you to read this threaded comment; however, any edits to it will get removed if the file is opened in a newer version of Excel. Learn more: https://go.microsoft.com/fwlink/?linkid=870924
Comment:
    Fucionar el wf multimodal con el tramite para todas las modalidades</t>
      </text>
    </comment>
    <comment ref="L120" authorId="31" shapeId="0" xr:uid="{2FADC075-1046-4F35-B019-3F63483A8B6B}">
      <text>
        <t>[Threaded comment]
Your version of Excel allows you to read this threaded comment; however, any edits to it will get removed if the file is opened in a newer version of Excel. Learn more: https://go.microsoft.com/fwlink/?linkid=870924
Comment:
    WF- Matricula Asignatura Dirigida
WF - Traslado Interno</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2020_Proyectos_.xlsx!tblplanificacion" type="102" refreshedVersion="6" minRefreshableVersion="5">
    <extLst>
      <ext xmlns:x15="http://schemas.microsoft.com/office/spreadsheetml/2010/11/main" uri="{DE250136-89BD-433C-8126-D09CA5730AF9}">
        <x15:connection id="tblplanificacion" autoDelete="1">
          <x15:rangePr sourceName="tblplanificacion"/>
        </x15:connection>
      </ext>
    </extLst>
  </connection>
</connections>
</file>

<file path=xl/sharedStrings.xml><?xml version="1.0" encoding="utf-8"?>
<sst xmlns="http://schemas.openxmlformats.org/spreadsheetml/2006/main" count="10043" uniqueCount="2414">
  <si>
    <t>Estado</t>
  </si>
  <si>
    <t>SubEstado</t>
  </si>
  <si>
    <t>Nombre</t>
  </si>
  <si>
    <t>Descripción</t>
  </si>
  <si>
    <t>1. Por Planificar</t>
  </si>
  <si>
    <t>1. Análisis</t>
  </si>
  <si>
    <t>Incidencias</t>
  </si>
  <si>
    <t>Atención de incidentes</t>
  </si>
  <si>
    <t>2. Pre analisis</t>
  </si>
  <si>
    <t>2. Diseño</t>
  </si>
  <si>
    <t>Proyectos/Requerimientos</t>
  </si>
  <si>
    <t>Atención de proyectos/requerimientos</t>
  </si>
  <si>
    <t>3. En curso</t>
  </si>
  <si>
    <t>3. Desarrollo</t>
  </si>
  <si>
    <t>Consultas</t>
  </si>
  <si>
    <t>Atenciónde consultas de otras areas</t>
  </si>
  <si>
    <t>4. Detenido</t>
  </si>
  <si>
    <t>4. Pruebas</t>
  </si>
  <si>
    <t>Consultas internas</t>
  </si>
  <si>
    <t>Atencion de consutas del area de proyectos</t>
  </si>
  <si>
    <t>5. En Producción</t>
  </si>
  <si>
    <t>5. Despliegue</t>
  </si>
  <si>
    <t>6. Transferido</t>
  </si>
  <si>
    <t>6. Postproducción</t>
  </si>
  <si>
    <t>7. Cancelado</t>
  </si>
  <si>
    <t>-</t>
  </si>
  <si>
    <t>Etiquetas de fila</t>
  </si>
  <si>
    <t>Emma Barrios</t>
  </si>
  <si>
    <t>Automatización de los procesos usando RPA (Robotic Process Automation)</t>
  </si>
  <si>
    <t>Interfaces replicacion datos  - Aulas Virtuales Semipresencial</t>
  </si>
  <si>
    <t>Integración del registro notas (Aula Virtual a Banner)
Aula Virtual 3.5+ 2M -</t>
  </si>
  <si>
    <t>Jaime Sobrados</t>
  </si>
  <si>
    <t>Portal del Estudiante Sistema de tramites para el estudiante - posgrado</t>
  </si>
  <si>
    <t>Sistema Selección Docente Posgrado</t>
  </si>
  <si>
    <t>Sistema Academico Integrado - Banner Posgrado Fase 2</t>
  </si>
  <si>
    <t>Reportes Power BI(Matricula Sede/filial)</t>
  </si>
  <si>
    <t>Jose Barrios</t>
  </si>
  <si>
    <t>Sistema Integrador de centros -PENDIENTE</t>
  </si>
  <si>
    <t>Narda Ybañez</t>
  </si>
  <si>
    <t>Implementacion U-Retention</t>
  </si>
  <si>
    <t>Repositorio Institucional IC</t>
  </si>
  <si>
    <t>Sistema de Titulacion</t>
  </si>
  <si>
    <t>Programacion Academica - Blended IC</t>
  </si>
  <si>
    <t>Sistema de Practicas Preprofesionales IC (para el Modulo 3 - 5to y 6to semestre)</t>
  </si>
  <si>
    <t>Portal del Estudiante - Automatización de Trámites -Fase 2</t>
  </si>
  <si>
    <t>Oswaldo Sifuentes</t>
  </si>
  <si>
    <t xml:space="preserve"> Inscripcion de Admision Fase 1</t>
  </si>
  <si>
    <t>Caja Didactica - M3 Monitoreo en Aula</t>
  </si>
  <si>
    <t>Caja Didactica - M4 Capacitacion Docente</t>
  </si>
  <si>
    <t>Caja Didactica -M2 Evaluacion Docente</t>
  </si>
  <si>
    <t>Optimización de Admisión</t>
  </si>
  <si>
    <t xml:space="preserve">U-Booking - Implementacion </t>
  </si>
  <si>
    <t>Matricula 2020</t>
  </si>
  <si>
    <t xml:space="preserve">Portal Docente </t>
  </si>
  <si>
    <t>Empleabilidad 1.5 - (Simplicity - Modulo practicas pre profesionales) Fase 2</t>
  </si>
  <si>
    <t>Matricula 2020-20 (¿Carrito de compras?)</t>
  </si>
  <si>
    <t>Actividades Extarurriculares - Cumplimiento/Actualizacion de Datos
Mejoras en el sistema de Vida Universitaria</t>
  </si>
  <si>
    <t>Implementacion de U-Improve(Gestion de planes de estudiio y compentencias)</t>
  </si>
  <si>
    <t>Portal del Estudiante - Automatización de Trámites
Portal  del Estudiante 2.0 -2M</t>
  </si>
  <si>
    <t>Oswaldo Sifuentes/Tomas Tapia</t>
  </si>
  <si>
    <t>Programacion Horarios de examenes finales</t>
  </si>
  <si>
    <t>Rafael Garcia</t>
  </si>
  <si>
    <t>Gestion de cuentas AD</t>
  </si>
  <si>
    <t>Rossio Barrios</t>
  </si>
  <si>
    <t>Hubspec</t>
  </si>
  <si>
    <t>Tania Zuñiga</t>
  </si>
  <si>
    <t>BI - Integración de Datos (Indicadores estratégicos</t>
  </si>
  <si>
    <t>Teresa Godoy</t>
  </si>
  <si>
    <t>Consulta de Proveedores</t>
  </si>
  <si>
    <t>Gestion sistema Ambiental</t>
  </si>
  <si>
    <t>Sistema de encuestas de satisfaccion</t>
  </si>
  <si>
    <t xml:space="preserve"> MySalu - Carga Masiva trabajadores</t>
  </si>
  <si>
    <t>Pagos Visa IC</t>
  </si>
  <si>
    <t>Tomas Tapia</t>
  </si>
  <si>
    <t>Automatizacion de Centro de Costos</t>
  </si>
  <si>
    <t>Headcount</t>
  </si>
  <si>
    <t>(en blanco)</t>
  </si>
  <si>
    <t xml:space="preserve">Office 365 </t>
  </si>
  <si>
    <t>Upgrade del Bibliotecario Virtual -PENDIENTE</t>
  </si>
  <si>
    <t>Total general</t>
  </si>
  <si>
    <t>Cuenta de Nombre del Proyecto</t>
  </si>
  <si>
    <t>PROYECTO</t>
  </si>
  <si>
    <t>AREA</t>
  </si>
  <si>
    <t>5. Detenido</t>
  </si>
  <si>
    <t>Proyecto Optimización Proceso de Matricula - Mostrar NRC's ofertados y horarios</t>
  </si>
  <si>
    <t>Mejoras Descuentos IC</t>
  </si>
  <si>
    <t>6. Terminado</t>
  </si>
  <si>
    <t>Pruebas de Stress - Vista SZVPROY</t>
  </si>
  <si>
    <t xml:space="preserve">AREA </t>
  </si>
  <si>
    <t xml:space="preserve">Rediseño de WF de Multimodal </t>
  </si>
  <si>
    <t>REQUERIMIENTO</t>
  </si>
  <si>
    <t>Proceso de Régimen Disciplinario</t>
  </si>
  <si>
    <t>Plan curricular con teams y sharepoint</t>
  </si>
  <si>
    <t>Horas</t>
  </si>
  <si>
    <t>Suma de JULIO</t>
  </si>
  <si>
    <t>Alex</t>
  </si>
  <si>
    <t>Angela</t>
  </si>
  <si>
    <t>Anthony</t>
  </si>
  <si>
    <t>Asael</t>
  </si>
  <si>
    <t>Cinthya</t>
  </si>
  <si>
    <t>Claudia</t>
  </si>
  <si>
    <t>Cris</t>
  </si>
  <si>
    <t>Enrique</t>
  </si>
  <si>
    <t>Gladys</t>
  </si>
  <si>
    <t>Gustavo</t>
  </si>
  <si>
    <t>Henry</t>
  </si>
  <si>
    <t>Himbher</t>
  </si>
  <si>
    <t>Jackeline</t>
  </si>
  <si>
    <t>Jean P.</t>
  </si>
  <si>
    <t>Jean R.</t>
  </si>
  <si>
    <t>Kelmelt</t>
  </si>
  <si>
    <t>Lizbeth</t>
  </si>
  <si>
    <t>Lucas</t>
  </si>
  <si>
    <t>Miriam</t>
  </si>
  <si>
    <t>Moshe</t>
  </si>
  <si>
    <t>Sandy</t>
  </si>
  <si>
    <t>Victor</t>
  </si>
  <si>
    <t>Tipo</t>
  </si>
  <si>
    <t>Gestor</t>
  </si>
  <si>
    <t>Solicitante</t>
  </si>
  <si>
    <t>Area</t>
  </si>
  <si>
    <t>Proyecto /
Requerimiento</t>
  </si>
  <si>
    <t>Fecha Envio</t>
  </si>
  <si>
    <t>Fecha en Produccion</t>
  </si>
  <si>
    <t>Prioridad</t>
  </si>
  <si>
    <t>Observacion</t>
  </si>
  <si>
    <t>Tipo de Error</t>
  </si>
  <si>
    <t>Indicador 4</t>
  </si>
  <si>
    <t>Leve:</t>
  </si>
  <si>
    <t>Se consideran las observaciones basadas en los estandares de programacion, funciona al 100%</t>
  </si>
  <si>
    <t>Mediano:</t>
  </si>
  <si>
    <t>En la validacion se presenta errores, aunque funciona.</t>
  </si>
  <si>
    <t>Grave:</t>
  </si>
  <si>
    <t>En la vaidacion se identifica que no funciona.</t>
  </si>
  <si>
    <t>Promedio de Indicador 4</t>
  </si>
  <si>
    <t>Angela Rosales</t>
  </si>
  <si>
    <t>Claudia Oruna</t>
  </si>
  <si>
    <t>Danilo Miranda</t>
  </si>
  <si>
    <t>Jorge Bizarro</t>
  </si>
  <si>
    <t>Miriam Flores</t>
  </si>
  <si>
    <t>Proveedor</t>
  </si>
  <si>
    <t>Roberto Pantoja</t>
  </si>
  <si>
    <t>Kety Condori</t>
  </si>
  <si>
    <t>Yosselin Fuentes</t>
  </si>
  <si>
    <t>Daniel Herrera</t>
  </si>
  <si>
    <t>Paul Geldres</t>
  </si>
  <si>
    <t>Claudia Alvino</t>
  </si>
  <si>
    <t>N°</t>
  </si>
  <si>
    <t>Procedencia</t>
  </si>
  <si>
    <t>Referencia</t>
  </si>
  <si>
    <t xml:space="preserve">Requerimiento </t>
  </si>
  <si>
    <t xml:space="preserve">Fecha de inicio </t>
  </si>
  <si>
    <t>Fecha de compromiso</t>
  </si>
  <si>
    <t>Fecha de entrega</t>
  </si>
  <si>
    <t xml:space="preserve">observaciones </t>
  </si>
  <si>
    <t>Dias Plan</t>
  </si>
  <si>
    <t>Días Real</t>
  </si>
  <si>
    <t>Indicador 1</t>
  </si>
  <si>
    <t>Bloquantes</t>
  </si>
  <si>
    <t>F1</t>
  </si>
  <si>
    <t>No Bloqueantes.</t>
  </si>
  <si>
    <t>F2</t>
  </si>
  <si>
    <t>Cosmeticos</t>
  </si>
  <si>
    <t>F3</t>
  </si>
  <si>
    <t>Indicador 3</t>
  </si>
  <si>
    <t>Descripcion Defectos</t>
  </si>
  <si>
    <t>Promedio de Indicador 1</t>
  </si>
  <si>
    <t>Suma de Indicador 3</t>
  </si>
  <si>
    <t>Pequeño</t>
  </si>
  <si>
    <t>Alex Torres</t>
  </si>
  <si>
    <t>Anthony Villagaray</t>
  </si>
  <si>
    <t>Moises Huarocc</t>
  </si>
  <si>
    <t>Ninguno</t>
  </si>
  <si>
    <t>Jean Palomino</t>
  </si>
  <si>
    <t>Usuario no especifico otras horas a considerar en la eliminación</t>
  </si>
  <si>
    <t>No se elimino el registro académico</t>
  </si>
  <si>
    <t>Falto incluir logo de MINEDU al proyecto</t>
  </si>
  <si>
    <t> </t>
  </si>
  <si>
    <t>Proyecto</t>
  </si>
  <si>
    <t>EPG</t>
  </si>
  <si>
    <t>Portal del Estudiante PS Administrativo</t>
  </si>
  <si>
    <t>Enviado/Se debe levantar observaciones</t>
  </si>
  <si>
    <t>Cinthya Rodriguez</t>
  </si>
  <si>
    <t xml:space="preserve">Seguridad </t>
  </si>
  <si>
    <t>Soluciones PTA</t>
  </si>
  <si>
    <t>Enviado/ Ingreso a Clases</t>
  </si>
  <si>
    <t>miriam Flores</t>
  </si>
  <si>
    <t>Bienestar</t>
  </si>
  <si>
    <t>Actualización de WF de reincorporación (Reconocimiento)</t>
  </si>
  <si>
    <t>Por Enviar</t>
  </si>
  <si>
    <t>Jackeline Champa</t>
  </si>
  <si>
    <t>CAS</t>
  </si>
  <si>
    <t>Mejora en el Workflow de cambio de plan de estudios</t>
  </si>
  <si>
    <t>Por Enviar/Matricula</t>
  </si>
  <si>
    <t>Rectificación de matrícula</t>
  </si>
  <si>
    <t>Cierre de NRC</t>
  </si>
  <si>
    <t>Modificación de Cuota Inicial Verano</t>
  </si>
  <si>
    <t>Mejora en el Workflow de permanecia de plan de estudios</t>
  </si>
  <si>
    <t>Mejora en el Workflow de matrícula en asignatura dirigida</t>
  </si>
  <si>
    <t>Reserva de matrícula WEB</t>
  </si>
  <si>
    <t>Anulación de reserva</t>
  </si>
  <si>
    <t>Modificación de Cuota Inicial</t>
  </si>
  <si>
    <t>Proyectos</t>
  </si>
  <si>
    <t>Actualizacion de enlaces Meet por clases hibridas</t>
  </si>
  <si>
    <t>Se debe ejecutar el pase al finalizar las clases de verano (01/03)</t>
  </si>
  <si>
    <t>Requerimiento</t>
  </si>
  <si>
    <t>OVIE</t>
  </si>
  <si>
    <t>Modificaciones proceso seguimiento egresado IC</t>
  </si>
  <si>
    <t>Programación Académica</t>
  </si>
  <si>
    <t>Matricula de Asignaturas Hibridas - Registration</t>
  </si>
  <si>
    <t>Por Enviar/ Matricula</t>
  </si>
  <si>
    <t>RRAA</t>
  </si>
  <si>
    <t>Automatizacion RRAA:  Concideración de la retención 09 en el proceso de asignaciónd e creditos max y min</t>
  </si>
  <si>
    <t>Automatizacion RRAA:  WF de cambio de modalidad</t>
  </si>
  <si>
    <t>Automatizacion RRAA:  Proceso de eliminación de matriculas de cursos en historia o convalidadas</t>
  </si>
  <si>
    <t>Automatizacion RRAA:  Proceso en banner que carge las notas en banner</t>
  </si>
  <si>
    <t>Admisión</t>
  </si>
  <si>
    <t>Portal del postulante Formulario de cargado de documentos</t>
  </si>
  <si>
    <t>Por enviar</t>
  </si>
  <si>
    <t>No es prioritario</t>
  </si>
  <si>
    <t>Registros Académicos IC</t>
  </si>
  <si>
    <t>Registro de notas de examen de admisión IC</t>
  </si>
  <si>
    <t>Seguridad</t>
  </si>
  <si>
    <t>Compromiso y Registro de Carnet de Vacucacion - Ingreso a Clases</t>
  </si>
  <si>
    <t>CLAudia Oruna</t>
  </si>
  <si>
    <t>Vive Continental</t>
  </si>
  <si>
    <t>Ajustes con cumplimiento del estudiante</t>
  </si>
  <si>
    <t>Kelmelt Rojas</t>
  </si>
  <si>
    <t>Hub de Información</t>
  </si>
  <si>
    <t>Elogim Proxy - Publicar una web service en un entorno de producción</t>
  </si>
  <si>
    <t>Por  Enviar (se puede aplicar posterior a matricula)</t>
  </si>
  <si>
    <t>WF- Multimodal</t>
  </si>
  <si>
    <t>Envío de avisos según avane de proceso modular de estudiantes IC</t>
  </si>
  <si>
    <t>Declaracion Sintomatologica -Ingresos a Clases</t>
  </si>
  <si>
    <t>Por Enviar/Ingreso a Clases</t>
  </si>
  <si>
    <t>Cris Vidalon</t>
  </si>
  <si>
    <t>DATA REGISTRA</t>
  </si>
  <si>
    <t>Por Enviar/</t>
  </si>
  <si>
    <t>Portal del postulante Formulario de Modificación de idexman</t>
  </si>
  <si>
    <t>ID</t>
  </si>
  <si>
    <t>Fechas Comité Compras</t>
  </si>
  <si>
    <t>Responsable</t>
  </si>
  <si>
    <t>Mes de Inicio</t>
  </si>
  <si>
    <t>Monto</t>
  </si>
  <si>
    <t>APEC 2.0 - Modulo de Caja</t>
  </si>
  <si>
    <t>Enero</t>
  </si>
  <si>
    <t>Pre Analisis</t>
  </si>
  <si>
    <t>Revision de Alcance
En la espera de cotizacion</t>
  </si>
  <si>
    <t>Nueva Web Institucional</t>
  </si>
  <si>
    <t>TDR terminado
En busqueda de proveedores</t>
  </si>
  <si>
    <t>App Continental GO</t>
  </si>
  <si>
    <t>En Curso</t>
  </si>
  <si>
    <t>Analisis</t>
  </si>
  <si>
    <t>Validacion con estudiantes</t>
  </si>
  <si>
    <t>CIC: Sistema Academico</t>
  </si>
  <si>
    <t>Analisis de procesos</t>
  </si>
  <si>
    <t xml:space="preserve">Automatizaciones Registros Academicos
</t>
  </si>
  <si>
    <t>3 Fases
Fase 1 - Terminado
Fase 2 - Analisis</t>
  </si>
  <si>
    <t>G.Docente: Sistema de acompañamiento docente</t>
  </si>
  <si>
    <t>Marzo</t>
  </si>
  <si>
    <t>Revision de Alcance con usuario</t>
  </si>
  <si>
    <t>EPG: Modulo de Programacion Academica y Comercial -</t>
  </si>
  <si>
    <t>Febrero</t>
  </si>
  <si>
    <t>EPG: Automatizacion de matricula y admision</t>
  </si>
  <si>
    <t>Elaboracion TDR</t>
  </si>
  <si>
    <t>EPG: Nueva WEB</t>
  </si>
  <si>
    <t>Preguntar con usuario</t>
  </si>
  <si>
    <t>Sistema de Seguimiento y emision Diplomas GYT</t>
  </si>
  <si>
    <t>TDR Terminado
En proceso de aprobacion por usuario</t>
  </si>
  <si>
    <t>GH - Automatización del proceso de Reclutamiento y Seleccion</t>
  </si>
  <si>
    <t>Coordinacion con proveedor con Demo</t>
  </si>
  <si>
    <t>Portal del Postulante</t>
  </si>
  <si>
    <t>Desarrolllo</t>
  </si>
  <si>
    <t xml:space="preserve">2 Fases
Fases 1- Pruebas de Formulario de cargado de documentos
Fase 2- Analisis reestructuracion del portal
</t>
  </si>
  <si>
    <t>RRAA: Proyecto de Digitalizacion</t>
  </si>
  <si>
    <t>Elaboracion TDR - Terminado
En busqueda de proveedores</t>
  </si>
  <si>
    <t>BeChallenge UC(Aprendizaje Basado  en Retos UC)</t>
  </si>
  <si>
    <t>Desarollo</t>
  </si>
  <si>
    <t>Capacitacion a los Docentes</t>
  </si>
  <si>
    <t>Herramienta para construcción de diseños curriculares 2023</t>
  </si>
  <si>
    <t>Descartado</t>
  </si>
  <si>
    <t>TE - Aula Virtual 3.9 + 2M</t>
  </si>
  <si>
    <t>Consultar a Miguel Cordova</t>
  </si>
  <si>
    <t>TE -Reality 1.0</t>
  </si>
  <si>
    <t>TE - Portal estudiante accesible en cumplimiento a la norma WCAG 2.1</t>
  </si>
  <si>
    <t>TE -Enriquecer el Ecosistema de Aprendizaje para la Innovación Educativa 1.0</t>
  </si>
  <si>
    <t>GH: Automatizacion de vacaciones</t>
  </si>
  <si>
    <t>Desarrollo</t>
  </si>
  <si>
    <t>Kickoff -Terminado
Desarrollo en curso</t>
  </si>
  <si>
    <t>Consultoria UX/UI - Portal Estudiante Pregrado</t>
  </si>
  <si>
    <t xml:space="preserve">BE: Automatización de asignación de todo tipo de becas y beneficios </t>
  </si>
  <si>
    <t>Revision de Alcance</t>
  </si>
  <si>
    <t>Actualización de componentes y subcomponentes 1.0</t>
  </si>
  <si>
    <t>HI: Cambio de Sistema de Gestión de biblioteca</t>
  </si>
  <si>
    <t>Revision de contrato</t>
  </si>
  <si>
    <t>Integración del registro notas (Aula Virtual a Banner) &amp; Importacion desde excel
Modulo de Registro de Notas</t>
  </si>
  <si>
    <t>Elaboracion de TDR</t>
  </si>
  <si>
    <t xml:space="preserve">IC: Sistema de Titulacion </t>
  </si>
  <si>
    <t>HI: LibGuides</t>
  </si>
  <si>
    <t>Mejoras Plataforma Vive Continental (Convalidaciones)</t>
  </si>
  <si>
    <t>Por Planificar</t>
  </si>
  <si>
    <t>Se esta terminando un fase anterior de Vive Continental</t>
  </si>
  <si>
    <t>IC: Adecuacion a DNI de los sistemas IC</t>
  </si>
  <si>
    <t>GH - Sistema de Liderazgo 2.0</t>
  </si>
  <si>
    <t>IC: Salas Meet IC -2.0</t>
  </si>
  <si>
    <t>Revision con usuario</t>
  </si>
  <si>
    <t>Beca18: Reporteria</t>
  </si>
  <si>
    <t>Pruebas de asignacion de atributos</t>
  </si>
  <si>
    <t>DEFECTOS</t>
  </si>
  <si>
    <t>20 dias</t>
  </si>
  <si>
    <t>25 dias</t>
  </si>
  <si>
    <t>30 dias</t>
  </si>
  <si>
    <t>Mediano</t>
  </si>
  <si>
    <t>Grande</t>
  </si>
  <si>
    <t>Bloqueantes:</t>
  </si>
  <si>
    <t>Son aquellos defectos, detectados durante la utilizacion del proyecto/requerimiento entregado al usuario, que impiden continuar con su ejecución de forma total.</t>
  </si>
  <si>
    <t>Linea Base</t>
  </si>
  <si>
    <t>Peso</t>
  </si>
  <si>
    <t>Max</t>
  </si>
  <si>
    <t>Bloqueantes</t>
  </si>
  <si>
    <t>No Bloqueantes:</t>
  </si>
  <si>
    <t>Son aquellos defectos detectados durante la  la utilizacion del proyecto/requerimiento entregado al usuario,, pero que no impiden su ejecución.</t>
  </si>
  <si>
    <t>No bloqueantes</t>
  </si>
  <si>
    <t>Leve</t>
  </si>
  <si>
    <t>.Son aquellos defectos  cosmeticos.</t>
  </si>
  <si>
    <t>PASES A PRODUCCION</t>
  </si>
  <si>
    <t>p1</t>
  </si>
  <si>
    <t>Peso por Proyecto</t>
  </si>
  <si>
    <t>Grave</t>
  </si>
  <si>
    <t>%Ocupacion</t>
  </si>
  <si>
    <t xml:space="preserve">Jackeline </t>
  </si>
  <si>
    <t xml:space="preserve">Cris </t>
  </si>
  <si>
    <t>Recurso</t>
  </si>
  <si>
    <t>JULIO</t>
  </si>
  <si>
    <t>AGOSTO</t>
  </si>
  <si>
    <t>SETIEMBRE</t>
  </si>
  <si>
    <t>OCTUBRE</t>
  </si>
  <si>
    <t>NOVIEMBRE</t>
  </si>
  <si>
    <t>DICIEMBRE</t>
  </si>
  <si>
    <t>PLANIFICADO POR HORAS</t>
  </si>
  <si>
    <t>REAL POR HORAS</t>
  </si>
  <si>
    <t>TOTAL</t>
  </si>
  <si>
    <t>TipoActividad</t>
  </si>
  <si>
    <t>Proyecto/Requerimiento/App</t>
  </si>
  <si>
    <t>Actividad</t>
  </si>
  <si>
    <t>Pagos de Examenes de Recuperación</t>
  </si>
  <si>
    <t>Reporte Admisión - Directorio</t>
  </si>
  <si>
    <t>Envío SMS - Deudas</t>
  </si>
  <si>
    <t>Reporte de Morosidad IC</t>
  </si>
  <si>
    <t>Listados de Deudores IC</t>
  </si>
  <si>
    <t>Estado inscrito - ADM</t>
  </si>
  <si>
    <t>Envío Correos - Deudas</t>
  </si>
  <si>
    <t>Trámite documentario virtual</t>
  </si>
  <si>
    <t>MEJORA - REPORTE DE HORAS DOCENTES</t>
  </si>
  <si>
    <t>Reportes Coordinación Académica</t>
  </si>
  <si>
    <t>SERVICIO - ENVÍO DE CORREOS</t>
  </si>
  <si>
    <t>AVISOS ACADÉMICOS</t>
  </si>
  <si>
    <t>CAPACITACIÓN - SOLICITUDES DE REINCORPORACIÓN</t>
  </si>
  <si>
    <t>CASOS - CAMBIO DE MALLA</t>
  </si>
  <si>
    <t>REPORTE MOROSIDAD GENERAL - SCRIPT</t>
  </si>
  <si>
    <t>Actualización de reporte de morosidad IC</t>
  </si>
  <si>
    <t>RESULTADOS PROCESO DE ADM</t>
  </si>
  <si>
    <t>Modificación de la interfaz para mostrar los resultados del procesod e admisión IC</t>
  </si>
  <si>
    <t>PORCENTAJE DE INASISTENCIAS ALTERNATIVO</t>
  </si>
  <si>
    <t>ACTUALIZAR CÓDIGOS POR DNI</t>
  </si>
  <si>
    <t>ACTUALIZACIÓN DE MANUALES</t>
  </si>
  <si>
    <t>Power BI</t>
  </si>
  <si>
    <t>Generación de script</t>
  </si>
  <si>
    <t>ADMISIÓN IC VIRTUAL</t>
  </si>
  <si>
    <t>Implementación de evaluaciones virtuales</t>
  </si>
  <si>
    <t>Encuesta Socio Económica IC</t>
  </si>
  <si>
    <t>IMplementación de encuestas</t>
  </si>
  <si>
    <t>Evaluación Docentes</t>
  </si>
  <si>
    <t>Evaluación docentes IC</t>
  </si>
  <si>
    <t>SEGMENTACIÓN DEUDORES</t>
  </si>
  <si>
    <t>Segmentación de deudores para los listados de deudores y envio de correos</t>
  </si>
  <si>
    <t>DESCUENTO GASTOS ADMINISTRATIVOS</t>
  </si>
  <si>
    <t>Atencion de Incidencias</t>
  </si>
  <si>
    <t>Estimación de Requerimientos</t>
  </si>
  <si>
    <t>Apoyo a Equipo de Operaciones</t>
  </si>
  <si>
    <t>Apoyo a Equipo de Proyectos</t>
  </si>
  <si>
    <t>Asistencia a usuarios</t>
  </si>
  <si>
    <t>Apoyo a Equipo de Operaciones - Consultas Meet, Argos, Banner y otros</t>
  </si>
  <si>
    <t>Apoyo a Equipo de Operaciones - Marcación docente,Encuesta de pares</t>
  </si>
  <si>
    <t>Proyecto Portal Docente</t>
  </si>
  <si>
    <t>0.5</t>
  </si>
  <si>
    <t>Apoyo a Equipo de Proyectos - Validación Sesiones Meet</t>
  </si>
  <si>
    <t>Argos</t>
  </si>
  <si>
    <t>Seguimiento y Validación de requerimientos - Reportes PA, Otros</t>
  </si>
  <si>
    <t>Capacitación a Equipo de Operaciones</t>
  </si>
  <si>
    <t>Apoyo a Equipo de Proyectos - Proyecto Grados y Títulos</t>
  </si>
  <si>
    <t>Atencion de Incidencias - Matriculas/Otros</t>
  </si>
  <si>
    <t>Apoyo a Equipo de Proyectos - Proyecto Vida Univeristaria</t>
  </si>
  <si>
    <t>Apoyo a Equipo de Proyectos - Proyecto CAU-IC</t>
  </si>
  <si>
    <t>Requerimiento - Integración Banner con Teams</t>
  </si>
  <si>
    <t>Requerimiento - Envio de correo y sms automatico - Tesoreria</t>
  </si>
  <si>
    <t>Atención de requerimientos reportes</t>
  </si>
  <si>
    <t>Requerimiento-Reporte Porcentaje de presencialidad</t>
  </si>
  <si>
    <t>Requerimiento-Reporte Replicar reglas de tricado en historial</t>
  </si>
  <si>
    <t>Requerimiento-ReporteNueva regla de listas cruzadas Reporte 181</t>
  </si>
  <si>
    <t>Requerimiento-ReporteActualizar hora reporte N° 141</t>
  </si>
  <si>
    <t>Requerimiento-ReporteCorrección Reporte N° 019</t>
  </si>
  <si>
    <t xml:space="preserve">Apoyo a Equipo de Proyectos </t>
  </si>
  <si>
    <t xml:space="preserve"> * Capacitaciones sobre Banner y Argos</t>
  </si>
  <si>
    <t xml:space="preserve"> * Desarrollo de reportes</t>
  </si>
  <si>
    <t>Atención de incidencias</t>
  </si>
  <si>
    <t xml:space="preserve"> * Correccion de lentitud del reporte 108 en Argos</t>
  </si>
  <si>
    <t>Proyecto Symplicity F2</t>
  </si>
  <si>
    <t>Proyecto - Symplicity F2</t>
  </si>
  <si>
    <t>Proyecto Symplicity F3</t>
  </si>
  <si>
    <t>Proyecto - Symplicity F3</t>
  </si>
  <si>
    <t>Admisión 2.0</t>
  </si>
  <si>
    <t>Proyecto - Admisión 2.0</t>
  </si>
  <si>
    <t>SMA Functional Assessment Workshop</t>
  </si>
  <si>
    <t>Proyecto - SMA Functional Assessment Workshop</t>
  </si>
  <si>
    <t>Proyecto Google Meet</t>
  </si>
  <si>
    <t>Requerimiento - Plan B - Meet</t>
  </si>
  <si>
    <t>Morosidad</t>
  </si>
  <si>
    <t>Requerimiento - Morosidad</t>
  </si>
  <si>
    <t>Morosidad IC</t>
  </si>
  <si>
    <t>Requerimiento - MorosidadIC</t>
  </si>
  <si>
    <t>Envio de correo y sms Automatico</t>
  </si>
  <si>
    <t>Requerimiento - Envio de correo y sms automatico - Admisión</t>
  </si>
  <si>
    <t>Reportería Presupuestos</t>
  </si>
  <si>
    <t>Requerimiento - Reporteria Presupuestos</t>
  </si>
  <si>
    <t>Coordinación equipo de proyectos</t>
  </si>
  <si>
    <t>Proyecto Grados y Titulos</t>
  </si>
  <si>
    <t>Proyecto Grados Y titulos - Gestion</t>
  </si>
  <si>
    <t>Proyecto Vive Continental - Gestion</t>
  </si>
  <si>
    <t>Proyecto Vida Universitaria - Gestion</t>
  </si>
  <si>
    <t>Proyecto Pago Online UC/IC - Incidencias/ Correcciones</t>
  </si>
  <si>
    <t>Proyecto Seleccion Docente</t>
  </si>
  <si>
    <t>Proyecto Seleccion Docente - Gestion</t>
  </si>
  <si>
    <t>Requerimiento - Portal Docente(Marcacion)</t>
  </si>
  <si>
    <t>Proyecto Reportes Posgrado - Power BI</t>
  </si>
  <si>
    <t>Proyecto Beneficio a Estudiantes - Gestion</t>
  </si>
  <si>
    <t>Requerimiento Caja Centro</t>
  </si>
  <si>
    <t>Proyecto Gestion Desempeño</t>
  </si>
  <si>
    <t>Gestion de requerimiento Sapia</t>
  </si>
  <si>
    <t>Incidencias IC</t>
  </si>
  <si>
    <t>EPG - Gestion de cobranza</t>
  </si>
  <si>
    <t>A Gestion cobranza</t>
  </si>
  <si>
    <t>Sistema de Gestion Cobranzas</t>
  </si>
  <si>
    <t>Estimacion de Requerimiento - Sistema de Gestion Cobranzas</t>
  </si>
  <si>
    <t>Automatizacion Correo/SMS</t>
  </si>
  <si>
    <t>Estimacion de Requerimiento - Automatizacion Correo/SMS</t>
  </si>
  <si>
    <t>Estimación de Requerimientos - Reporte de Morosidad IC</t>
  </si>
  <si>
    <t>Estimación de Requerimientos - Simplicity IC /SIAVI</t>
  </si>
  <si>
    <t>Migracion CAU-IC/Tramite Documentario</t>
  </si>
  <si>
    <t>Estimación de Requerimientos - Migracion CAU-IC/Tramite Documentario</t>
  </si>
  <si>
    <t>Proyecto Caja Didáctica</t>
  </si>
  <si>
    <t>Estimación de Requerimientos - Caja Didactica M1</t>
  </si>
  <si>
    <t>Servicios diferenciados</t>
  </si>
  <si>
    <t>Estimacion de servicios diferenciados al estudiante</t>
  </si>
  <si>
    <t>Estimacion de Pagare IC</t>
  </si>
  <si>
    <t>Estimacion de SEguimiento Semipresecnial</t>
  </si>
  <si>
    <t>Estimacion de Nueva Unidad de Negocio</t>
  </si>
  <si>
    <t>Estimacion de Portal de Estudiante - Posgrado</t>
  </si>
  <si>
    <t>Estimacion  Admision IC</t>
  </si>
  <si>
    <t>Coordinaciones a Equipo de Operaciones - Capacitaciones/otros</t>
  </si>
  <si>
    <t>Coordinaciones a Equipo de Operaciones - Desarrollos e incidencias</t>
  </si>
  <si>
    <t>Proyecto Notas Moodle</t>
  </si>
  <si>
    <t>Proyecto: Integración del registro de notas Aula Virtual a Banner</t>
  </si>
  <si>
    <t>Coordinacion Equipo Proyectos</t>
  </si>
  <si>
    <t>Coordinacion - Proyecto Matricula CIC</t>
  </si>
  <si>
    <t>Coordinacion Equipo Pryectos- Estatus Symplicity/U - Improve/Admisiones 2.0</t>
  </si>
  <si>
    <t>Estatus de Proyectos</t>
  </si>
  <si>
    <t>Coordinacion a Equipo de Proyectos - Estatus de Proyectos</t>
  </si>
  <si>
    <t>Acompañamiento</t>
  </si>
  <si>
    <t>Coordinacion a Equipo de Proyectos  - Acompañamiento/ participacion con Gestores</t>
  </si>
  <si>
    <t>Coordinacion a Equipo de Proyectos  - KPIs/Priorizacion deProyectos</t>
  </si>
  <si>
    <t>Proyectos IC</t>
  </si>
  <si>
    <t>Coordinacion a Equipo de Proyectos -  IC</t>
  </si>
  <si>
    <t xml:space="preserve">Proyecto Vive Continental </t>
  </si>
  <si>
    <t>Desarrollo de pendientes</t>
  </si>
  <si>
    <t>Fase 2</t>
  </si>
  <si>
    <t>Proyecto- Exoneración de seguro contra accidentes - Desarrollo de solicitud de exoneracion</t>
  </si>
  <si>
    <t>Proyecto Seleccion Docente - coordinación</t>
  </si>
  <si>
    <t>Apoyo al equipo de operaciones - Consultas levantamiento de incidencias</t>
  </si>
  <si>
    <t>Marcaciones Docente</t>
  </si>
  <si>
    <t>Actualizacion de Reportes (desarrollo + coordinaciones)</t>
  </si>
  <si>
    <t>Coordinación - Portal Docente - Marcaciones</t>
  </si>
  <si>
    <t>Pagaré IC</t>
  </si>
  <si>
    <t>Pagaré del Instituto (Request)</t>
  </si>
  <si>
    <t>consultas sistema/ Apoyo estrategias (Cgarrido)</t>
  </si>
  <si>
    <t>Apoyo a Equipo de Operaciones - Caja Didactica</t>
  </si>
  <si>
    <t>Apoyo a Equipo de Operaciones - Capacitacion Hubspec</t>
  </si>
  <si>
    <t>Apoyo a Equipo de Operaciones - Reclutamiento convocatoria</t>
  </si>
  <si>
    <t xml:space="preserve">Apoyo a Equipo de Proyectos - Algeiba </t>
  </si>
  <si>
    <t>GYT incidencias/capacitaciones</t>
  </si>
  <si>
    <t xml:space="preserve">Atencion de Incidencias/Otros  </t>
  </si>
  <si>
    <t>Campus Virtual</t>
  </si>
  <si>
    <t>Atencion de Incidencias/Otros - Marcaciones Docente/M1</t>
  </si>
  <si>
    <t>Generación cuentas corrientes y descuentos</t>
  </si>
  <si>
    <t>Requerimiento: Recibos cancelatorios Caja Centro</t>
  </si>
  <si>
    <t>Validar un solo descuento</t>
  </si>
  <si>
    <t>Convalidar III Módulo</t>
  </si>
  <si>
    <t>Documentos virtuales - RAI</t>
  </si>
  <si>
    <t>Avisos - Entrega de Notas</t>
  </si>
  <si>
    <t>Asistencia eventos</t>
  </si>
  <si>
    <t>Solicitud de ambientes</t>
  </si>
  <si>
    <t>Cambiar código por DNI</t>
  </si>
  <si>
    <t>Actualización de manuales</t>
  </si>
  <si>
    <t>Estimación de Requerimientos - Estimación de tareas</t>
  </si>
  <si>
    <t xml:space="preserve">Porcentaje de inasistencias </t>
  </si>
  <si>
    <t>Reporte Académico Económico General IC</t>
  </si>
  <si>
    <t>Encuesta NPS IC</t>
  </si>
  <si>
    <t>ESTADO ECONÓMICO CAU-IC</t>
  </si>
  <si>
    <t>Cambio colores portal del estudiante</t>
  </si>
  <si>
    <t>Proyecto U-Improve</t>
  </si>
  <si>
    <t>Proyecto Matricula 202020</t>
  </si>
  <si>
    <t>Requerimiento Matricula masiva</t>
  </si>
  <si>
    <t>Banner, Argos</t>
  </si>
  <si>
    <t>Estimación de Requerimiento de Matricula Masiva</t>
  </si>
  <si>
    <t>Revisión Asignaturas extracurriculares</t>
  </si>
  <si>
    <t>Requerimiento Revisión Asignaturas extracurriculares</t>
  </si>
  <si>
    <t>Proyecto symplicity-Integración de datos</t>
  </si>
  <si>
    <t>Automatización de activación de ingresantes</t>
  </si>
  <si>
    <t>Proyecto: Automatización de activación de ingresantes</t>
  </si>
  <si>
    <t xml:space="preserve">Proyecto Arquitectura </t>
  </si>
  <si>
    <t>Inventario de APIS y WebServices</t>
  </si>
  <si>
    <t>Elaborar propuestua de Arquitectura de APIS y Microservicios</t>
  </si>
  <si>
    <t>Desarrollar la Arquitectura de APIS y Microservicios</t>
  </si>
  <si>
    <t>Desarrollar aplicación y documentación sobre guías para el desarrollo</t>
  </si>
  <si>
    <t>Acompañamiento a Analistas Programadores</t>
  </si>
  <si>
    <t>Registro de incidentes</t>
  </si>
  <si>
    <t>Proyectp Arquitectura</t>
  </si>
  <si>
    <t>Perfiles egresados externos GyT</t>
  </si>
  <si>
    <t>Proyecto Banner-Postgrado</t>
  </si>
  <si>
    <t>Proyecto Banner-Postgrado- Ejecucion de pruebas Aulas Virtuales Unificadas</t>
  </si>
  <si>
    <t>Requerimiento CAS</t>
  </si>
  <si>
    <t>Requerimiento CAS mejora de procedimientos - Tickets historial estudiante CAS</t>
  </si>
  <si>
    <t xml:space="preserve">Proyecto Symplicity-Integración de datos - obtencion de datos Academicos </t>
  </si>
  <si>
    <t>Banner</t>
  </si>
  <si>
    <t>Atencion de Incidencias - POSGRADO aulas virtuales</t>
  </si>
  <si>
    <t>Aulas Virtuales - Semipresencial</t>
  </si>
  <si>
    <t>Atencion de Incidencias - Semipresencial aulas virtuales-S29</t>
  </si>
  <si>
    <t>Proyecto mejora atención a estudiantes</t>
  </si>
  <si>
    <t>Beneficios estudiantes - Estimación de Requerimientos</t>
  </si>
  <si>
    <t>Beneficios estudiantes - Elaboracion de scripts</t>
  </si>
  <si>
    <t>ADRYAN</t>
  </si>
  <si>
    <t>Apoyo a Equipo de Operaciones - Revision de script obtencion de datos de horarios docentes pregrado -S29</t>
  </si>
  <si>
    <t>REPORTES ARGOS</t>
  </si>
  <si>
    <t>Apoyo a Equipo de Operaciones - Elaboracion de script para reporte de no matriculados pregrado</t>
  </si>
  <si>
    <t>ISBAN</t>
  </si>
  <si>
    <t>Revision de obtencion de datos de personas integracion en BDINTBANNER - S28</t>
  </si>
  <si>
    <t>Proyecto Vive Continental</t>
  </si>
  <si>
    <t>Creacion de script para obtener cursos extracurriculares - Vive continental - S28</t>
  </si>
  <si>
    <t>Revision de servicios web conduit  para obtencion de notas moodle - S28</t>
  </si>
  <si>
    <t>Proyecto Matricula Ciclo Intensivo</t>
  </si>
  <si>
    <t>Ajuste de parametros adicionales Estadosde Estudiante y Curricula / Cambio obtencion de escalas y cronogramas - S31</t>
  </si>
  <si>
    <t>Proyecto BANNER - Posgrado</t>
  </si>
  <si>
    <t>Revision implementacion de emision de actas -S32</t>
  </si>
  <si>
    <t>Proyecto RECATEGORIZACION</t>
  </si>
  <si>
    <t>Revision de Criterio de Buen Pagador-S32</t>
  </si>
  <si>
    <t>Beneficio de Prorroga Especial primera cuota grupos I , II-S33 y con pagare S35-36</t>
  </si>
  <si>
    <t>Revision de beneficarios 150 soles descuento en matriculas-S33</t>
  </si>
  <si>
    <t>Egresados BANNER</t>
  </si>
  <si>
    <t xml:space="preserve">Explicacion Registro de egresados </t>
  </si>
  <si>
    <t>Admision Genesys</t>
  </si>
  <si>
    <t>Publicacion de Servicio Resgistro de Encuesta Admision Genesys  entorno de Test.</t>
  </si>
  <si>
    <t>Revision de campanas de inasistencias bienestar  universitario</t>
  </si>
  <si>
    <t>Beneficios Economicos</t>
  </si>
  <si>
    <t>Retiro de Beneficio 5% descuento por pronto pago  a estudiantes que no cancelaron</t>
  </si>
  <si>
    <t>BDINTBANNER</t>
  </si>
  <si>
    <t>Coordinacion implementacion tablas de ciclos y movimientos de estudiante</t>
  </si>
  <si>
    <t>Marcacion Docente</t>
  </si>
  <si>
    <t>Validación de Marcado de docente casos nrcs cruzados mutisede</t>
  </si>
  <si>
    <t>Integración con MS Teams</t>
  </si>
  <si>
    <t>Definicion de Archivos integracion CSV</t>
  </si>
  <si>
    <t>Rediseño regla de Egresados</t>
  </si>
  <si>
    <t>Revision de regla de egresados actual</t>
  </si>
  <si>
    <t>Proyecto Convalidaciones CAS</t>
  </si>
  <si>
    <t>Elaboracion de scripts para cuadros de equivalencia e instituciones externas</t>
  </si>
  <si>
    <t>Reglas Matricula POSGRADO</t>
  </si>
  <si>
    <t>Actualización de reglas de matricula Posgrado</t>
  </si>
  <si>
    <t xml:space="preserve">Elaboracion script Corrección Créditos con Decimales  </t>
  </si>
  <si>
    <t>Integracion POSGRADO -AP</t>
  </si>
  <si>
    <t>Posgrado - AP</t>
  </si>
  <si>
    <t>Revision de integracion con Academic PartnerShip</t>
  </si>
  <si>
    <t>Elaboracion script para verificar si el estudiante ya está matriculado a la misma asignatura en el mismo periodo.</t>
  </si>
  <si>
    <t>Verificar que el estudiante tenga asignado un orden de servicio y realizar la matricula en el Banner.</t>
  </si>
  <si>
    <t>Verificar que el estudiante tenga asignado fecha de prórroga en el concepto de matrícula(C00).</t>
  </si>
  <si>
    <t>Transferencia Conocimiento</t>
  </si>
  <si>
    <t>Integracion Aulas Virtuales - Semipresencial</t>
  </si>
  <si>
    <t>Capacitacion Integracion Aulas Virtuales Semipresencial</t>
  </si>
  <si>
    <t>Integracion matricula POSGRADO</t>
  </si>
  <si>
    <t>PROBLEMAS PARA VISUALIZAR ALUMNOS EN PLATAFORMA</t>
  </si>
  <si>
    <t>Modulo BNE Campañas de Insistencias y Deudas</t>
  </si>
  <si>
    <t>BANNER-PREGRADO</t>
  </si>
  <si>
    <t xml:space="preserve">Socialización de la configuración del plan 18 e  impacto </t>
  </si>
  <si>
    <t>Revision Cortes forma SGASADD - BANNER</t>
  </si>
  <si>
    <t>Convalidaciones Portal del Estudiante</t>
  </si>
  <si>
    <t>Definicion de Requerimientos de Convalidaciones interacción con Banner</t>
  </si>
  <si>
    <t>Integracion aulas virtuales semipresencial</t>
  </si>
  <si>
    <t xml:space="preserve">Enrolamientos de Docentes - Modalidad a distancia </t>
  </si>
  <si>
    <t>Elaboracion de reporte cuadros de equivalencia BANNER</t>
  </si>
  <si>
    <t>Revision de objetos base de datos CAS para nueva configuracion plan 201810 electivos</t>
  </si>
  <si>
    <t>Consulta Caso 244523</t>
  </si>
  <si>
    <t>Revisar proceso requisitos admision-pregrado</t>
  </si>
  <si>
    <t>CONSULTA CASO #233020</t>
  </si>
  <si>
    <t>BANNER: Registros de cuadro de equivalencia</t>
  </si>
  <si>
    <t xml:space="preserve">Apoyo Atencion de ticket 245020 </t>
  </si>
  <si>
    <t>NRC no se visualizan en el aula virtual|Enrolamiento</t>
  </si>
  <si>
    <t>Reunion para ticket 245020</t>
  </si>
  <si>
    <t>APOYO CASO #248092</t>
  </si>
  <si>
    <t>Validación , revision de los cuadros de equivalencia Convalidaciones CAS</t>
  </si>
  <si>
    <t>Coordinación Enrolamientos aulas virtuales semipresencial</t>
  </si>
  <si>
    <t>Apoyo el proceso de Abandono pregrado</t>
  </si>
  <si>
    <t>Orientación reporte de permanencia de estudiantes</t>
  </si>
  <si>
    <t>Requerimientos de Matrícula CAS</t>
  </si>
  <si>
    <t>BANNER-POSGRADO</t>
  </si>
  <si>
    <t>Pasarela de pagos -AP Revision</t>
  </si>
  <si>
    <t>Revision RabbitMQ</t>
  </si>
  <si>
    <t>Revisión del aula virtual Posgrado</t>
  </si>
  <si>
    <t>Status de configuración de Electivos de Plan 2018</t>
  </si>
  <si>
    <t xml:space="preserve">Revision casos CAS ciclo estudiante, avance academico </t>
  </si>
  <si>
    <t>Elaboracion de scripts actualizacion de cuadros de equivalencia especiales campo adicional</t>
  </si>
  <si>
    <t xml:space="preserve">Reporte de Estudiantes - Pendientes </t>
  </si>
  <si>
    <t>Revision de Cuadros de Equivalencias Convalidaciones CAS</t>
  </si>
  <si>
    <t>Imlementacion  nueva configuración del plan 2018</t>
  </si>
  <si>
    <t>Imlementacion  nueva configuración del plan 2018 - CAS</t>
  </si>
  <si>
    <t>Revision de casos reportados por el CAS Ciclo de estudiante, historial academico, certificado de estudios</t>
  </si>
  <si>
    <t>REVISAR REPORTE - ID 256538</t>
  </si>
  <si>
    <t>Verificacion de vista SZVAVAM- Configuracion plan 2018 electivos</t>
  </si>
  <si>
    <t>Creacion de script para obtener simuacion de planes de estudio - convalidaciones CAS Portal de Estudiante</t>
  </si>
  <si>
    <t xml:space="preserve">Revisión de abandono y los casos con postgrado </t>
  </si>
  <si>
    <t>Validación de Egresados</t>
  </si>
  <si>
    <t>Proyecto 5ta cuota semipresencial pregrado</t>
  </si>
  <si>
    <t>Analisis de impacto en otras implementaciones</t>
  </si>
  <si>
    <t>ESTIMACION DE REQUERIMIENTOS</t>
  </si>
  <si>
    <t>EJECUCION DE PROYECTOS</t>
  </si>
  <si>
    <t>ATENCION DE INCIDENCIAS Y REQUERIMIENTOS</t>
  </si>
  <si>
    <t>APOYO A EQUIPO DE PROYECTOS</t>
  </si>
  <si>
    <t>APOYO A OPERACIONES</t>
  </si>
  <si>
    <t>BI Fase 2</t>
  </si>
  <si>
    <t>Proyecto BI Fase 2 - Rotacion Ambiente - Efectividad de capacidad de uso</t>
  </si>
  <si>
    <t>Proyecto BI Fase 2 - Morosidad</t>
  </si>
  <si>
    <t>BI Fase 3</t>
  </si>
  <si>
    <t>Proyecto BI Fase 3 - Pensión Promedio Cuotas</t>
  </si>
  <si>
    <t>Proyecto BI Fase 3 - Re Matricula - Reincorporados</t>
  </si>
  <si>
    <t>Proyecto BI Fase 3 - Re Matricula - Deudas</t>
  </si>
  <si>
    <t>Proyecto BI Fase 3 - Recontratación Docente</t>
  </si>
  <si>
    <t>Proyecto BI Fase 3 - Tasa de asistencia</t>
  </si>
  <si>
    <t>Proyecto BI Fase 3 - Estudiantes matriculados en diferentes modalidades</t>
  </si>
  <si>
    <t>Proyecto BI Fase 3 - Headcount</t>
  </si>
  <si>
    <t>Proyecto BI Fase 3 - Docentes: Grados</t>
  </si>
  <si>
    <t>Proyecto BI Fase 3 - OLA: Empleabilidad</t>
  </si>
  <si>
    <t>Atencion de Incidencias - Reporte 141</t>
  </si>
  <si>
    <t>Proyecciones Programación Académica</t>
  </si>
  <si>
    <t>Reporte 141 Argos - Programación Académica Los otros botones</t>
  </si>
  <si>
    <t>Requerimientos - Data Academica Comite Financiero</t>
  </si>
  <si>
    <t>Requerimientos - Data Deserción Reserva</t>
  </si>
  <si>
    <t>Requerimientos - Modificación y correción del reporte 141 - reglas</t>
  </si>
  <si>
    <t>Requerimiento - Data para Market Share</t>
  </si>
  <si>
    <t>Requerimiento - Dax Market Share</t>
  </si>
  <si>
    <t>Requerimiento - Pensión Promedio</t>
  </si>
  <si>
    <t xml:space="preserve">Requerimiento - Segmentos </t>
  </si>
  <si>
    <t>Requerimiento - Datos de estudiantes con Numero telefonicos  UPGT y UVIR</t>
  </si>
  <si>
    <t>Restricciones NRCs</t>
  </si>
  <si>
    <t>Requerimiento - Inserción de restricciones NRCs y creación del foquito</t>
  </si>
  <si>
    <t>Proyecciones202110</t>
  </si>
  <si>
    <t>Requerimiento - Replica de notas del periodo 202020</t>
  </si>
  <si>
    <t>Apoyo a Equipo de Proyectos - Simplicity</t>
  </si>
  <si>
    <t>Historial Academico</t>
  </si>
  <si>
    <t>Estimación de Requerimientos - Historial Académico</t>
  </si>
  <si>
    <t>Matricula masiva</t>
  </si>
  <si>
    <t>Requerimiento - Matricula masiva</t>
  </si>
  <si>
    <t>Exoneración de seguro contra accidentes</t>
  </si>
  <si>
    <t>Requerimiento - Exoneración de seguro contra accidentes</t>
  </si>
  <si>
    <t>Revisión de asignaturas extracurriculares</t>
  </si>
  <si>
    <t>Requerimineto - Revisión Asignaturas extracurriculares</t>
  </si>
  <si>
    <t xml:space="preserve">Apoyo a RRAA </t>
  </si>
  <si>
    <t>Mejoras de Atención al Estudiante</t>
  </si>
  <si>
    <t>Proyecto: Mejora de Atención al Estudiante</t>
  </si>
  <si>
    <t>Matricula 2020-20</t>
  </si>
  <si>
    <t>Proyecto: Matricula 202020</t>
  </si>
  <si>
    <t>Matricula programa super intensivo</t>
  </si>
  <si>
    <t>Requerimiento- Matricula Programa super intensivo</t>
  </si>
  <si>
    <t>Requerimiento  - Historial Académico (opción beneficios)</t>
  </si>
  <si>
    <t>Historial Académico (opción beneficios)</t>
  </si>
  <si>
    <t>Proyecciones 202020-202100 PA</t>
  </si>
  <si>
    <t>Actas Posgrado</t>
  </si>
  <si>
    <t>Revisión de impresión de actas porgrado</t>
  </si>
  <si>
    <t>Requerimiento- Envío de actas al docente</t>
  </si>
  <si>
    <t>U. Improve</t>
  </si>
  <si>
    <t>Funcional</t>
  </si>
  <si>
    <t>Ellucian -Matricula Flexible</t>
  </si>
  <si>
    <t>Apoyo a programación</t>
  </si>
  <si>
    <t>reunión de proyeccion</t>
  </si>
  <si>
    <t>Status</t>
  </si>
  <si>
    <t>Reuniones de Status</t>
  </si>
  <si>
    <t>Casos reportados a Ellucian</t>
  </si>
  <si>
    <t>armar casos</t>
  </si>
  <si>
    <t xml:space="preserve">Estimación de Requerimientos </t>
  </si>
  <si>
    <t>Matricula para ingresantes</t>
  </si>
  <si>
    <t>Apoyo a equipo de proyectos (Reportes Argos)</t>
  </si>
  <si>
    <t>Apoyo a equipo de proyectos (Req. Marcacion Portal Docente)</t>
  </si>
  <si>
    <t>Apoyo a equipo de proyectos (Req. Seleccion Docente)</t>
  </si>
  <si>
    <t>Apoyo a Equipo de Proyecto (Proyecto Postgrado EPUC)</t>
  </si>
  <si>
    <t>Capacitacion Caja Didactica</t>
  </si>
  <si>
    <t>Apoyo a Equipo de Proyectos (Proyecto Seleccion Docente)</t>
  </si>
  <si>
    <t>MS Teams</t>
  </si>
  <si>
    <t>Requerimiento - Teams para la Educación</t>
  </si>
  <si>
    <t>VACACIONES</t>
  </si>
  <si>
    <t>IX Feria de Proyectos de Ingeniería 2020-10 - MS Tams</t>
  </si>
  <si>
    <t>Requerimiento - Teams Trabajo de grupos y canales para evento</t>
  </si>
  <si>
    <t>Proyecto Unión de Centros</t>
  </si>
  <si>
    <t xml:space="preserve">Requerimiento - Centro de emprendimiento </t>
  </si>
  <si>
    <t>SINEACE</t>
  </si>
  <si>
    <t>Requerimiento - Acreditación SINEACE</t>
  </si>
  <si>
    <t>Requerimiento - Teams Live Events</t>
  </si>
  <si>
    <t xml:space="preserve">Requerimiento - Estimación de Requerimientos (Mejoras - Sistema de Presupuesto) </t>
  </si>
  <si>
    <t>Proyecto Upgrade del Bibliotecario Virtual (Chat Online)</t>
  </si>
  <si>
    <t xml:space="preserve">Requerimiento - Upgrade del Bibliotecario Virtual </t>
  </si>
  <si>
    <t>Apoyo a Equipo de Proyecto (Proyecto Portal Docente)</t>
  </si>
  <si>
    <t>Apoyo a Equipo de Operaciones (Batch de creación de cuentas AD)</t>
  </si>
  <si>
    <t>Apoyo a Equipo de Operaciones (Sincronización de cuentas O365 | Grupos Teams)</t>
  </si>
  <si>
    <t>Proyecto Workflow</t>
  </si>
  <si>
    <t>Requerimientos - Prórroga de pagos</t>
  </si>
  <si>
    <t>Requerimientos - Cambio de usuario caja</t>
  </si>
  <si>
    <t>Requerimientos - Reincorporación On Demand</t>
  </si>
  <si>
    <t>Proyecto - Reincorporación Web</t>
  </si>
  <si>
    <t>Estimación de requerimientos - Recategorización</t>
  </si>
  <si>
    <t>Implementación - Recategorización</t>
  </si>
  <si>
    <t>Estimación de requerimientos - Reserva de matrícula</t>
  </si>
  <si>
    <t>Workflow</t>
  </si>
  <si>
    <t>Apoyo al equipo de operaciones</t>
  </si>
  <si>
    <t>Modificaciones - OVIE</t>
  </si>
  <si>
    <t>Tramite documentario virtual</t>
  </si>
  <si>
    <t>Servicio - envio de correos</t>
  </si>
  <si>
    <t>Cambio de horarios</t>
  </si>
  <si>
    <t>Blended -caja</t>
  </si>
  <si>
    <t>Evaluación docente</t>
  </si>
  <si>
    <t>Evaluación Docente</t>
  </si>
  <si>
    <t>Coordinación - académica</t>
  </si>
  <si>
    <t>Gestión y seguimiento</t>
  </si>
  <si>
    <t>Capacitación curso cerrado</t>
  </si>
  <si>
    <t>Requerimiento Porcentaje de Presencialidad</t>
  </si>
  <si>
    <t>DElaboración de casos de prueba y seguimiento</t>
  </si>
  <si>
    <t>Análisis de Matricula Intensiva</t>
  </si>
  <si>
    <t>Requerimiento Titulación de estudiantes externos</t>
  </si>
  <si>
    <t>seguimiento para creación de nuevas carreras</t>
  </si>
  <si>
    <t>Problemas con Retención</t>
  </si>
  <si>
    <t>Validación de retenciones</t>
  </si>
  <si>
    <t>Atención de incidencias de matricula</t>
  </si>
  <si>
    <t>Status de proyectos</t>
  </si>
  <si>
    <t>seguimiento de status</t>
  </si>
  <si>
    <t>Implementación de nuevas reglas de egresado</t>
  </si>
  <si>
    <t xml:space="preserve">Proyecto U-Improve </t>
  </si>
  <si>
    <t>Desarrollo de Layout</t>
  </si>
  <si>
    <t>Requerimiento- Corrección de Meet</t>
  </si>
  <si>
    <t>Google Meet</t>
  </si>
  <si>
    <t>Desarrollo de procedimientos</t>
  </si>
  <si>
    <t>Proyecto: Posgrado Eliminacion Deudas</t>
  </si>
  <si>
    <t>Proyecto: Retenciones Deuda</t>
  </si>
  <si>
    <t>Proyecto: Retenciones Redondeo</t>
  </si>
  <si>
    <t>Proyecto Symplicity - Integración de datos</t>
  </si>
  <si>
    <t>Proyecto Symplicity - Pruebas</t>
  </si>
  <si>
    <t>Proyecto Grados y Titulos - Actualizacion</t>
  </si>
  <si>
    <t>Proyecto Pagos Online UC/IC</t>
  </si>
  <si>
    <t>Estimacion de Requerimiento - Intregracion de notas</t>
  </si>
  <si>
    <t>Grados y Titulos</t>
  </si>
  <si>
    <t>Atencion de Incidencias - Soporte</t>
  </si>
  <si>
    <t>Horas Tickets</t>
  </si>
  <si>
    <t>MDA registro bien</t>
  </si>
  <si>
    <t>Apoyo correr capp y proyección 202210</t>
  </si>
  <si>
    <t>Jacky Champa</t>
  </si>
  <si>
    <t>Apoyo reporte asistencia Meet</t>
  </si>
  <si>
    <t>Naydu Hayen</t>
  </si>
  <si>
    <t>GLPI</t>
  </si>
  <si>
    <t>CAJA IC - CARGAR IMPORTES POR TRAMITE DE TITULO</t>
  </si>
  <si>
    <t>Estimados Mesa de ayuda se solicita su apoyo con la activación del siguiente detalle a todos los estudiantes en lista adjunta por Miss Isabel Ferruzo.
La sección a enlazar para todos es OTROS_TITULACION dentro de dicha sección están los items a seleccionar:
Registro y Trámite de Título
80
Formato de Título
70
Expedición de Título Profesional
100
Cualquier consulta nos escribe al chat de cajaic@continental.edu.pe o nos llama al celular de caja.</t>
  </si>
  <si>
    <t>Huaman Lorenzo Nelva Jessy</t>
  </si>
  <si>
    <t>PORTAL DEL ESTUDIANTE - ENCUESTA</t>
  </si>
  <si>
    <t>El lun, 7 mar 2022 a las 12:18, Whendy Jhulaysi Mendoza Mauricio (&amp;lt;&amp;lt;a href=''mailto:I1211417@continental.edu.pe'' target=''_blank''&amp;gt;I1211417@continental.edu.pe&amp;gt;) escribió:
Estimados , he intentado rellenar pero no me permite continuar ...aparte de ello es una encuesta que no me pertenece ya que no llevo ese curso ni con el docente ...por favor por ello estoy solicitando el apoyo no me permite realizar los trámites para el semestre tengo que solicitar mi carta de presentación. </t>
  </si>
  <si>
    <t>Alumnos IESC</t>
  </si>
  <si>
    <t>CAJA - DEPURACION DE CUENTAS IC</t>
  </si>
  <si>
    <t>DEPURACIÓN DE INSCRITOS | 21 FEBREO 2022
se solicita se depure las cuentas de todos los estudiantes en estado INSCRITOS para los inicios del 21 de Febrero.
No se permiten más matrículas de ese periodo por estar cerrado desde el 07 de Marzo.
las secciones A DEPURAR  son: 
CARRERAS
SECCIONES
FECHA INICIO
Administración de Empresas
E02AN1
21/2/2022
Administración de Empresas
E02BN1
21/2/2022
Contabilidad
L02AN1
21/2/2022</t>
  </si>
  <si>
    <t>TSO-NHUAMAN</t>
  </si>
  <si>
    <t>OVIE- VALIDACION DE PRACTICAS</t>
  </si>
  <si>
    <t>OVIE - Validación de prácticas
Agregar a la validación de término de prácticas pre que solo considera a las que se realicen del plan de estudios del periodo 2019 en adelante sin considerar anteriores.
CASO: 
i1710845@continental.edu.pe</t>
  </si>
  <si>
    <t>Pantoja Esquivel Roberto</t>
  </si>
  <si>
    <t>ACTUALIZAR MONTOS CUOTAS SECCIONES DE DISTANCIA</t>
  </si>
  <si>
    <t>se requiere la actualización de los montos de cuotas de las secciones E04BN1, E04CN1, L04BN1, N04AN1, S04AN1, P04AN1, S02AN1 periodo 2022-2</t>
  </si>
  <si>
    <t>Vega Rosales Jorge Martin</t>
  </si>
  <si>
    <t>ESTUDIANTES DE BECA | INICIO EL 07.03.2022 - BECA CONTINUIDAD</t>
  </si>
  <si>
    <t>Estimados mesa de ayuda se solicita su apoyo con enlazar a los alumnos según lista adjunta por Jesús Galarza, estudiantes inscritos para inicio 7/3/2022, detallo lo siguiente:
1.- enlazar a la razón social de Pronabec (PROGRAMA NACIONAL DE BECAS Y CRÉDITO EDUCATIVO con ruc 20546798152)
2.- generar prórrogas desde la matrícula hasta la cuota 5 con fecha 07/07/2022
3.- Cambiar el estado de inscrito a matriculado.
Atenta a su apoyo urgente
PD.
Estimado Jesus se pide no olvidar detallar el semestre y periodo para qué mesa nos apoye.
Nelva Huaman Lorenzo
Tesorería Créditos y Cobranza | Huancayo
Caja IC - cajaic@continental.edu.pe 
HORARIO DE ATENCION ( cel.937474950)</t>
  </si>
  <si>
    <t>RAI - REPORTE DE NOTA ESTUDIANTE</t>
  </si>
  <si>
    <t>Buenas tardes
Estimados, se procedió con el registro de notas en el sistema.
Asimismo comentar que no se logró ubicar a 1 estudiante, por ello pongo en copia a la oficina de @Mesa de Ayuda TI para su verificación
GALVEZ MEDINA
TRIZIA NAYELI
i2219707@continental.edu.pe
Cordialmente,
Ana Salvatierra Clemente
Asistente | Certificados Modulares y Trámites Documentarios
Registros Académicos / Grados y Títulos
Sala Virtual Meet: meet.google.com/ifq-cruk-psu
icontinental.edu.pe</t>
  </si>
  <si>
    <t>APOYO APOYO</t>
  </si>
  <si>
    <t>ENCUESTA DE EGRESADOS - CORRECCIÓN</t>
  </si>
  <si>
    <t>Buenos días,
Solicito por favor la corrección de acceso a estudiantes egresados de la encuesta para seguimiento (de egresados).
Se muestran imágenes de lo reportado por estudiante.
Cordialmente,--
Roberto Pantoja Esquivel
Jefe
Oficina de Vinculación y Empleabilidad - IC
947158984
icontinental.edu.pe</t>
  </si>
  <si>
    <t>BNI - ACCESOS</t>
  </si>
  <si>
    <t>Buenos días: 
La presente es para solicitar el acceso del Módulo BNI opción Reportes - Reporte de Notas Alumno Modular para poder visualizar.
Maria Isabela Quispe Huatarunco
Auxiliar de Cobranza
Bienestar Estudiantil
901077945</t>
  </si>
  <si>
    <t>Docentes Lima</t>
  </si>
  <si>
    <t>CAJ - matrículas Banca 6° ciclo</t>
  </si>
  <si>
    <t>Estimados, se procedió con el cambio de los importes de 285 a 265 de los 29 estudiantes según excel enviado.
Estimado Alex, según lo informado por Isabel Ferruzo para sexto modalidad Presencial el importe de enseñanza se debe considerar  s/265.00.
Se procede con el cambio del importe en la sección N06AN1 2022-20, así mismo se solicita su apoyo actualizando la sección para que los importes generados a los nuevos estudiantes en esta sección sea s/265.00.
Agradecida por el apoyo brindado
Saludos Cordiales
Patricia Rodriguez Chamorro
Cajero
Tesorería Créditos y Cobranza 
937474950
icontinental.edu.pe
Caja IC - cajaic@continental.edu.pe
HORARIO DE ATENCION ( cel.937474950)
Lunes a Viernes 8am-1pm  y 2pm-6pm
Sábados 9 am-12:00 pm</t>
  </si>
  <si>
    <t>CAJA UC</t>
  </si>
  <si>
    <t>APEC - VERIFICAR HORAS</t>
  </si>
  <si>
    <t>Urgente - Horas
Estimados, 
Por favor validar que el cálculo de horas en la opción de asignación refleje lo programado(programación especial) si este iniciará en fechas próximas.
SAludos
Daniel G. Herrera Villarruel
Programación Académicas y Gestión de la Información
Jefe de Programación Académicas y Gestión de la Información
947660608 / 973987201</t>
  </si>
  <si>
    <t>Herrera Villarruel Daniel</t>
  </si>
  <si>
    <t>CAJ - CASO PORRAS CUEVA TERESA CÓDIGO 2226819</t>
  </si>
  <si>
    <t>Estimados Señores de Mesa de ayuda, mediante la presente se solicita su apoyo revisando el caso de la estudiante PORRAS CUEVA TERESA con CÓDIGO 2226819, al ingresar a caja no se visualizan deudas del 1°PAT-01, al ingresar al estado económico , si se visualiza.
Su apoyo con este caso. 
Quedo atenta a sus comentarios.
Saludos Cordiales
Patricia Rodriguez Chamorro
Cajero
Tesorería Créditos y Cobranza 
937474950
icontinental.edu.pe
Caja IC - cajaic@continental.edu.pe
HORARIO DE ATENCION ( cel.937474950)
Lunes a Viernes 8am-1pm  y 2pm-6pm
Sábados 9 am-12:00 pm</t>
  </si>
  <si>
    <t>ADMISION - RESULTADOS EXAMENTES IC</t>
  </si>
  <si>
    <t>Registro resultados exámenes de admisión IC por periodo
Se requiere poder registrar los resultados de exámenes de admisión por periodos desde el módulo RAI</t>
  </si>
  <si>
    <t>Condori Mamani Kety Yaneth</t>
  </si>
  <si>
    <t>CAJA IC - REPORTE</t>
  </si>
  <si>
    <t>Estimados Señores de Mesa de ayuda , mediante la presente se solicita su apoyo, enviando los reportes solicitado por Isabel Ferruzo Quino, de los PROGRAMAS PAT desde el 2015 hasta el 2020.
Las secciones de las que se debe enviar los reportes son las siguientes:
15PAC1A 2015-1
15PAC1A 2015-2
15PAC1A 2015-1
15PAB1A 2015-2
15PAA1A 2015-1
15PAA1A 2015-2
16PAA1A 2016-2
16PAA1A 2016-1
16PAB1A 2016-2
16PAB1A 2016-1
16PAC1A 2016-2
16PAC1A 2016-1
17PAA1A 2017-1
17PAA1A 2017-2
17PAB1A 2017-1
17PAB1A 2017-2
17PAC1A 2017-1
17PAC1A 2017-2
18PAA1A 2018-2
18PAA1A 2018-1
18PAB1A 2018-1
18PAB1A 2018-2
18PAC1A 2018-1
18PAC1A 2018-2
19PAA1A 2019-1
19PAA1A 2019-2
19PAB1A 2019-1
19PAB1A 2019-2
19PAC1A 2019-1
19PAC1A 2019-2
20PAA1A 2020-1
20PAA1A 2020-2
20PAB1A 2020-1
20PAB1A 2020-2
20PAC1A 2020-1
20PAC1A 2020-2</t>
  </si>
  <si>
    <t>Rodriguez Chamorro Patricia Angela</t>
  </si>
  <si>
    <t>CAJA IC - ACTUALIZACION DE IMPORTE A PAGAR</t>
  </si>
  <si>
    <t>stimado Alex, buenas tardes
Mediante la presente se solicita tu apoyo con la actualización de las cuentas corrientes de los estudiantes matriculados en las siguientes secciones.( sólo deben tener generadas 2 cuotas y no 5 )
CARRERAS
SECCIONES
Administración de Empresas
E02AN1
Administración de Empresas
E02BN1
Contabilidad
L02AN1
Verificar y actualizar la cuenta corriente a los estudiantes que se le generó automáticamente las deudas a Segundo.
Actualizar las secciones para cuando se genere deuda a los estudiante sólo genere dos cuotas.  
Así mismo informar que las secciones fueron creadas sólo con dos importes
los estudiantes que se encuentran en los excel enviados  no se les debe generar ninguna actualización porque presentan sus cuotas correctas, </t>
  </si>
  <si>
    <t>ACTUALIZACIÓN EN EL SIAVI</t>
  </si>
  <si>
    <t>Estimado Alex: 
La presente es para solicitar la modificación del mensaje enviado automáticamente a través del sistema SIAVI sobre el incumplimiento del rellenado de la Ficha Socioeconómica, reemplazandolo por: 
Estimado Estudiante: 
Por el incumplimiento en el rellenado de su Ficha de Evaluación Socioeconómica; usted no podrá visualizar sus notas. Por ello, se le indica comunicarse con la Oficina de Bienestar Estudiantil ingresando a la SALA DE ATENCIONES en los horarios de Lunes a Viernes de 2:00 p.m. a 6:00 p.m. 
Atte. Bienestar Estudiantil
Cordialmente,
--
Bienestar Estudiantil
Responsable
995136887 / 921863837
064-481430 Anexo: 5240-5251
bienestaric@continental.edu.pe
HORARIO DE ATENCIÓN
Lun-Vier: 8:15 - 13:00 | 14:00 a 18:00
Sábados: 09.00 - 12:30 
 </t>
  </si>
  <si>
    <t>CAJA IC - ELIMINAR DEUDA</t>
  </si>
  <si>
    <t>La presente para solicitar su apoyo con eliminar la deuda de 50.00 soles de admisión. esta no se muestra en la cuenta corriente por ello no podemos eliminar desde caja.</t>
  </si>
  <si>
    <t>Gutierrez Loayza Esther</t>
  </si>
  <si>
    <t>CAJA IC - ACTIVAR DESCUENTO</t>
  </si>
  <si>
    <t>Por favor solicito que se pueda activar el descuento para la sección 22ECT1B, para los siguientes códigos. 
cod. 2320513 La Madrid Ruiz
cod. 2320514 Olivos Millan
cod. 2211142 Tijero Pita
cod. 2320527 Arocutipa Arcos 
Anteriormente se generó el descuento para estos códigos, pero por alguna razón ya no está figurando el descuento en el monto de pago. Deben cancelar 270.00 soles y cuando quieren cancelar les figura 300.00 soles.
Quedo atenta a su respuesta.</t>
  </si>
  <si>
    <t>APEC - REVISION REPORTE MODULO CEC</t>
  </si>
  <si>
    <t>BUENOS DIAS 
Para poder solicitar ayuda con mi sistema apec cuando requiero información detallada de notas de los alumnos sigo los pasos y presiono ver reporte  y me sale en blanco lo que me  debería dar es el consolidado de notas por ciclo del estudiante 
Actualizar los modulos : cai - cep
Milagritos Ludeña López
 996966229</t>
  </si>
  <si>
    <t>BNI - ACCESO VISUALIZAR REPORTE DE NOTAS</t>
  </si>
  <si>
    <t>Buen día, para informar que estoy a la espera de la solicitud presentada para tener acceso a la opción REPORTE DE NOTAS POR ALUMNO (BNI), esperando ser atendida a la brevedad posible.
Gracias.
--
Instituto Continental
Maria Isabela Quispe Huatarunco
Auxiliar de Cobranza
Bienestar Estudiantil
901077945
064-481430 Anexo: 5242
icontinental.edu.pe</t>
  </si>
  <si>
    <t>CAJA - REGULARIZACIÓN DE MATRÍCULA</t>
  </si>
  <si>
    <t>Estimada Yolanda , visualizamos que el estudiante se encuentra en estado MATRICULADO.
No debería presentar restricción, en caso de seguir presentando este inconveniente se recomienda comunicarse con MESA DE AYUDA mesadeayuda@continental.edu.pe
Atte.
Patricia Rodriguez Chamorro
Cajero
Tesorería Créditos y Cobranza 
937474950</t>
  </si>
  <si>
    <t>GMAIL - REVISION DE ENROLAMIENTO DE CORREOS</t>
  </si>
  <si>
    <t>Habilitar i2320487@continental.edu.pe
Giannina Astrid García Chamorro
Se solicita su apoyo revisando la creación de las cuentas de correo del instituto, el estudiante tiene todos los datos rellenados y correctos, realizo sus datos pero aun asi no se crea su cuenta de correo</t>
  </si>
  <si>
    <t>García Chamorro Giannia Astrid</t>
  </si>
  <si>
    <t>BNI - REPORTE MEDIAS BECAS</t>
  </si>
  <si>
    <t>Estimado Alex:
Se solicita el reporte de becas, medias becas por rendimiento académico, Beca Coar, beca por convenio, beca por colaborador, beca por exámen de admisión y otros. de los años 2019, 20220, 2021 por carreras.
A la espera de su amable atención.
Cordialmente,</t>
  </si>
  <si>
    <t>Mendoza Gongora Jessica</t>
  </si>
  <si>
    <t>CARGO CUOTAS DISTANCIA</t>
  </si>
  <si>
    <t>Las matriculas de distancia no consideran los montos asignados a los conceptos de la sección</t>
  </si>
  <si>
    <t>REPORTE - ALUMNOS IC</t>
  </si>
  <si>
    <t>Buenas tardes equipo de @Mesa de Ayuda TI mucho agradeceré su apoyo para contar con bases de datos de los estudiantes activos a febrero de 2022 del IC.
Detalles: 
Tres bases de datos, una por cada modalidad:presencial, semipresencial y a distancia.Cada base de datos debe de contener por separado los siguientes 6 campos:</t>
  </si>
  <si>
    <t>Macetas Fernandez Laura Mariel</t>
  </si>
  <si>
    <t>REVISION - JOB GENERACION DE CUENTA DE CORREO</t>
  </si>
  <si>
    <t>Estiamdo Alex, se requiere tu apoyo revisando el JOB de Creacion de cuentas de correo. Adjutnamos lista enviada por el usuario del os correo que no se generaron
Buenos días por favor su apoyo en la validación de cuentas y cuales son sus contraseñas del siguiente grupo 
2327432
2327467
2327471
2327475
2327493
2327495
2327498
2327499
2327500
2327501
2327503
2327505
2327510
2327492
2327494
2327480
2327487
2327485
2327488</t>
  </si>
  <si>
    <t>Chipana Carhuamaca Francisco</t>
  </si>
  <si>
    <t>APEC - ACTUALIZACIÓN ADMISIÓN IC</t>
  </si>
  <si>
    <t>Estimado @Torres Carvajal Alex conforme a lo coordinado, se solicita tu atención para modificar el registro de notas de ADMISIÓN por código de estudiante y la mejora del reporte de admisión conforme a registra (Admisión por periodo único, modalidad de admisión, modalidad de estudios, programa, datos, DNI, resultados, boleta de pago. 
Quedo atenta a tus comentarios. 
Saludos.
Kety Condori Mamani
Jefa
Registros Académicos - Grados y Títulos
977690546
912312855 (WhatsApp)</t>
  </si>
  <si>
    <t>IC - SISTEMA DE MONTOS DE CUOTA</t>
  </si>
  <si>
    <t>Estimado Alex:
     Buenas tardes, acorde a lo conversado por reunión, entendiendo a que la modalidad a distancia maneja diferentes montos de cuota, es preciso que el sistema reconozca la cuota anterior que ha estado teniendo el estudiante para poder cargarle los montos correctos en los nuevos inicios y que no se tenga que estar actualizando cada vez que el estudiante cambie de semestre.
Quedo atento a los avances y confirmación de la mejora,</t>
  </si>
  <si>
    <t>CAJ - INCONSISTENCIA EN LISTADO DE DEUDORES</t>
  </si>
  <si>
    <t>Inconsistencia en Data Deudores
Buen día Alex:
Por medio de la presente se informa que se ha encontrado  inconsistencia en el Listado de Deudores.
El reporte muestra a estudiantes deudores de la Carrera de Gastronomía del 1° Ciclo:
El primer, segundo y tercer estudiante 2210276, 2320414, 2320450, en el sistema se encuentra en la Sección H01AM1 cuya Fecha de Vencimiento de la segunda cuota es todavía el 04/05/2022, pero ya lo tenemos en el Listado de Deudores. Así como 2320446, 2320470,...
Sin embargo los alumno 2320420, 2211154, 2320439 si muestra la Sección H01BM1 con fecha de vencimiento de la segunda cuota el 04/02/22
Solicito por favor revisar la primera lista adjunta ya que dichos estudiantes han manifestado al Equipo de Cobranza que ellos inician clases en Abril.
Sin otro particular y en espera de instrucciones, me reitero.
Atentamente,</t>
  </si>
  <si>
    <t>Ore Suarez Eva Marina</t>
  </si>
  <si>
    <t>SOLICITUD DE TARJETA DE COORDENADAS</t>
  </si>
  <si>
    <t>Estimados; solicito generar la tarjeta de coordenadas para el docente 
Moises Darwin Hilario Valdeon &amp;lt;&amp;lt;a href=''mailto:mhilariov@continental.edu.pe'' target=''_blank''&amp;gt;mhilariov@continental.edu.pe&amp;gt;.
Espero su confirmación.
--
Saludos cordiales. </t>
  </si>
  <si>
    <t>Arzapalo Campos Judith Yhensy</t>
  </si>
  <si>
    <t>CAJA - ESTUDIANTES DISTANCIA CUOTA 245</t>
  </si>
  <si>
    <t>Buen día Alex:
Por medio de la presente se adjunta la lista de 52 estudiantes con montos generados que aún no se han corregido, según lo acordado hacer el cambio solicitado por Jorge Vega por correo.
Sin otro particular, y en espera de la atención a la presente, me despido.
Atentamente,
Eva Marina Oré Suárez
Analista de Gestión de la Información
Instituto Continental
942615578</t>
  </si>
  <si>
    <t>ACTUALIZAR MONTOS CUOTA MODALIDAD DISTANCIA</t>
  </si>
  <si>
    <t> Actualizar los montos de cuotas de los estudiantes de la modalidad de distancia según el cargo asignado en su matricula anterior.</t>
  </si>
  <si>
    <t>CAJA IC - CENTRO DE COSTOS</t>
  </si>
  <si>
    <t>Nelva Jessy Huaman Lorenzo
13:09 (hace 2 horas)
para mí, Torres, Enma, Caja
Estimados Mesa solicitó su apoyo en agregar a la tabla de centros de costos en el sistema APEC del INSTITUTO los siguiente:
Algunos de centros de costo ya están pero se necesita modificar las nomenclaturas.</t>
  </si>
  <si>
    <t>VERIFICAR PORTAL | BACHILLER NOTIFICACIÓN DE RECHAZOS</t>
  </si>
  <si>
    <t>Estimado @Torres Carvajal Alex según se ha verificado en el portal del sistema de bachiller técnico, al momento de RECHAZAR un documento, si bien es cierto nos permite personalizar el texto con las observaciones, no verificamos que el correo se envié al estudiante, es preciso saber si le llega como un correo y desde que cuenta, pues de registrosic no es. 
Por otro lado, de este mismo sistema observamos que está permitiendo elegir extensión, cuando solo debiera ser el programa de estudios culminado satisfactoriamente: 
Por favor, corregir el caso de ese estudiante. 
Quedamos atentas a las indicaciones. 
Kety Condori Mamani
Registros Académicos - Grados y Títulos
Jefa
Celular: 977690546</t>
  </si>
  <si>
    <t>CAJA - ACTULIALIZAR FECHAS DE INICIO Y FIN</t>
  </si>
  <si>
    <t>Se solicita su apoyo en actualizar a todos los inscritos y matriculados a las secciones siguientes ya que no se actualiza las fechas programadas de inicio y fin 
INICIO FEBRERO 2022 (2022-1 / 2022-2)
OBSERVACIONES
PROGRAMA DE ESTUDIOS
SECCIONES
PERIODO
FECHA INICIO
FECHA FIN
Administración de Empresas
E02HM1
2022-1
14/02/2022
12/06/2022
SEMIPRESENCIAL
Administración de Empresas
E03KT1
2022-1
14/02/2022
12/06/2022
SEMIPRESENCIAL
Contabilidad
L03FT1
2022-1
14/02/2022
12/06/2022
SEMIPRESENCIAL</t>
  </si>
  <si>
    <t>CAU IC - INCONVENIENTES</t>
  </si>
  <si>
    <t>NO APARECE LA OPCION PARA SUBIR NOTA DE LOS ESTUDIANTES
Buenas Dias, no me aparece la opcion para subir notas de la Unidad Didactiva
MICHAEL BRAHIAM QUISPE QUISPE
mquispeb@continental.edu.pe</t>
  </si>
  <si>
    <t>REPORTE DE MARCADO DE ASISTENCIA</t>
  </si>
  <si>
    <t>Marcación de docentes
Estimado Alex 
Mediante la presente, solicito por favor el envío del reporte de marcación de asistencia de los docentes hasta la fecha. 
Agradeciéndo su atención </t>
  </si>
  <si>
    <t>REPORTE DE ESTUDIANTES RECATEGORIZADOS</t>
  </si>
  <si>
    <t>REPORTE DE ESTUDIANTES RECATEGORIZADOS
Estimados de TI: 
Se solicita enviar el Reporte de estudiantes recategorizados en el período 2021-1 y 2021-2. 
Cordialmente,
De Karla Teresa Martínez Oscata
Analista de subvenciones, reservas y reincorporaciones
Bienestar Estudiantil
921863837
064-481430 Anexo: 5251
icontinental.edu.pe</t>
  </si>
  <si>
    <t>TARJETA DE COORDENADAS - ENVIO</t>
  </si>
  <si>
    <t>TARJETA DE COORDENADAS
Estimados @Mesa de Ayuda TI  por favor su apoyo para el envío al usuario ''apenas@continental.edu.pe'' el archivo de coordenadas N° 1396 que hemos asignado. </t>
  </si>
  <si>
    <t>EXAMEN DE ADMISION - NOTAS</t>
  </si>
  <si>
    <t>Estimados @Mesa de Ayuda TI  en este grupo existen 62 usuarios NO UBICADOS en el sistema para registrar sus notas, he buscado todas las secciones suponiendo que estamos mal, pero no se ha ubicado. 
Te pido por favor @Torres Carvajal Alex  que revises bien este tema y des una solución definitiva no momentánea. </t>
  </si>
  <si>
    <t>RAI - REVISAR MATRICULAS ACTIVAS</t>
  </si>
  <si>
    <t>Urgente | Revisar matrículas activas
Buenos días a todos:
Solicito revisar la activación de matrículas de la base de datos de los estudiantes que finalizaron el 21.01.2022 de la mod. regular, dado que el equipo a cargo de las re matrículas constantemente están reportando que se activen las matrículas lo que implica una activación manual por parte del área de caja y demora en la atención. Estamos en una semana crucial de re-matrículas para iniciar el 14.02.2022.
Adjunto algunos códigos como ejemplo.
A la espera de la confirmación de la atención, me despido.
Atte.</t>
  </si>
  <si>
    <t>Ferruzo Quino Isabel Leonor</t>
  </si>
  <si>
    <t>CAJA - Actualizar IDCuentaContraPartida</t>
  </si>
  <si>
    <t>Regularizar la cuenta contra partida según el banco desde el que se realizó el abono</t>
  </si>
  <si>
    <t>IC - CAMPAÑA DE REINCORPORACION</t>
  </si>
  <si>
    <t>Buenas noches estimados mesa de ayuda y Alex.
Por medio del presente solicito data de estudiantes que abandonaron o reservaron para el proceso de reincorporaciones para  TERCERO
semestre carrera contabilidad semipresencial de los siguientes semestres
ULTIMO PERIODO
CÓDIGO
APELLIDOS Y NOMBRES
Deuda
cursos desaprobados
estado abandono o reserva
Secciones:
- 2016-II  L03BT1
- 2017-I     L03FM1
- 2018-I   L03AM1
Esperando su respuesta me despido
Miguel Martin Cárdenas Agreda
Jefe de la Modalidad Semipresencial
064-481430 Anexo: 5232</t>
  </si>
  <si>
    <t>Cárdenas Agreda Miguel Martín</t>
  </si>
  <si>
    <t>REPORTE - DATOS IC</t>
  </si>
  <si>
    <t>Se solicita remitir el reporte de estudiantes conforme indica el documento adjunto, la información (criterios) son los mismos que del año pasado. 
Quedo a la espera a fin de continuar con asignar el puesto correspondiente. 
Por otro lado Jesús, conforme se indicó a Gerencia, se trabajará la información y en cuento se tenga se enviará. En lo sucesivo solicitarlo con tiempo. </t>
  </si>
  <si>
    <t>RAI - INCONSISTENCIA EN FORMULARIO</t>
  </si>
  <si>
    <t>OBSERVACIÓN - RESTRICCIÓN | PRESENTACIÓN DE DOCUMENTOS DE MATRICULA
Buenas tardes
Estimados @Mesa de Ayuda TI @Torres Carvajal Alex por favor su apoyo con lo siguiente:
No se debe permitir la Inscripción, menos matrícula a los estudiantes suspendidos por presentación de documentos de matrícula.Como se muestra en la imagen la estudiante está inscrita en un 3er semestre, lo cual no es correcto porque tiene restricción por la falta de documentos.
Es fundamental para nosotros poder exigir a los estudiantes que cumplan con la entrega de los documentos por este medio, mucho más ahora por los campos obligatorios que se deben cumplir en la plataforma del MINEDU. Quedo atenta a su pronta respuesta.</t>
  </si>
  <si>
    <t>Choque Lapa Seydi Sayumi</t>
  </si>
  <si>
    <t>RAI - ACTUALIZACION DE CUADRO DE MERITO</t>
  </si>
  <si>
    <t>se solicita su apoyo para la actualización de cuadros de mérito ya que al momento de realizar la exportación de los mismos se está considerando a la modalidad A DISTANCIA lo cual es incorrecto, los cuadros de mérito sólo deben considerar a la modalidad REGULAR (presencial).
Las modalidades SEMIPRESENCIAL y A DISTANCIA deben ser exonerados de los cuadros de mérito por el sistema de descuentos con el que ya cuentan.
Una de los cuadros con las que identificó ello la oficina de @Bienestar Instituto Continental es el cuadro de 1er semestre de Desarrollo de Sistemas.
S01AM1 regular ------&amp;gt; SI se considera en el cuadro
S01BM1 a distancia --------&amp;gt; NO debe ser considerado en el cuadro</t>
  </si>
  <si>
    <t>DISTANCIA - ACTUALIZACIÓN DE MONTOS DE CUOTAS</t>
  </si>
  <si>
    <t>Estimado Alex:
      Buen día, acorde a lo acordado en la reunión, te envío las secciones que requieren de la actualización de los montos, a las cuotas que estuvieron pagando anteriormente:
PERIODO: 2022-20.
Fecha de inicio: 21.02.22.
Secciones
- E03AN1.
- E03AN1.
- E03CN1.
- E03DN1.
- L03AN1.
- N03AN1.
- S03AN1.
- P03AN1.
- E02AN1.
- E02BN1.
- L02AN1.
Quedo atento a la confirmación del cambio,
Saludos y gracias por la atención, 
Jorge M. Vega Rosales
Coordinación
Jefe de la Modalidad A Distancia
940 193258</t>
  </si>
  <si>
    <t>REQUERIMIENTO DE INFORMACIÓN</t>
  </si>
  <si>
    <t>Estimada Sra. Narda,  hemos coordinado con Alex y el profesor Jaime teniendo lo siguiente: 
RENDIMIENTO ACADÉMICO: 
2019: ambos periodos (plan 2019)  - Alex Torres
2020: ambos periodos (plan 2019) - Alex Torres 
2021: 2021-1 (plan 2019) - Alex Torres 
RENDIMIENTO ACADÉMICO - EFSRT (notas de los proyectos productivos ''A'' y ''B'') (plan 2019) Alex Torres
CERTIFICADOS MODULARES PLAN 2019
Módulo 1 (2019 -2 al 2021-1) = ORA (hasta expedidos) 
Módulo 2 (2019 -2 al 2021-1) = ORA (hasta expedidos) 
MÓDULO 3: (2021-2) SOLO APTOS =OVIE (Roberto Pantoja enviar data actualizada a ORA) 
TITULACIÓN: ya se tiene y se enviará más tarde. 
En ese sentido, Alex nos enviará la información el martes en la tarde por lo que lo tendríamos procesado para el día JUEVES 03/02
Saludos. 
Kety Condori Mamani
Registros Académicos - Grados y Títulos
Jefa
Celular: 977690546</t>
  </si>
  <si>
    <t>CAJA - REVISAR Y ACTULIZAR BOLETA</t>
  </si>
  <si>
    <t>Estimados Mesa de ayuda buenos días,
Solicito que actualicen la descripción de las boletas de los siguientes estudiantes codigos 1920456 Felix Perez Angel con boleta 99004-140888 importe 350.00 del día 03/02/2022
la sección BACH_CAE2022-1 creada por el area de CAU del IC
esto está involucrando al asbanc del IC.
Nelva Huaman Lorenzo
Tesorería Créditos y Cobranza | Huancayo
Caja IC - cajaic@continental.edu.pe 
HORARIO DE ATENCION ( cel.937474950)</t>
  </si>
  <si>
    <t>BACH IC - SECCIONES</t>
  </si>
  <si>
    <t>Estimados de mesa de ayuda/Centro de atención al usuario,
Se solicita la revision de las siguientes secciones al area que corresponde ya que no figura concepto, descripción, monto tal como se adjunta las imágenes.
Esta sección está generando inconvenientes al momento de ingresar los pagos porque está generando su boleta e blanco.
Nelva Huaman Lorenzo
Tesorería Créditos y Cobranza | Huancayo
Caja IC - cajaic@continental.edu.pe 
HORARIO DE ATENCION ( cel.937474950)
Lunes a Viernes 8am-2pm  y 4pm-7pm
Sábados 9 am-12:00 pm</t>
  </si>
  <si>
    <t>CAJ - REVISAR Y ACTUALIZAR BOLETA</t>
  </si>
  <si>
    <t>MUY URGENTE - RIVISAR Y ACTUALIZAR BOLETA
Estimados Mesa de ayuda buenos días,
Solicito que actualicen la descripción de las boletas de los siguientes estudiantes codigos 1117674 Quispe Crisostomo Priscila con boleta 99004-140960 importe 350.00 del día 03/02/2022 y el código 1920493 Gonzales Paucar Heber con boleta 99004-140731 del dia 2/2/2022 el importe 350.00 que afectan a la sección BACH_CAE2022-1 dichos comprobantes en Apec está en blanco se adjunta imagen.
Por favor son 2 casos hasta el momento al parecer el problema es la sección BACH_CAE2022-1 creada por el area de CAU del IC
esto está involucrando al asbanc del IC.
Adjunto imagen</t>
  </si>
  <si>
    <t>MUY URGENTE - RIVISAR Y ACTUALIZAR BOLETA
Estimados Mesa de ayuda buenos días,
Solicito que actualicen la descripción de las boletas de los siguientes estudiantes codigos 1219201 Duran Tovar Alvarao con boleta 99004-140857  importe 350.00 del día 03/02/2022 y el código 1920010 Cieza Jimenez Carmela con boleta 99004-140802 del dia 3/2/2022 el importe 350.00 que afectan a la sección BACH_CAE2022-1 dichos comprobantes en Apec está en blanco se adjunta imagen.
Por favor se están encontrando más casos hasta el momento al parecer el problema es la sección BACH_CAE2022-1 creada por el area de CAU del IC esto está involucrando al asbanc del IC.
Adjunto imagen</t>
  </si>
  <si>
    <t>AULA VIRTUAL IC - INCONVENIENTES</t>
  </si>
  <si>
    <t>Nueva plataforma virtual de la modalidad semipresencial y A Distancia en el instituto continental no funciona
Buenos dias Srs. mesa de ayuda, reitero el pedido hecho por Pedro Fernandez y confirmo que la nueva plataforma del aula virtual en el instituto continental no esta funcionando, al tratar de ingresar se observa el siguiente mensaje o mensajes:</t>
  </si>
  <si>
    <t>APEC - REPORTE</t>
  </si>
  <si>
    <t>Se solicita de acuerdo al reporte de aptos a reincorporar se complete en los siguientes  recuadros.</t>
  </si>
  <si>
    <t>APEC - INCREMENTAR COLUMNA REPORTE DEUDORES</t>
  </si>
  <si>
    <t>Buen día Alex:
Por medio de la presente y debido a que hemos iniciado un nuevo año, es necesario incrementar columnas al Listado de Deudores, columnas que muestren las deudas de los meses del año 2022 para el seguimiento respectivo.
En la captura adjunta se muestra que solo tenemos hasta Diciembre del 2021.
Sin otro asunto en particular y en espera de la pronta atención a la presente, me reitero.
Atentamente,
Eva Marina Oré Suárez
Analista de Gestión de la Información
Instituto Continental
942615578</t>
  </si>
  <si>
    <t>IC - CREACION DE CUENTAS DE CORREO</t>
  </si>
  <si>
    <t>Buenos días activación de correo 2227549. Cordero Azocar gremy Isabella</t>
  </si>
  <si>
    <t>PORTAL - BACHILLER TÉCNICO</t>
  </si>
  <si>
    <t>Estimados TI, 
estamos presentando inconvenientes de validaciones en el sistema de bachiller a través del portal del estudiante, a modo de ejemplo: 
Les sale que no tienen modular, lo cual para este proceso lo único que se considera es APTO, de modo obligatorio debe validar que cuente con certificado de egresado, de ese modo se valida los procesos modulares independientemente que haya tramitado o no. Asimismo Yanet Porras ha notificado a Alex al respecto de los casos, sin respuesta. 
Además pido que se nos CONFIRME si las opciones acordadas con Lucas en su momento se llegaron a procesar, pues en diciembre me indico que estaba en pase: 
Remitir correo de aviso a estudiantes: cuando se asigne la deuda del bachiller
Al momento de rechazar el documento, debe permitir detallar el motivo e indicaciones personalizadas. 
Validación de que solo se permita a estudiantes con certificado de egreso. 
Es importante mencionar que estamos en pleno proceso, hemos insistido a los estudiantes subir documentos hasta este mes, pero si el sistema no está validando correctamente, como exigir?
Por favor darle la atención que amerita este sistema, para estos procesos tenemos cronogramas fijos con el MINEDU. 
Quedo atenta a sus comentarios y solución. 
Kety Condori Mamani
Registros Académicos - Grados y Títulos
Jefa
Celular: 977690546
WhatsApp: 912312855
icontinental.edu.pe</t>
  </si>
  <si>
    <t>REPORTE DE ESTUDIANTES</t>
  </si>
  <si>
    <t>REPORTE | DESAPROBADOS EN UD Laboratorio SIAF plan 2019 Contabilidad
Estimado Alex conforme a lo indicado se solicita: 
Estudiantes desaprobados en la UD ''LABORATORIO SIAF'' del programa de contabilidad plan 2019, todos aquellos hasta la fecha, consignando lo que indica en el adjunto. 
gracias. </t>
  </si>
  <si>
    <t>CAJA DISTANCIA - CUOTAS DISTANCIA</t>
  </si>
  <si>
    <t>Estimados señores de mesa de ayuda, su apoyo actualizando la cuenta corriente de todos los estudiantes matriculados en las siguientes secciones, ya que deberían tener solo 3 cuotas, según sección creada.
las secciones a actualizar son las siguientes
PERIODO 2022-1:
E01AN1
PERIODO 2022-2:
SECCIONES
C01°
C02°
C03°
E03AN1
21/02/2022
04/03/2022
04/04/2022
E03BN1
21/02/2022
04/03/2022
04/04/2022
E03CN1
21/02/2022
04/03/2022
04/04/2022
E03DN1
21/02/2022
04/03/2022
04/04/2022
N03AN1
21/02/2022
04/03/2022
04/04/2022
L03AN1
21/02/2022
04/03/2022
04/04/2022
S03AN1
21/02/2022
04/03/2022
04/04/2022
P03AN1
21/02/2022
04/03/2022
04/04/2022
Agradecida por el apoyo brindado
Patricia Rodriguez Chamorro
Tesorería Créditos y Cobranza | Huancayo
Caja IC - cajaic@continental.edu.pe 
HORARIO DE ATENCION ( cel.937474950)</t>
  </si>
  <si>
    <t>Fwd: URGENTE
Buenos días Centro, quisiera que me ayudaran con el problema acerca de las experiencias formativas EFSRT, que no me deja ingresar, se mantiene cargando lo cual adjunto la prueba en la parte inferior. Quisiera la ayuda pronto por favor. Gracias.
ARIANA LUCIA VENTO POMA
i2225463@continental.edu.pe</t>
  </si>
  <si>
    <t>APEC - INSCRIBIR PARTICIPANTES</t>
  </si>
  <si>
    <t>Estimados, 
Para solicitar ayuda con el sistema ya que no me permite inscribir a los participantes de la sección 22ECC1A.
Por favor su ayuda porque estamos en campaña.
Quedo atento a sus comentarios</t>
  </si>
  <si>
    <t>spantoja@continental.edu.pe</t>
  </si>
  <si>
    <t>APEC - INCONVENIENTES</t>
  </si>
  <si>
    <t>NO SE PUEDE REGISTRAR VISITA EN APEC
Buenas tardes, pido su apoyo tengo inconvenientes para registrar VISITA en APEC, me aparece el error que sale en la imagen, lo que me impide registrar las inscripciones que realizo con mi usuario, agradezco su apoyo de antemano.
Buenas tardes mi número es 944253512, si es posible en el transcurso de esta tarde por favor. Gracias</t>
  </si>
  <si>
    <t>Chancha Sinche Elizabeth</t>
  </si>
  <si>
    <t>SIAVI - ACCESO</t>
  </si>
  <si>
    <t>- SIAVI fichas socioeconómicas (escritura).
.*Carlos Enrique Sanchez Herrera
csanchezh@continentl.edu.pe
*Ederson Sandoval Huaylinos
esandovalh@continental.edu.pe</t>
  </si>
  <si>
    <t>Derivación portal del estudiante - gastronomía</t>
  </si>
  <si>
    <t>Buenas tardes Alex, como figura en la imagen 
en el portal al derivar al coordinador de gastronomía que es jlucas@ no aparece el usuario del mismo. 
tu apoyo por favor 
a la espera de tu pronta respuesta 
Cordialmente
Francisco Chipana Carhuamaca
Centro de Atención al Usuario
Responsable
923522129 
icontinental.edu.pe</t>
  </si>
  <si>
    <t>Eventos no generados (calendar)</t>
  </si>
  <si>
    <t>Estimados,
Mediante el presente, indicarles que no se generaron los eventos en el calendar, de las secciones que finalizan el día de hoy.</t>
  </si>
  <si>
    <t>DATA DE ESTUDIANTES APTOS A R2</t>
  </si>
  <si>
    <t>Buenas noches
Estimados, solicito la data de estudiantes APTOS PARA EXAMEN DE R2 que iniciaron clases el 13/09/2021.
Adjunto archivo excel con los campos necesarios. Quedo atenta a su pronta respuesta.
Cordialmente.
--
Instituto Continental
Seydi Choque
Registros Académicos
Asistente | Convalidación, Titulación y Exámenes
Sala Virtual Meet: meet.google.com/ifq-cruk-psu
064-481430 Anexo: 5261
icontinental.edu.pe
HORARIO DE ATENCIÓN SALA MEET
Lun-vier: 9:00 - 13:00 | 3:00 - 6:00</t>
  </si>
  <si>
    <t>Solicito base de datos
Buen día:
Previo saludo cordial, mediante la presente solicito base de datos de los matriculados a los cursos de extensión del Instituto Continental del 2019, 2020 y 2021.
Datos:
- Apellidos
- Nombres
- Correo1
- Correo2
- Celular
- Curso o sección al que se matriculo
De antemano gracias por el apoyo.
Atentamente, </t>
  </si>
  <si>
    <t>Guerra Moreno Guissela</t>
  </si>
  <si>
    <t>AULA VIRTAUL - ENROLAMIENTO</t>
  </si>
  <si>
    <t>Buenas tardes por favor su atención al código 2025461... No le aparece los cursos en su aula virtual
Su apoyo por favor
935651528
su apoyo por favor 
estan en examenes finales </t>
  </si>
  <si>
    <t>ADM - INCONVENIENTES EN INSCRIPCIÓN</t>
  </si>
  <si>
    <t>VERIFICACIÓN URGENTE
Buenas tardes,
Por favor!!!!</t>
  </si>
  <si>
    <t>Madrid Condezo Katya Denisse</t>
  </si>
  <si>
    <t>REPORTE | AÑADIR CAMPOS REGISTRA</t>
  </si>
  <si>
    <t>Estimado Alex, conforme a lo conversado, se solicita incluir en el DRIVE https://docs.google.com/spreadsheets/d/1nXDCouZMxAWEBqK6lU5mTEX7Zp2noZBeZRDrZN5JrF8/edit?usp=sharing de registra 2021-2 la siguiente información:
Unidades didácticas pendientes de aprobar (todas las UD que el estudiante tenga hasta el ciclo cursado) detallar los nombres de las UD y el ciclo respectivo al que corresponde. 
Tomar en cuenta los casos de UD prácticas que no llevaron en las carreras prácticas. 
Asimismo detallar el orden de prioridad para trabajar los requerimientos para este DRIVE
Registrar las UD pendientes
Reservas, abandonos (solicitado por bienestar) 
Edad, género (solicitado por ORA)
Por favor darle la atención conforme hemos quedado pues esta data debe estar lista filtrada por nosotras al 15 de enero. 
Quedo atenta.
Kety Condori Mamani
Registros Académicos - Grados y Títulos
Jefa
064-481430 Anexo 5202
Celular: 977690546
WhatsApp: 912312855
icontinental.edu.pe</t>
  </si>
  <si>
    <t>AULA VIRTUAL - INCONVENIENTE AL INGRESAR E05BN1 - 2022-1</t>
  </si>
  <si>
    <t>Miguel Martín Cárdenas Agreda
13:41 (hace 2 horas)
para Torres, mí
Buenas tardes me sorprende la resupuesta.
¿Como voy a proceder a borrar un aula virtual en donde estan las caificaiones de os estudiantes?
Las aulas virtuales estan en produccion con estudiantes matriculados y desarrollando las actividades, no es posible borrarlas.
Ademas, por si acaso las aulas virtuales se crean automaticamente y no manualmente, ¿Creo que desconoce el funcionamiento del sistema?.
Las aulas virtuales han estado funcionando bien y desde ayer no se pueden ingresar a las aulas virtuales.
Por favor necesito que una persona que conozca del tema pueda ver el caso.
Estoy copiando este email a Alex Torres quien sabe como es el funcionamiento de las aulas virtuales y el sistema APEC.</t>
  </si>
  <si>
    <t>Cardenas Alarcon Miguel Antonio</t>
  </si>
  <si>
    <t>ACTIVAR DESCUENTO Y RECONOCER PAGO</t>
  </si>
  <si>
    <t>Bienestar Instituto Continental (&amp;lt;&amp;lt;a href=''mailto:bienestaric@continental.edu.pe'' target=''_blank''&amp;gt;bienestaric@continental.edu.pe&amp;gt;) escribió:
Buen día: 
Estimado @Jorge Tuesta Espejo, se solicita activar el descuento a las cuotas de la estudiante CANO VARGAS, YNGRID YSABEL con código 1416774 - MODALIDAD DISTANCIA, quien se encuentra incómoda porque realizó el pago de S/. 245.00 en la 2da cuota debiendo ser S/. 220.50.
Estimadas de @Caja Instituto Continental se solicita reconocer la diferencia de la 1° cuota a la 2° cuota. 
Cordialmente, 
--
Bienestar Estudiantil
Responsable
995136887 / 921863837
064-481430 Anexo: 5240-5251
bienestaric@continental.edu.pe
HORARIO DE ATENCIÓN
Lun-Vier: 8:15 - 13:00 | 14:00 a 18:00
Sábados: 09.00 - 12:30 </t>
  </si>
  <si>
    <t>Tuesta Espejo Jorge</t>
  </si>
  <si>
    <t>ADM - VERIFICAR FORMULARIO DESCUENTOS</t>
  </si>
  <si>
    <t>Estimados, solicito por favor apoyo en la verificación del sistema de APEC - DESCUENTOS.
Usualmente realizamos los descuento desde dicho sistema, pero el día de hoy al realizar la actualización solicitada por el sistema no muestra ninguna opción de descuento.
Por favor quedo atento a su pronto apoyo, pues tengo estudiantes a pagar en espera.
952228747</t>
  </si>
  <si>
    <t>Salazar Guillermo Edson Alfredo</t>
  </si>
  <si>
    <t>RAI - ACTUALIZAR FORMATOS</t>
  </si>
  <si>
    <t>Actualización de formatos actas y nóminas
Estimado Alex, 
Mediante el presente solicito la actualización de formatos (Actas y Nóminas) que genera el sistema APEC, con la información contenida en formatos del Ministerio (Sistema Registra); para lo cual adjunto link con los campos e información requeridos.
https://docs.google.com/spreadsheets/d/1nXDCouZMxAWEBqK6lU5mTEX7Zp2noZBeZRDrZN5JrF8/edit#gid=1006298117
En espera de tu pronta respuesta.</t>
  </si>
  <si>
    <t>Porras Tapara Yanet Victoria</t>
  </si>
  <si>
    <t>REPORTE DE NOTAS EXAMEN DE ADMISION 2022</t>
  </si>
  <si>
    <t>No se visualizan todos los estudiantes para el registro de nota de examen de admisión
SOLICITANTE: Seydi Sayumi Choque</t>
  </si>
  <si>
    <t>REPORTE - RESERVA Y ABANDONOS</t>
  </si>
  <si>
    <t>Buenos días:
Se solicita data de reservas y abandonos 2021-1, 2021-2, 2022-1 de todas las carreras y modalidades, según el siguiente cuadro.
Cordialmente,
Codigo
Apellidos y Nombres
Motivos
Sección y carrera
Modalidad
periodo
 </t>
  </si>
  <si>
    <t>CAJA IC - REVISAR SECCIÓN Y ACTUALIZAR</t>
  </si>
  <si>
    <t>Estimados solicito revisar la sección L01CM1 2022-10 que al momento que inscribe frondes jala con todo gasto administrativo e interés, esto no debe figurar solo debe jalar las cuotas de carrera. (las cuotas aún no vencen ni los GA ni Interes)
copio imagen
Nelva Huaman Lorenzo
Tesorería Créditos y Cobranza | Huancayo
Caja IC - cajaic@continental.edu.pe 
HORARIO DE ATENCION ( cel.937474950)</t>
  </si>
  <si>
    <t>Incidencia con reporte en Argos</t>
  </si>
  <si>
    <t>El reporte de Asistencias Meet no carga la data del día 19 feb hasta fin de clases 202200</t>
  </si>
  <si>
    <t>Incidencia caso atributo de plan</t>
  </si>
  <si>
    <t>Incidencia caso de estudiantes que no tienen atributo de plan</t>
  </si>
  <si>
    <t>Alejandro Cueva</t>
  </si>
  <si>
    <t>Incidencia caso reporte 360 no muestra data actualizada</t>
  </si>
  <si>
    <t>Eliminar la retención 19 (caso 6)</t>
  </si>
  <si>
    <t>Roger Obando</t>
  </si>
  <si>
    <t>Incidencia: Error en sede</t>
  </si>
  <si>
    <t>Edith Panez</t>
  </si>
  <si>
    <t>ARGOS - ACTUALIZAR REPORTE 019 EN BASE AL REPORTE 141</t>
  </si>
  <si>
    <t xml:space="preserve">Saludos cordiales, Mediante el presente solicito la actualización del reporte 019, en base al reporte 141 (actualizado con línea de tiempo). </t>
  </si>
  <si>
    <t>Montero Barrionuevo Katia Melina</t>
  </si>
  <si>
    <t>ARGOS - ESTUDIANTE SIN CORTE</t>
  </si>
  <si>
    <t>Mediante el presente se informa que la estudiante 70490252 - CHOQUE, LAPA SEYDI SAYUMI no presenta corte para la carrera actual Administración y marketing en la modalidad de educación semipresencial (adjunto imagen).</t>
  </si>
  <si>
    <t>Llancari Laura Geraldine Milenka</t>
  </si>
  <si>
    <t>ARGOS - DESCARGAR REPORTE</t>
  </si>
  <si>
    <t>Fwd: Descarga del reporte 108 Estimada Angela Buen día, solicito me puedas enviar la descarga del reporte 108 de Argos, del periodo 202200 con data de los periodos 202110 - 202120</t>
  </si>
  <si>
    <t>Huanca Miranda John Edward</t>
  </si>
  <si>
    <t>REPORTE - NOTAS ORIGINALES</t>
  </si>
  <si>
    <t xml:space="preserve">Urgente: Reporte de notas originales con número de créditos y promedio completo Se solicita la obtención del reporte de notas originales de los estudiantes del archivo adjunto </t>
  </si>
  <si>
    <t>Murguía García Gonzalo Lino</t>
  </si>
  <si>
    <t>BANNER - AGREGAR CAMPO</t>
  </si>
  <si>
    <t>Estimado Anthony: Por favor tu apoyo agregando en el reporte 002 el campo de atributo de asistencia.</t>
  </si>
  <si>
    <t>Rosales Rodriguez Angela Roxana</t>
  </si>
  <si>
    <t>ARGOS - ERROR EN REPORTE 042</t>
  </si>
  <si>
    <t>Se solicita Urgente su apoyo con el reporte 042 de Argos</t>
  </si>
  <si>
    <t>Mandujano Avelino Yesica Yessenia</t>
  </si>
  <si>
    <t>URGENTE-PROBLEMA REITERATIVO INTEGRACION CRM 365 -APEC-BANNER</t>
  </si>
  <si>
    <t>Estimado Miguel: Por la presente se informa que durante la última semana se han reportado muchos  casos relacionados al error de pidm ,un registro de pidm en APEC y otro diferente en BANNER, impactando en el proceso de admisión ya que al ser diferentes los pidms no se activa el ingreso y por ende no figura la cuenta corriente del ingresante. Estos son algunos casos ya atendidos(se envió un scrip (...)</t>
  </si>
  <si>
    <t>Lastra Zelada Cristhian Jhonathan</t>
  </si>
  <si>
    <t>PORTAL ESTUDIANTE - REGISTRO TALLER</t>
  </si>
  <si>
    <t>Apreciad@s tod@s,  Deseo que sus familias y ustedes se encuentren bien. Mediante la presente, les comento que la estudiante JHEIMY KAROL MIRANDA CANCHANYA &lt;&lt;a href="mailto:74351905@continental.edu.pe" target="_blank"&gt;74351905@continental.edu.pe&gt; me envió un correo donde menciona que el taller que realizó en el año 2018 no lo visualiza en el Portal del estudiante. Por tal motivo, solic (...)</t>
  </si>
  <si>
    <t>Condori Soto Monica</t>
  </si>
  <si>
    <t>PORTAL EPG - PROBLEMAS EN ACCESO</t>
  </si>
  <si>
    <t>Para comunicar que el participante en mención es de Chile con código de alumno TM785335 y está postulando a la MDP16 (II Arequipa); es así que el participante desea realizar el pago de la cuota inicial a través del portal del estudiante pero le sale error.</t>
  </si>
  <si>
    <t>López Bueno Fabricio</t>
  </si>
  <si>
    <t>PORTAL ESTUDIANTE - REGISTRO TALLER EXTRACURRICULAR</t>
  </si>
  <si>
    <t>Apreciad@s tod@s,  Deseo que sus familias y ustedes se encuentren bien. Mediante la presente, les comento que la estudiante LILIAN VELASQUEZ QUISPE &lt;&lt;a href="mailto:74440764@continental.edu.pe" target="_blank"&gt;74440764@continental.edu.pe&gt; me envió un correo donde menciona que el taller que realizó en el año 2018 no lo visualiza en el Portal del estudiante. Por tal motivo, solicito su  (...)</t>
  </si>
  <si>
    <t>NOTA - ACTUALIZAR ALUMNO 2021-10</t>
  </si>
  <si>
    <t>Estimad@s, buenas noches. Espero que se encuentren bien. Agradece mucho el apoyo en el cambio de la nota ingresada para el estudiante Frank Mamami Condori con código 41160110. Nota actual:  41160110 MAMANI CONDORI Frank William VIRTUAL UVIR PSICOLOGÍA 201910 27065 1 1 1 1 1 5 no Nota para actualizar: Gracias. Paul Geldres Vive Continental Coordinador 961606582</t>
  </si>
  <si>
    <t>Geldres Ayala Paul César</t>
  </si>
  <si>
    <t>PORTAL ESTUDIANTE - ACTUALIZAR REGISTRO DE TALLER</t>
  </si>
  <si>
    <t>CASO 24: Solicitud de la estudiante para actualizar el registro de su taller en el Portal del del estudiante Deseo que sus familias y ustedes se encuentren bien. Mediante la presente, les comento que la estudiante BRANDON PAUL ESTEBAN CAMPOS &lt;&lt;a href="mailto:71225973@continental.edu.pe" target="_blank"&gt;71225973@continental.edu.pe&gt; solicita la visualización del taller que realizó en el (...)</t>
  </si>
  <si>
    <t>Condori Apaza Marisol</t>
  </si>
  <si>
    <t>PORTAL - VISUALIZACION DE TALLER</t>
  </si>
  <si>
    <t>CASO 23: Solicitud de la estudiante para actualizar el registro de su taller en el Portal del del estudiante Deseo que sus familias y ustedes se encuentren bien. Mediante la presente, les comento que la estudiante MAGDALENA DEL CARMEN CHAVEZ JIMENEZ &lt;&lt;a href="mailto:72868017@continental.edu.pe" target="_blank"&gt;72868017@continental.edu.pe&gt; solicita la visualización del taller que reali (...)</t>
  </si>
  <si>
    <t>PORTAL - VERIFICAR TALLER</t>
  </si>
  <si>
    <t>Apreciad@s tod@s,  Deseo que sus familias y ustedes se encuentren bien. Mediante la presente, les comento que la estudiante MARIA CRISTINA CORONEL PUCUHUARANGA &lt;&lt;a href="mailto:71840462@continental.edu.pe" target="_blank"&gt;71840462@continental.edu.pe&gt; me envió un correo donde menciona que el taller que realizó en el año y periodo académico 2019-00 no lo visualiza en el Portal del estud (...)</t>
  </si>
  <si>
    <t>PORTAL ESTUDIANTE - TALLER NO REGISTRA</t>
  </si>
  <si>
    <t>Apreciad@s tod@s,  Deseo que sus familias y ustedes se encuentren bien. Mediante la presente, les comento que la estudiante KENNETH SCOTT URETA AQUINO &lt;&lt;a href="mailto:74233343@continental.edu.pe" target="_blank"&gt;74233343@continental.edu.pe&gt; me envió un correo donde menciona que el taller que realizó en el año y periodo académico 2018-10 no lo visualiza en el Portal del estudiante. Po (...)</t>
  </si>
  <si>
    <t>Apreciad@s tod@s,  Deseo que sus familias y ustedes se encuentren bien. Mediante la presente, les comento que la estudiante AIDA MILAGROS GARAGATTI CORDOVA &lt;&lt;a href="mailto:77283609@continental.edu.pe" target="_blank"&gt;77283609@continental.edu.pe&gt; me envió un correo donde menciona que el taller que realizó en el año 2018 no lo visualiza en el Portal del estudiante. Por tal motivo, soli (...)</t>
  </si>
  <si>
    <t>PASE PROD. - PROYECTO SELECCION DOCENTE</t>
  </si>
  <si>
    <t>[creación de Ticket] Pase a produccion Proyecto Seleccion Docente nueva implementación en el proyecto de Selección Docente de posgrado.</t>
  </si>
  <si>
    <t>Sobrados Tapia Jaime Enrique</t>
  </si>
  <si>
    <t>CASO 21: Solicitud de la estudiante para actualizar el registro de su taller en el Portal del del estudiante Apreciad@s tod@s,  Deseo que sus familias y ustedes se encuentren bien. Mediante la presente, les comento que la estudiante ARELY NICOLE RAMOS POMA &lt;&lt;a href="mailto:60906418@continental.edu.pe" target="_blank"&gt;60906418@continental.edu.pe&gt; solicita la visualización de los talle (...)</t>
  </si>
  <si>
    <t>AJUSTE DE INTEGRACION AP</t>
  </si>
  <si>
    <t>Se solicita la creación de un ticket para atender la petición urgente de pagos de ap para ajustar registro de estudiantes extranjeros. saludos,</t>
  </si>
  <si>
    <t>Oruna Soto Claudia Isabel</t>
  </si>
  <si>
    <t>PASES - ACTUALIZAR HUBSPEC</t>
  </si>
  <si>
    <t>Buenas tardes: para los casos de las validaciones de creación de persona de Hubspec se pide la creación de un ticket para su respectivo pase a producción.</t>
  </si>
  <si>
    <t>PORTAL DEL ESTUDIANTE EPG - NO FIGURA DEUDA</t>
  </si>
  <si>
    <t>Buenas tardes, les saluda Joslin Avila. Asesor del Centro de Atención y Solución al Estudiante Posgrado. El motivo de la presente es para comunicarles lo siguiente, la estudiante  Mitta Flores Alicia Verónica con DNI 42609180 desea pagar la matricula del programa de especialización en Arbitraje por el portal del estudiante sin embargo dicho monto de deuda no le figura (Adjunto Figura 1), se proce (...)</t>
  </si>
  <si>
    <t>Grados y títulos - REQ 3</t>
  </si>
  <si>
    <t>Buenos días: Se solicita la creación de un ticket de atención para e pase del requerimeinto 3 de la FASE B de Grados y Títulos. Quedo atenta a sus comentarios. saludos,</t>
  </si>
  <si>
    <t>Infante Vidalon Alan Miguel</t>
  </si>
  <si>
    <t>Migración programas 2018-2019 Vive Continental</t>
  </si>
  <si>
    <t>Buenas tardes: Se solicita la creación de ticket de atención para la migración de programas de vive continental. Desde el registro antiguo que manejaba el CAS hacia el nuevo sistema.</t>
  </si>
  <si>
    <t>PORTAL VIVE CONTINENTAL- ACTUALIZAR NOTA</t>
  </si>
  <si>
    <t>Espero que se encuentren bien. Agradece mucho el apoyo en el cambio de la nota ingresada de los siguientes estudiantes: 1.- Kevin Rivera Salas - 47089996 Nota inicial: Nota para actualización:</t>
  </si>
  <si>
    <t>PASES - AJUSTES FRONTEND</t>
  </si>
  <si>
    <t>Se solicita la creacion de un ticket para el pase a produccion el frontend del portal del estudiante, y actualizar algunas observaciones por el usuario. Quedo atenta a sus comentarios.</t>
  </si>
  <si>
    <t>CONTINUA - ERROR CARGA DE CALIFICACIONES</t>
  </si>
  <si>
    <t>Estimados,  Necesito cargar calificaciones, sin embargo, no puedo realizar el procedimiento regular debido a que el curso no me aparece en carga de notas, a pesar de estar asignado como docente principal que es el primer paso.  MDA me indicó ayer que lo revise con TI, debido a que ellos no manejan Banner.  Por favor, su apoyo ya que es urgente la carga de calificaciones para realizar nuestro pr (...)</t>
  </si>
  <si>
    <t>Pasache Marcos Luis Miguel</t>
  </si>
  <si>
    <t>PASE PROD. - ACTUALIZACION PRODUCCION</t>
  </si>
  <si>
    <t>Buenas tardes: Se solicita la compilación y subida del código actual del máster del sistema de Grados y Títulos a producción. git: gitlab.com:uc-cau/orbital/gytapp.git Se han venido validando los casos reportados por ainfante, sin embargo al levantar el ambiente de master en local y comparar con producción existen diferencias. AMBIENTE DE PROD</t>
  </si>
  <si>
    <t>PASE PROD. - ACTUALIZACION DE PAGOS</t>
  </si>
  <si>
    <t>Buenas tardes: Estimados se solicita su apoyo para la creación de un ticket para la actualización de registro de envío de pagos de ap de fechas pasadas. Quedo atento a sus comentarios. saludos,</t>
  </si>
  <si>
    <t>REGULARIZACION - DE NRC EDC</t>
  </si>
  <si>
    <t>Claudia Isabel Oruna Soto 18:10 (hace 21 minutos) para mí Buenas tardes. Se solicita la creación de un ticket para la regularización de nrc's creado por el área académica de posgrado, para su homologación con CRM solicitante: lpasache Quedo atenta a sus comentarios. saludos,</t>
  </si>
  <si>
    <t>EDUCACION CONTINUA - Ajustes para EDC</t>
  </si>
  <si>
    <t>Se solicita la creación de ticket para realizar los ajustes correspondientes del formulario de matrícula de educación continua.</t>
  </si>
  <si>
    <t>EPG - ACTUALIZAR REGISTRO EDUCACION CONTINUA</t>
  </si>
  <si>
    <t>La actualización de registro de educación continua para los casos de los alumnos: 43502804 20122046 Los cuales tienen doble registro o equivocado en apec en contraste con crm. Saludos,</t>
  </si>
  <si>
    <t>PASE PROD. - PERMISOS DE MODULOS GYT</t>
  </si>
  <si>
    <t>Buenas tardes Su apoyo para generar el ticket de atención de la solicitud Descripción: Ejecución de scripts para la actualización de los permisos de los usuarios de grados y títulos. arojasc ezaratec aorihuelao saludos,</t>
  </si>
  <si>
    <t>PASES - PORTAL DEL ESTUDIANTE EPG</t>
  </si>
  <si>
    <t>Se solicita un ticket de atención para el próximo pase a producción del proyecto de Portal del Estudiante de Posgrado - parte administrativa. solicitante: jsobrados</t>
  </si>
  <si>
    <t>DYNAMICS: Error de Inscripción - 81019053 &gt;&gt; TI</t>
  </si>
  <si>
    <t>Estimado Previo un cordial saludo, te adjunto código de postulantes que no está jalando su pago de inscripción, de ante mano agradezco tu apoyo, saludos. CHRISTHIAN NILSON LAYME QUISPICUSI 81019053</t>
  </si>
  <si>
    <t>MV-RORTIZC</t>
  </si>
  <si>
    <t>DYNAMICS: Error de Inscripción - 44368705 &gt;&gt; TI</t>
  </si>
  <si>
    <t>Estimados  Porfavor su apoyo con esta postulante 44368705 ROMY KARIN ESTRADA QUISPE, ella gano un sorteo en uno de nuestros eventos por lo cual no paga inscripción. Gracias  Saludos Cordiales  Nelson Leandro </t>
  </si>
  <si>
    <t>Leandro Jáuregui Nelson Edu</t>
  </si>
  <si>
    <t>Apreciad@s tod@s,  Deseo que sus familias y ustedes se encuentren bien. Mediante la presente, les comento que la estudiante MARIA GUADALUPE MORI PACCORI &lt;&lt;a href="mailto:76590614@continental.edu.pe" target="_blank"&gt;76590614@continental.edu.pe&gt; me envió un correo donde menciona que el taller que realizó en el año y periodo académico 2018-20 no lo visualiza en el Portal del estudiante.  (...)</t>
  </si>
  <si>
    <t>Apreciad@s tod@s,  Deseo que sus familias y ustedes se encuentren bien. Mediante la presente, les comento que la estudiante ENITH JOSSELYN DAYANA LOPEZ QUISPE &lt;&lt;a href="mailto:72791086@continental.edu.pe" target="_blank"&gt;72791086@continental.edu.pe&gt; me envió un correo donde menciona que el taller que realizó en el año y periodo académico 2018-10 no lo visualiza en el Portal del estudi (...)</t>
  </si>
  <si>
    <t>Apreciad@s tod@s,  Deseo que sus familias y ustedes se encuentren bien. Mediante la presente, les comento que la estudiante LALY PAOLA CHAHUAYO DE LA CRUZ &lt;&lt;a href="mailto:77171204@continental.edu.pe" target="_blank"&gt;77171204@continental.edu.pe&gt; me envió un correo donde menciona que el taller que realizó en el año y periodo académico 2018-20 no lo visualiza en el Portal del estudiante (...)</t>
  </si>
  <si>
    <t>CASO 14: Solicitud de la estudiante para actualizar el registro de su taller en el Portal del del estudiante preciad@s tod@s,  Deseo que sus familias y ustedes se encuentren bien. Mediante la presente, les comento que la estudiante KAREN SANDRA APARCO PERALTA &lt;&lt;a href="mailto:72079080@continental.edu.pe" target="_blank"&gt;72079080@continental.edu.pe&gt; me envió un correo donde menciona q (...)</t>
  </si>
  <si>
    <t>DYNAMICS: Error de Inscripción - 71810776 &gt;&gt; TI</t>
  </si>
  <si>
    <t>DYNAMIC:ERROR DE INTEGRACION 71810776 A LA ESPERA DE SU ATENCION GRACIAS</t>
  </si>
  <si>
    <t>MV-DCARRENO</t>
  </si>
  <si>
    <t>DYNAMICS: Error de Inscripción - 41317249 &gt;&gt; TI</t>
  </si>
  <si>
    <t>Buen día, Por favor cargar pago 41317249 no figura en el APEC.</t>
  </si>
  <si>
    <t>Uculmana Hernandez Karen Rosa</t>
  </si>
  <si>
    <t>DYNAMICS: Error de Inscripción - 48321040 &gt;&gt; TI</t>
  </si>
  <si>
    <t>Porfavor cargar pago Pago no cargado 48321040, estudiante se encuentra en cola de agente .</t>
  </si>
  <si>
    <t>Apoyo matricula horarios PTA</t>
  </si>
  <si>
    <t>Integración APlatam</t>
  </si>
  <si>
    <t>revisión de casos AP</t>
  </si>
  <si>
    <t>Portal del estudiante</t>
  </si>
  <si>
    <t>formulario de primera matrícula - Portal del estudiante</t>
  </si>
  <si>
    <t>Pendiente a su publicación</t>
  </si>
  <si>
    <t>Encuesta de liderazgo</t>
  </si>
  <si>
    <t>Actualización de datos de los trabajadores de la corporación con respecto a la encuesta de liderazgo</t>
  </si>
  <si>
    <t>Actualizar fecha de cierre para las encuestas y deshabilitar la opción de agregar pares</t>
  </si>
  <si>
    <t>Integración Elogim</t>
  </si>
  <si>
    <t>Despliegue del proyecto EZProxy en el entorno de test</t>
  </si>
  <si>
    <t>Revisión de casos AP</t>
  </si>
  <si>
    <t>EPG - Módulo de gestión de matrículas y traslados EDC</t>
  </si>
  <si>
    <t>Agregar un módulo que permita la gestión de matrículas y traslados de estudiantes de Educación Continua tanto ingresantes pagantes y matriculados</t>
  </si>
  <si>
    <t>Actualizar información del HC 2021-2</t>
  </si>
  <si>
    <t>Encuesta de liderago</t>
  </si>
  <si>
    <t>Restablecer usuario cesado 2021-2</t>
  </si>
  <si>
    <t>Pasarela de pagos</t>
  </si>
  <si>
    <t>Revisión de casos Contipay</t>
  </si>
  <si>
    <t>EPG - LISTAR PROGRAMAS DE EDC</t>
  </si>
  <si>
    <t>Modificar procedimiento para listar los programas de EDC</t>
  </si>
  <si>
    <t>Agregar un usuario a la lista de pares para su evaluación</t>
  </si>
  <si>
    <t>Diseño de la arquitectura para el proyecto PTA</t>
  </si>
  <si>
    <t>Revisión de clases híbridas - PTA</t>
  </si>
  <si>
    <t>Refactoring, y mejoras en el flujo de la información con respecto al uso de RabbitMQ y Crones dentro del proyecto</t>
  </si>
  <si>
    <t>Módulo de atención de solicitudes para el centro de salud</t>
  </si>
  <si>
    <t> Solucionar incidentes que se presentaron en las encuestas de liderazgo dentro del periodo 2021-2</t>
  </si>
  <si>
    <t>Desarrollo de un nuevo proyecto web para el control de puertas</t>
  </si>
  <si>
    <t>Formulario de inscripción</t>
  </si>
  <si>
    <t>Solución formato de fecha al seleccionar la fecha de examen</t>
  </si>
  <si>
    <t>Limpieza de registros para el cierre de periodo 2021-2</t>
  </si>
  <si>
    <t>Cierre de periodo 2021-2</t>
  </si>
  <si>
    <t>Admisiones 2.0</t>
  </si>
  <si>
    <t>Trackeo de procedimientos almacenados</t>
  </si>
  <si>
    <t>Validacion de clases y documentos - mejoras en el rendimiento de la aplicación</t>
  </si>
  <si>
    <t>Recreación de pagos</t>
  </si>
  <si>
    <t>Revision de notas de mas decimales</t>
  </si>
  <si>
    <t>Se reviso el origen de las notas desde moddle hasta postulante</t>
  </si>
  <si>
    <t>Generacion de Layouts uimprove verano</t>
  </si>
  <si>
    <t>Jackelyn Champa</t>
  </si>
  <si>
    <t>Pases a prod. Ingesta de notas desde moodle a postulante</t>
  </si>
  <si>
    <t>envio de scripts para generar cambios en la ingesta de  notas desde  moodle</t>
  </si>
  <si>
    <t>Desarrollo de encuestas de posrgrado - observaciones</t>
  </si>
  <si>
    <t>Nueva generacion de layouts UIMPROV</t>
  </si>
  <si>
    <t xml:space="preserve">Pruebas de testeo pase a produccion notas a decimales </t>
  </si>
  <si>
    <t>Henry Garcia</t>
  </si>
  <si>
    <t>Apoyo en coordinacion del plan 2023</t>
  </si>
  <si>
    <t>Apoyo en coordinacion plan 2023</t>
  </si>
  <si>
    <t>Gustavo Huarcaya</t>
  </si>
  <si>
    <t>Reportes secciones por gestor</t>
  </si>
  <si>
    <t>Asignacion BECA 18</t>
  </si>
  <si>
    <t>Pruebas asignacion beca18</t>
  </si>
  <si>
    <t>Coordinacion para implementar salas Meet</t>
  </si>
  <si>
    <t>Revision de layout uimprove enviados</t>
  </si>
  <si>
    <t>Otra prueba de insersion de atributo beca 18 usando paquete oracle</t>
  </si>
  <si>
    <t>Riesgo Uretention</t>
  </si>
  <si>
    <t>Riesgo uretention</t>
  </si>
  <si>
    <t>Uimprove nuevo envio</t>
  </si>
  <si>
    <t>Nueva solicitud de layouts uimprove</t>
  </si>
  <si>
    <t>Observaciones encuesta posgrado - argos</t>
  </si>
  <si>
    <t>Mas pruebas de atributos beca18</t>
  </si>
  <si>
    <t>Estimado Alex: La presente es para solicitar la modificación del mensaje enviado automáticamente a través del sistema SIAVI sobre el incumplimiento del rellenado de la Ficha Socioeconómica</t>
  </si>
  <si>
    <t>Buenas tardes Alex, como figura en la imagen en el portal al derivar al coordinador de gastronomía que es jlucas@ no aparece el usuario del mismo. tu apoyo por favor a la espera de tu pronta respuesta </t>
  </si>
  <si>
    <t>PORTAL DEL ESTUDIANTE - VERIFICAR OPCIÓN</t>
  </si>
  <si>
    <t>Verificación Bachiller:Estimado Alex,Mediante el presente solicito verificación del campus virtual opción ''Bachiller'' ya que la captura adjunta corresponde a un egresado apto, sin embargo no tiene opción a subir los requisitos correspondientes.</t>
  </si>
  <si>
    <t>Estimados TI, estamos presentando inconvenientes de validaciones en el sistema de bachiller a través del portal del estudiante, a modo de ejemplo: Les sale que no tienen modular, lo cual para este proceso lo único que se considera es APTO, de modo obligatorio debe validar que cuente con certificado de egresado, de ese modo se valida los procesos modulares independientemente que haya tramitado o no. Asimismo Yanet Porras ha notificado a Alex al respecto de los casos, sin respuesta. </t>
  </si>
  <si>
    <t>- SIAVI fichas socioeconómicas (escritura)..*Carlos Enrique Sanchez Herrera, csanchezh@continentl.edu.pe *Ederson Sandoval Huaylinos esandovalh@continental.edu.pe</t>
  </si>
  <si>
    <t>Estimados,Mediante el presente, indicarles que no se generaron los eventos en el calendar, de las secciones que finalizan el día de hoy.</t>
  </si>
  <si>
    <t>PORTAL IC - CAMBIAR REQUISITOS DE BACHILLER</t>
  </si>
  <si>
    <t>Cambiar requisitos de bachiller en portal de estudiante IC . El usuario solicita cambiar los requisitos para iniciar proceso de bachiller en el portal del estudiante IC.</t>
  </si>
  <si>
    <t>PORTAL DEL ESTUDIANTE / CAU - ACCESO</t>
  </si>
  <si>
    <t>Acceso Registro de Notas IC - 2 Estimados de TI Para saludarlos y solicitar activar los acceso ( registro de notas) como docente del ic a Franklin Leoncio Huaman Araujo fhuaman@continental.edu.pe</t>
  </si>
  <si>
    <t>Aguirre Castro Manuel</t>
  </si>
  <si>
    <t>Estimado @Torres Carvajal Alex según se ha verificado en el portal del sistema de bachiller técnico, al momento de RECHAZAR un documento, si bien es cierto nos permite personalizar el texto con las observaciones, no verificamos que el correo se envié al estudiante, es preciso saber si le llega como un correo y desde que cuenta, pues de registrosic no es. Por otro lado, de este mismo sistema observamos que está permitiendo elegir extensión, cuando solo debiera ser el programa de estudios culminado satisfactoriamente: Por favor, corregir el caso de ese estudiante. Quedamos atentas a las indicaciones. </t>
  </si>
  <si>
    <t>SIAVI - INCONVENIENTES</t>
  </si>
  <si>
    <t>Estimados @Mesa de Ayuda TI , buenas tardes. Comunico que se tienen inconvenientes con el SIAVI para la calificación al estudiante: JANPIER NILTON DE LA CRUZ SANCHEZ i2125500@continental.edu.pe . Pido por favor su atención inmediata, pues estamos cerrando el período y de no completar el proceso el estudiante no será certificado. </t>
  </si>
  <si>
    <t>Huamán Rosas Silvia Elizabeth</t>
  </si>
  <si>
    <t>SIAVI - ACTUALIZAR FICHA</t>
  </si>
  <si>
    <t>Actualización Ficha Socioeconómica SIAVI. Modificaciones para la ficha socioeconómica en el campus virtual IC.</t>
  </si>
  <si>
    <t>Incluir ambiente virtual</t>
  </si>
  <si>
    <t>Estimados Solicito por favor incluir el ambiente virtual en la opción de programación especial, en el CAU (https://campusvirtual.continental.edu.pe/cau_ic/backoffice/pai-personal/programar-sec) Dicho ambiente no debe generar cruce para ser usado con las diferentes secciones. </t>
  </si>
  <si>
    <t>Buenas Dias, no me aparece la opcion para subir notas de la Unidad Didactiva MICHAEL BRAHIAM QUISPE QUISPE mquispeb@continental.edu.pe</t>
  </si>
  <si>
    <t>SIAVI - ACCESOS</t>
  </si>
  <si>
    <t>Buenas tardes:Se solicita el acceso a SIAVI (lectura y escritura) asotelo@continental.edu.pe ASTRID VALERi SOTELO PAREDES</t>
  </si>
  <si>
    <t>CAMPUS VIRTUAL IC - CORRECION F. SOCIOECONOMICA</t>
  </si>
  <si>
    <t>Corrección para visualizar la ficha socioeconómica</t>
  </si>
  <si>
    <t>CAU IC - ACCESOS</t>
  </si>
  <si>
    <t>Estimados de TI Para saludarlos y solicitar activar el registro de notas del docente del IC: Luis Alberto Curo Salvatierra lcuro@continental.edu.pe</t>
  </si>
  <si>
    <t>Estimados; solicito generar la tarjeta de coordenadas para el docente Moises Darwin Hilario Valdeon</t>
  </si>
  <si>
    <t>SIAVI - Mejoras Seguimiento de Egresados IC</t>
  </si>
  <si>
    <t>Se solicita a considerar aptos para el envio de escuestas en el momento 0 a los estudiantes que hayan completado sus prácticas, y para el momento 1 a los que tienen certificado de egresado o los que no tengan asignaturas desaprobadas.</t>
  </si>
  <si>
    <t>CAJA - Creación de centro de costo IC</t>
  </si>
  <si>
    <t>solicito su apoyo en agregar a la tabla el centro de costo en el sistema APEC del INSTITUTO lo siguiente</t>
  </si>
  <si>
    <t>CAJA - ACTUALIZAR CENTRO DE COSTOS IC</t>
  </si>
  <si>
    <t>Solicito actualizar las cuentas corrientes y los comprobantes emitidos a cada estudiante matriculado de las siguientes secciones, el motivo del requerimiento es porque se han modificado los centros de costos y las cuentas contables de todas las carreras por modalidad SEMIPRESENCIAL y DISTANCIA.</t>
  </si>
  <si>
    <t>Chero Laura Enma Elizabeth</t>
  </si>
  <si>
    <t>DEPURACIÓN DE INSCRITOS | 14 FEBREO 2022</t>
  </si>
  <si>
    <t>Estimados @Mesa de Ayuda TI  se solicita se depure las cuentas de todos los estudiantes en estado INSCRITOS para los inicios del 14 de Febrero.</t>
  </si>
  <si>
    <t>Solicito por favor la corrección de acceso a estudiantes egresados de la encuesta para seguimiento (de egresados).</t>
  </si>
  <si>
    <t>Estimados mesa de ayuda se solicita su apoyo con enlazar a los alumnos según lista adjunta por Jesús Galarza, estudiantes inscritos para inicio 7/3/2022</t>
  </si>
  <si>
    <t>Agregar a la validación de término de prácticas pre que solo considera a las que se realicen del plan de estudios del periodo 2019 en adelante sin considerar anteriores.</t>
  </si>
  <si>
    <t>se solicita se depure las cuentas de todos los estudiantes en estado INSCRITOS para los inicios del 21 de Febrero.</t>
  </si>
  <si>
    <t>PROBLEMA EN GENERACIÓN DE EVENTO MEET IC</t>
  </si>
  <si>
    <t>No se está generando el evento en calendar para la sección F06AN1, asignatura F1039 del IC.</t>
  </si>
  <si>
    <t>Por medio de la presente solicito se pueda brindar accesos de nivel administrador para el SIAVI para la señorita LIZ ORTIZ GARCÍA ( lortizg@continental.edu.pe) quien nos estará apoyando en el área de OVIE como asistente.</t>
  </si>
  <si>
    <t>RAI - REPORTE NO MATRICULADOS</t>
  </si>
  <si>
    <t>Se solicita la data de estudiantes que no lograron matricularse para el inicio del 14 de febrero.</t>
  </si>
  <si>
    <t>TARJETA DE COORDENADAS - 1398</t>
  </si>
  <si>
    <t>Estimados @Mesa de Ayuda TI  su apoyo para remitir el archivo digital de coordenadas del N° 1398 al usuario @Jonathan Paúl Flores Medrano </t>
  </si>
  <si>
    <t>TARJETA DE COORDENADAS - 1399</t>
  </si>
  <si>
    <t>Estimados @Mesa de Ayuda TI  su atención para remitir el archivo de coordenadas de la tarjeta N°1399 asignado al usuario ''llopezl''. </t>
  </si>
  <si>
    <t>REPORTE - ALUMNOS</t>
  </si>
  <si>
    <t>Estimados, por favor, solicito su apoyo en compartirme la base de ingresantes de los siguientes procesos 2021 I y 2021 II, con los siguientes campos:Nombre completo del estudianteCiudad o DistritoTipo de colegio (particular o público)Nombre del colegio</t>
  </si>
  <si>
    <t>Vidalon Hinojo Michael Arnold</t>
  </si>
  <si>
    <t>Solicitud cantidad de estudiantes por NRC</t>
  </si>
  <si>
    <t>Por favor te pido remitirme el correo nuevamente con la cantidad de estudiantes por NRC indicado de los docentes que conforman el BeChallenge.</t>
  </si>
  <si>
    <t>CAJ - ACTUALIZAR CTA CTE</t>
  </si>
  <si>
    <t>Actualización de pago en cuenta recaudadora Scotiabank-INSTITUTO</t>
  </si>
  <si>
    <t>CAJ - DEPURAR CTA CTE</t>
  </si>
  <si>
    <t>Estimados @Mesa de Ayuda TI  se solicita se depure las cuentas de todos los estudiantes en estado INSCRITOS para los inicios del 07 de Marzo 2022.(no depurar a los son de Beca o a los tengan prórrogas)</t>
  </si>
  <si>
    <t>Reporte de horarios - Portal del Estudiantes</t>
  </si>
  <si>
    <t>Implementación de reporte de horarios en el portal del estudiante que permita visualizar el horario especial</t>
  </si>
  <si>
    <t>TARJETA COORDENADAS - DOCUMENTO DIGITAL</t>
  </si>
  <si>
    <t>Estimados @Mesa de Ayuda TI  se ha asignado la tarjeta N° 1392, a fin de que remitan el archivo digital de coordenadas al usuario ecalderon . </t>
  </si>
  <si>
    <t>CAJA - ACTUALIZAR CTA CTE</t>
  </si>
  <si>
    <t>MUY URGENTE - SOLICITO APOYO CON ACTUALIZAR CTA CTE Y REPORTE</t>
  </si>
  <si>
    <t>BANNER - ERROR AL PROCESAR MATRICULA DE NRCS PRINCIPALES A REALES</t>
  </si>
  <si>
    <t xml:space="preserve">Saludos Cordiales Mediante el presente es para poder reportar el siguiente caso de los estudiantes ingresantes 202210 a quienes se les está realizando la matrícula de NRCs principales a reales, al momento de que se ejecuta por la forma SZPINSB </t>
  </si>
  <si>
    <t>ARGOS - URGENTE: Confirmación de reportes</t>
  </si>
  <si>
    <t>Estimado Anthony, la oficina de programación académica indica  que en  los reportes solicitados  solo deben de visualizar  los atributos que hacen referencia a la asistencia que son (AREM,AFHI, AFIS, ARHI)</t>
  </si>
  <si>
    <t>Champa Schwartz Jackeline Judith</t>
  </si>
  <si>
    <t>BANNER - ACTUALIZAR DATOS DE LA TABLA</t>
  </si>
  <si>
    <t>Actualizar la tabla SZRCDAB Estimados Sres de MDA, por favor de asignar el ticket a Sr Anthony Villagarray Hola Anthony, necesito se actualice los datos de la tabla  SZRCDAB</t>
  </si>
  <si>
    <t>Reporte de Lista de NRC's  Generacion Salas Meet Argos</t>
  </si>
  <si>
    <t>Modificacion cambio de activacion de  postulantes</t>
  </si>
  <si>
    <t>Generacion de datos para URETENTION</t>
  </si>
  <si>
    <t>Oficina de Bienestar</t>
  </si>
  <si>
    <t>Generacion de salas meet cic</t>
  </si>
  <si>
    <t>Generar salas automaticas para el CIC</t>
  </si>
  <si>
    <t>Esta en desarrollo la aplicación</t>
  </si>
  <si>
    <t>Modificacion de los reportes de encuestas POSGRADO</t>
  </si>
  <si>
    <t>Pase a produccion atributos de beca 18</t>
  </si>
  <si>
    <t>Generacion de datos para UIMPROVE</t>
  </si>
  <si>
    <t>BANNER - ELIMINAR RETENCION 19</t>
  </si>
  <si>
    <t>WORKFLOW – ELIMINAR RETENCION</t>
  </si>
  <si>
    <t>BANNER - ELIMINAR LA RETENCIÓN 19 (CASO 14)</t>
  </si>
  <si>
    <t>Eliminar la retención 19 (caso 11)</t>
  </si>
  <si>
    <t>BANNER - ELIMINAR RETENCIÓN</t>
  </si>
  <si>
    <t>BANNER- SOLICITUD PARA ELIMINAR RETENCIÓN 19 PERIODO 2022-10 (70602783)</t>
  </si>
  <si>
    <t>BANNER - RETENCION 19</t>
  </si>
  <si>
    <t>BANNER - ELIMINAR RETENCIÓN 19</t>
  </si>
  <si>
    <t>BANNER - SOLICITUD PARA ELIMINAR RETENCIÓN 19 CASO10</t>
  </si>
  <si>
    <t>BANNER - SOLICITUD PARA ELIMINAR RETENCIÓN 19 PERIODO 2022-10 (72714983)</t>
  </si>
  <si>
    <t>BANNER - Eliminar la retención 19 (caso 9)</t>
  </si>
  <si>
    <t>ARGOS - CREAR REPORTE</t>
  </si>
  <si>
    <t>BANNER - Eliminar la retención 19 (caso 4)</t>
  </si>
  <si>
    <t>PASES - CREAR INDICES</t>
  </si>
  <si>
    <t>INCIDENTE CREACIÓN MEET</t>
  </si>
  <si>
    <t>Solicito adicionar nueva regla a la generación de salas meet</t>
  </si>
  <si>
    <t>Nueva regla en la generación de salas meet</t>
  </si>
  <si>
    <t>Jose Meza Vento</t>
  </si>
  <si>
    <t xml:space="preserve">Re: clases presenciales a virtuales por el paro nacional
</t>
  </si>
  <si>
    <t>Re: clases presenciales a virtuales por el paro nacional</t>
  </si>
  <si>
    <t>Carlos Calderon</t>
  </si>
  <si>
    <t>Data reporte 108 (para proyecciones 2022-20)</t>
  </si>
  <si>
    <t>Analisis de programación de horarios para la generación de enlaces Meet</t>
  </si>
  <si>
    <t>Trujillo Lancho Ricardo</t>
  </si>
  <si>
    <t>Se quita validación de estafos</t>
  </si>
  <si>
    <t xml:space="preserve">	371352</t>
  </si>
  <si>
    <t>ARGOS - Agregar el tipo de Beca a 3 reportes</t>
  </si>
  <si>
    <t>Saludos cordiales, Estimado Anthony se requiere de tu apoyo para actualizar 3 reportes:</t>
  </si>
  <si>
    <t>Flores Iguia Miriam Nataly</t>
  </si>
  <si>
    <t xml:space="preserve">	371437</t>
  </si>
  <si>
    <t xml:space="preserve">	ELIMINAR Y SIGNAR ATRIBUTOS PRONABEC</t>
  </si>
  <si>
    <t>Estimado Anthony, Se requiere de tu apoyo para eliminar y asignar el atributo de PRONABEC,</t>
  </si>
  <si>
    <t>ARGOS - REPORTE</t>
  </si>
  <si>
    <t xml:space="preserve">Estimado Anthony: Por favor tu apoyo exportando la data del reporte 108, matrícula y población 202210 </t>
  </si>
  <si>
    <t>ARGOS - MODIFICAR REPORTE</t>
  </si>
  <si>
    <t>Reporte Avance Academico Buen dia Se requiere que en el reporte de Avance Académico se agregue los siguientes campos:</t>
  </si>
  <si>
    <t>Rodriguez Acero Cinthya Grace</t>
  </si>
  <si>
    <t>ARGOS - NO MUESTRA OPCIÓN PARA DESCARGAR REPORTE</t>
  </si>
  <si>
    <t xml:space="preserve">Reporte de Argos Buenas tardes estimados colegas, solicito por favor puedan ayudarme con el reporte "estudiantes con datos de matrícula y contacto" de Argos, pues quiero realizar un filtro para la carrera de Psicología, pero no puedo ejecutar la descarga del mismo. </t>
  </si>
  <si>
    <t>Vargas Lara Edwin David</t>
  </si>
  <si>
    <t>Calificaciones programas Estudiante de apoyo 2021-10</t>
  </si>
  <si>
    <t xml:space="preserve">sperando que se encuentren bien, agradeceré el soporte en la actualización de niveles de evaluación de competencias </t>
  </si>
  <si>
    <t>PORTAL ESTUDIANTE - actualización de calificaciones actividades extracurriculares 2018.10 AQP</t>
  </si>
  <si>
    <t>Estimados, buen día. Agradeceré el soporte en la revisión y actualización de las calificaciones enviadas hace varios periodos atrás. Se ha identificado que las notas no figuran actualmente en el registro de actividades extracurriculares dentro del Portal de los estudiantes que se encuentran en la lista adjunta. Quedo atento a los comentarios. Gracias. Paul Geldres Vive Continental Coordinador  (...)</t>
  </si>
  <si>
    <t>PASES - CUENTA EDC</t>
  </si>
  <si>
    <t>Se solicita la creación de ticket para la actualización del script de eliminación de deudas de Educación Continua. unidad de negocio: Educación Continua solicitante: ksalazar</t>
  </si>
  <si>
    <t>Salazar Murillo Katherin</t>
  </si>
  <si>
    <t>VIVE CONTINENTAL - ACTUALIZACION DE CONTEO</t>
  </si>
  <si>
    <t>actualización del registro de vive continental, respecto a los tipos de crédito por tipo de programación y la actualización del conteo para el cumplimiento.</t>
  </si>
  <si>
    <t>PORTAL - CASO 27 - ACTUALIZA REGISTRO</t>
  </si>
  <si>
    <t>CASO 27: Solicitud de la estudiante para actualizar el registro de su taller en el Portal del del estudiante Deseo que sus familias y ustedes se encuentren bien. Mediante la presente, les comento que la estudiante NAHOMI FELI RIVERA OSORES &lt;&lt;a href="mailto:77471672@continental.edu.pe" target="_blank"&gt;77471672@continental.edu.pe&gt; solicita la visualización del taller que realizó en el a (...)</t>
  </si>
  <si>
    <t>PORTAL - CASO 25 - ACTUALIZA REGISTRO</t>
  </si>
  <si>
    <t>CASO 25: Solicitud de la estudiante para actualizar el registro de su taller en el Portal del del estudiante Apreciad@s tod@s,  Deseo que sus familias y ustedes se encuentren bien. Mediante la presente, les comento que la estudiante STEPHANY LOURDES JORGE TORRES &lt;&lt;a href="mailto:72206550@continental.edu.pe" target="_blank"&gt;72206550@continental.edu.pe&gt; solicita la visualización del ta (...)</t>
  </si>
  <si>
    <t>PORTAL - CASO 26 - ACTUALIZA REGISTRO - ID 365926</t>
  </si>
  <si>
    <t>CASO 26: Solicitud de la estudiante para actualizar el registro de su taller en el Portal del del estudiante Apreciad@s tod@s,  Deseo que sus familias y ustedes se encuentren bien. Mediante la presente, les comento que el estudiante GEOVANI JUNIOR GOMEZ UTUS &lt;&lt;a href="mailto:71884549@continental.edu.pe" target="_blank"&gt;71884549@continental.edu.pe&gt; solicita la visualización del taller (...)</t>
  </si>
  <si>
    <t>PORTAL - CASO 28 - ACTUALIZA REGISTRO</t>
  </si>
  <si>
    <t>Apreciad@s tod@s,  Deseo que sus familias y ustedes se encuentren bien. Mediante la presente, les comento que la estudiante ARACELI MIRIAM HUALLULLO FLORES &lt;&lt;a href="mailto:72189431@continental.edu.pe" target="_blank"&gt;72189431@continental.edu.pe&gt; solicita la visualización del taller que realizó en el año 2018-10 en el Portal del estudiante. Por tal motivo, solicito su apoyo con la act (...)</t>
  </si>
  <si>
    <t>PORTAL - CASO 29 - ACTUALIZA REGISTRO</t>
  </si>
  <si>
    <t>CASO 29: Solicitud de la estudiante para actualizar el registro de su taller en el Portal del del estudiante Apreciad@s tod@s,  Deseo que sus familias y ustedes se encuentren bien. Mediante la presente, les comento que la estudiante CORINA LEIDY ARROYO PARIONA &lt;&lt;a href="mailto:71342285@continental.edu.pe" target="_blank"&gt;71342285@continental.edu.pe&gt; solicita la visualización de sus 2 (...)</t>
  </si>
  <si>
    <t>PORTAL VIVE CONTINENTAL- ACTUALIZAR REGISTRO</t>
  </si>
  <si>
    <t>el estudiante FAVIO DAVID SANCHEZ SALVATIERRA &lt;&lt;a href="mailto:72751632@continental.edu.pe" target="_blank"&gt;72751632@continental.edu.pe&gt; solicita la visualización de sus 2 talleres que realizó en el año 2018-10 en el Portal del estudiante. Por tal motivo, solicito su apoyo con la actualización. Para ello, anexo el detalle de la actividad que realizó. Fútbol y futsal 2018-10 Fecha de  (...)</t>
  </si>
  <si>
    <t>CASO 31: Solicitud del estudiante para actualizar el registro de sus talleres en el Portal del del estudiante  la estudiante DAYANA ATAYPOMA LICAPA &lt;&lt;a href="mailto:75703672@continental.edu.pe" target="_blank"&gt;75703672@continental.edu.pe&gt; solicita la visualización de su taller que realizó en el año 2018-10 en el Portal del estudiante. Por tal motivo, solicito su apoyo con la actualiza (...)</t>
  </si>
  <si>
    <t>ACTUALIZACION DE PAGOS AP</t>
  </si>
  <si>
    <t> actualización de la validación de cabecera para pagos ap de ctacorriente Urgente - Actualización cabecera pagos AP</t>
  </si>
  <si>
    <t>VIVE CONTINENTAL - ACTUALIZACION PESO DE CREDITOS</t>
  </si>
  <si>
    <t>Agradeceré el apoyo en el ajuste del valor en créditos de los programas adjuntos  Gestor de imagen de Fondo Editorial: de 0 a 1 crédito. Desarrollo de videojuegos: de 0 a 2 créditos.</t>
  </si>
  <si>
    <t>PORTAL DEL ESTUDIANTE - ACTIVIDADES EXTRACURRICULARES</t>
  </si>
  <si>
    <t>From: Paul César Geldres Ayala &lt;&lt;a href="mailto:pgeldres@continental.edu.pe" target="_blank"&gt;pgeldres@continental.edu.pe&gt; Date: Sat, 19 Mar 2022 at 21:23 Subject: Urgente: actualización de tipo de actividades según Reglamento To: Cinthya Grace Rodriguez Acero &lt;&lt;a href="mailto:crodriguez@continental.edu.pe" target="_blank"&gt;crodriguez@continental.edu.pe&gt;, Claudia Isabel Oruna (...)</t>
  </si>
  <si>
    <t>PASE PROD - PORTAL ESTUDIANTE EPG</t>
  </si>
  <si>
    <t>corrección de links e imágen de estudiante en el frontend del portal del estudiante epg, cuyas observaciones fueron realizadas por el usuario.</t>
  </si>
  <si>
    <t>PORTAL - CASO 32 - ACTUALIZA REGISTRO</t>
  </si>
  <si>
    <t>CASO 32: Solicitud del estudiante para actualizar el registro de sus talleres en el Portal del del estudiante Apreciad@s tod@s,  Deseo que sus familias y ustedes se encuentren bien. Mediante la presente, les comento que la estudiante BRENDA MITZI GARCIA JANCACHAGUA &lt;&lt;a href="mailto:71095884@continental.edu.pe" target="_blank"&gt;71095884@continental.edu.pe&gt; solicita la visualización de  (...)</t>
  </si>
  <si>
    <t>DYNAMICS: ERROR DE PREINSCRIPCIÓN - 72517873 &gt;&gt; SOPORTE</t>
  </si>
  <si>
    <t>BUENAS TARDES ERROR EN LA PREINSCRIPCION 72517873 - 2022-2</t>
  </si>
  <si>
    <t>MV-JBALDEONE</t>
  </si>
  <si>
    <t>PORTAL - CASO 33 - ACTUALIZA REGISTRO</t>
  </si>
  <si>
    <t>CASO 33: Solicitud del estudiante para actualizar el registro de sus talleres en el Portal del del estudiante Apreciad@s tod@s,  Deseo que sus familias y ustedes se encuentren bien. Mediante la presente, les comento que el estudiante DANIEL ALEXIS SOTELO HUANASCA &lt;&lt;a href="mailto:73956977@continental.edu.pe" target="_blank"&gt;73956977@continental.edu.pe&gt; solicita la visualización de su (...)</t>
  </si>
  <si>
    <t>DYNAMICS: ERROR DE INSCRIPCIÓN: DNI 72114555</t>
  </si>
  <si>
    <t>Estimado buenas tardes, por favor en CRM coloqué la fecha de inscripción del postulante para el día 05/04, pero no se visualiza la deuda en Apec, solicito su apoyo ya que el cliente desea cancelar su inscripción. Gracias</t>
  </si>
  <si>
    <t>Sanez Saavedra Solange Hana</t>
  </si>
  <si>
    <t>DYNAMICS: ERROR DE PREINSCRIPCIÓN - 48991624 &gt;&gt; SOPORTE</t>
  </si>
  <si>
    <t>Buenas Tardes su apoyo no jala APEC - DNI :48991624</t>
  </si>
  <si>
    <t>Reynoso Vizcardo Fred Ugo</t>
  </si>
  <si>
    <t>DYNAMICS: ERROR DE PREINSCRIPCIÓN - DNI 72321377-6 &gt;&gt; SOPORTE</t>
  </si>
  <si>
    <t>buenas tardes , favor verificar el codigo de preinscripción , no jala apec  72321377-6 JHON EDUARDO MOTTA CRUZ</t>
  </si>
  <si>
    <t>MV-COLIVERAG</t>
  </si>
  <si>
    <t>PORTAL - CASO 34 - ACTUALIZA REGISTRO</t>
  </si>
  <si>
    <t>CASO 34: Solicitud del estudiante para actualizar el registro de sus talleres en el Portal del del estudiante Apreciad@s tod@s,  Deseo que sus familias y ustedes se encuentren bien. Mediante la presente, les comento que el estudiante VICTOR DANIEL EUFRACIO AVENDAÑO &lt;&lt;a href="mailto:76414537@continental.edu.pe" target="_blank"&gt;76414537@continental.edu.pe&gt; solicita la visualización de  (...)</t>
  </si>
  <si>
    <t>SOTO DIAZ MARIA EUGENIA</t>
  </si>
  <si>
    <t>PORTAL - VIVE CONTINENTAL - CORRECCION</t>
  </si>
  <si>
    <t>Por la presente, les comento que la estudiante XIOMARA YHADIRA AQUINO NARVAEZ &lt;&lt;a href="mailto:71202244@continental.edu.pe" target="_blank"&gt;71202244@continental.edu.pe&gt; aprobó el taller de Danzas folclóricas que realizó en el año y periodo 2019-20 sin embargo en el Portal del estudiante sale como desaprobado. Por ello, solicito la verificación y correción. Anexo el detalle líneas abajo (...)</t>
  </si>
  <si>
    <t>PORTAL CASO 35 - ACTUALIZAR REGISTRO</t>
  </si>
  <si>
    <t>CASO 35: Solicitud del estudiante para actualizar el registro de sus talleres en el Portal del del estudiante Apreciad@s tod@s,  Deseo que sus familias y ustedes se encuentren bien. Mediante la presente, les comento que la estudiante GREYSY DAYANA NALVARTE MONTES - 74895790@continental.edu.pe solicita la visualización de su taller que realizó en el año 2018-10 en el Portal del estudiante. Por ta (...)</t>
  </si>
  <si>
    <t>REPORTE INGRESO AFORO CAMPUS CUSCO</t>
  </si>
  <si>
    <t>Buenas tardes estimada Claudia. A pedido de la gerencia Filial Cusco, se requiere un reporte de alumnos  que ingresan por día y hora en la primera semana de clases presenciales de la filial Cusco. a la espera de su respuesta Saludos Carlos Salvador Quispe Tecnologías de la Información Supervisor Soporte y Recursos Tecnológicos 988561218</t>
  </si>
  <si>
    <t>Galvez Gutierrez Gustavo</t>
  </si>
  <si>
    <t>PORTAL CASO 36 - ACTUALIZAR PORTAL DEL ESTUDIANTE</t>
  </si>
  <si>
    <t>CASO 36: Solicitud del estudiante para actualizar el registro de sus talleres en el Portal del del estudiante Apreciad@s tod@s,  Deseo que sus familias y ustedes se encuentren bien. Mediante la presente, les comento que el estudiante ANGEL JOAQUIN CALLUPE SEGURA &lt;&lt;a href="mailto:70800960@continental.edu.pe" target="_blank"&gt;70800960@continental.edu.pe&gt; solicita la visualización de su  (...)</t>
  </si>
  <si>
    <t>PORTAL CASO 37 - ACTUALIZAR PORTAL DEL ESTUDIANTE</t>
  </si>
  <si>
    <t>CASO 37: Solicitud del estudiante para actualizar el registro de sus talleres en el Portal del del estudiante Apreciad@s tod@s,  Deseo que sus familias y ustedes se encuentren bien. Mediante la presente, les comento que la estudiante JUSSELY JAZMIN ROMERO LEIVA &lt;&lt;a href="mailto:76378124@continental.edu.pe" target="_blank"&gt;76378124@continental.edu.pe&gt; solicita la visualización de sus  (...)</t>
  </si>
  <si>
    <t>PORTAL CASO 38 - ACTUALIZAR PORTAL DEL ESTUDIANTE</t>
  </si>
  <si>
    <t>CASO 38: Solicitud del estudiante para actualizar el registro de sus talleres en el Portal del del estudiante Apreciad@s tod@s,  Deseo que sus familias y ustedes se encuentren bien. Mediante la presente, les comento que el estudiante DAVIS PAUL CAMPOS MATOS &lt;&lt;a href="mailto:72082513@continental.edu.pe" target="_blank"&gt;72082513@continental.edu.pe&gt;solicita la visualización de su taller (...)</t>
  </si>
  <si>
    <t>CORREO - ACTUALIZACION PORTAL DEL ESTUDIANTE</t>
  </si>
  <si>
    <t>Deseo que sus familias y ustedes se encuentren bien. Mediante la presente, les comento que el estudiante Ricardo Povis Flores &lt;&lt;a href="mailto:74122544@continental.edu.pe" target="_blank"&gt;74122544@continental.edu.pe&gt; solicita la visualización de su taller que realizó en el año 2018-20  y 2019-00 en el Portal del estudiante. Por tal motivo, solicito su apoyo con la actualización. Para e (...)</t>
  </si>
  <si>
    <t>CORREO - ACTUALIZACION DE PORTAL DEL ESTUDIANTE</t>
  </si>
  <si>
    <t>Apreciad@s tod@s,  Deseo que sus familias y ustedes se encuentren bien. Mediante la presente, les comento que la estudiante NICOLS JANIS CAMILA VILLANUEVA YANCCE &lt;&lt;a href="mailto:70325918@continental.edu.pe" target="_blank"&gt;70325918@continental.edu.pe&gt; solicita la visualización de su taller que realizó en el año 2018-10  en el Portal del estudiante. Por tal motivo, solicito su apoyo c (...)</t>
  </si>
  <si>
    <t>Apreciad@s tod@s,  Deseo que sus familias y ustedes se encuentren bien. Mediante la presente, les comento que el estudiante JORGE LUIS CORDOVA SANTOS &lt;&lt;a href="mailto:71572898@continental.edu.pe" target="_blank"&gt;71572898@continental.edu.pe&gt; solicita la visualización de su taller que realizó en el año 2019-00 en el Portal del estudiante. Por tal motivo, solicito su apoyo con la actuali (...)</t>
  </si>
  <si>
    <t>Apreciad@s tod@s,  Deseo que sus familias y ustedes se encuentren bien. Mediante la presente, les comento que la estudiante BRIGITTE ESTEFANY MATEO ESPINOZA &lt;&lt;a href="mailto:71231787@continental.edu.pe" target="_blank"&gt;71231787@continental.edu.pe&gt; solicita la visualización de su taller que realizó en el año 2018-10 en el Portal del estudiante. Por tal motivo, solicito su apoyo con la  (...)</t>
  </si>
  <si>
    <t>PASE PROD - Hubspec 2.0 - Actualización de requerimientos</t>
  </si>
  <si>
    <t> incluye el ajuste de algunos campos, la visualización de las validaciones y el requerimiento de retiro de caracter</t>
  </si>
  <si>
    <t>Alvino Sotelo Claudia Ysabel</t>
  </si>
  <si>
    <t>PORTAL CASO 43 - ACTUALIZAR REGISTRO</t>
  </si>
  <si>
    <t>CASO 43: Solicitud del estudiante para actualizar el registro de sus talleres en el Portal del del estudiante Apreciad@s tod@s,  Deseo que sus familias y ustedes se encuentren bien. Mediante la presente, les comento que el estudiante FREDDY KEVIN ACOSTA APOLINARIO &lt;&lt;a href="mailto:71562664@continental.edu.pe" target="_blank"&gt;71562664@continental.edu.pe&gt; solicita la visualización de s (...)</t>
  </si>
  <si>
    <t> solicita la creación de un ticket para generar en producción los documentos de postgrado que van a generarse en el portal del estudiante.  </t>
  </si>
  <si>
    <t>PASE - GRADOS Y TITULOS</t>
  </si>
  <si>
    <t>Se solicita la creación de un ticket, para el pase a producción del sistema de Grados y Títulos de la parte 2 de los requerimientos solicitados. Solicitante : Alan Infante Se solicita la creación de un ticket, para el pase a producción del sistema de Grados y Títulos de la parte 2 de los requerimientos solicitados. Solicitante : Alan Infante</t>
  </si>
  <si>
    <t>[VIVE CONTINENTAL] REPORTE DE MATRICULADOS AJUSTE NOTA</t>
  </si>
  <si>
    <t>Buenas noches estinados.  Comentarles que se ha identificado un caso de un estudiante de Lima del periodo 2019-20.  Agradeceré mucho su apoyo para los ajustes necesarios. Código:72861387 Nombre completo: NICOLAS EDUARDO VELASQUEZ BUSTAMANTE Ciclo: 2019-20 Nota final: 15  Estado: aprobado (nuevo) Campus: Lima Quedo atento a sus comentarios. Gracias. </t>
  </si>
  <si>
    <t>PORTAL CASO 44 - ACTUALIZAR REGISTRO</t>
  </si>
  <si>
    <t>CASO 44: Solicitud del estudiante para actualizar el registro de sus talleres en el Portal del del estudiante Apreciad@s tod@s,  Deseo que sus familias y ustedes se encuentren bien. Mediante la presente, les comento que el estudiante JAIR RUFINO ESTRADA PARADO &lt;&lt;a href="mailto:73100224@continental.edu.pe" target="_blank"&gt;73100224@continental.edu.pe&gt; solicita la visualización de su ta (...)</t>
  </si>
  <si>
    <t>CASO 45 - PORTAL DEL ESTUDIANTE ACTUALIZAR</t>
  </si>
  <si>
    <t>CASO 45: Solicitud del estudiante para actualizar el registro de sus talleres en el Portal del del estudiante Apreciad@s tod@s,  Deseo que sus familias y ustedes se encuentren bien. Mediante la presente, les comento que la estudiante MILAGROS KAREN MIGUEL QUISPE &lt;&lt;a href="mailto:73109815@continental.edu.pe" target="_blank"&gt;73109815@continental.edu.pe&gt; solicita la visualización de sus (...)</t>
  </si>
  <si>
    <t>CASO 46 - PORTAL DEL ESTUDIANTE ACTUALIZAR</t>
  </si>
  <si>
    <t>CASO 46: Solicitud del estudiante para actualizar el registro de sus talleres en el Portal del del estudiante Apreciad@s tod@s,  Deseo que sus familias y ustedes se encuentren bien. Mediante la presente, les comento que el estudiante ALDAIR CESAR BRICEÑO RAMOS &lt;&lt;a href="mailto:73798260@continental.edu.pe" target="_blank"&gt;73798260@continental.edu.pe&gt; solicita la visualización de su ta (...)</t>
  </si>
  <si>
    <t>CASO 47 - PORTAL DEL ESTUDIANTE ACTUALIZAR</t>
  </si>
  <si>
    <t>CASO 47: Solicitud del estudiante para actualizar el registro de sus talleres en el Portal del del estudiante Apreciad@s tod@s,  Deseo que sus familias y ustedes se encuentren bien. Mediante la presente, les comento que el estudiante ALEXANDER CARLOS MENDOZA PURIS &lt;&lt;a href="mailto:76383989@continental.edu.pe" target="_blank"&gt;76383989@continental.edu.pe&gt; solicita la visualización de s (...)</t>
  </si>
  <si>
    <t>PORTAL GYT - INCONVENIENTES</t>
  </si>
  <si>
    <t>Problema para generar resoluciòn Estimados de mesa de ayuda, desde el día de ayer en distintos tiempos he tratado de generar la resolución de designación de asesor, sin embargo no es posible, carga, pero no se genera la resolución. Es exclusivamente en este caso, en otras solicitudes si se genera la RD.</t>
  </si>
  <si>
    <t>Barzola Correa Ammy Cinthia</t>
  </si>
  <si>
    <t>PORTAL DEL ESTUDIANTE - RECTIFICAR NOTA - ACTIVIDADES EXTRACURRICULARES</t>
  </si>
  <si>
    <t>Solicitud de rectificación de nota y acreditación | Vive Continental Estimados señores de Mesa de ayuda: Buenas tardes, solicito su apoyo con la rectificación de la nota de la ACTIVIDAD EXTRACURRICULAR DE BASKET de la estudiante:  GIANELLA ALEXANDRA CAYRO OLIVERA con codigo:  71716751 de la modalidad Presencial de Arequipa  Para el ciclo 2019.20  en el taller de Basket asignar la nota de 19 y  (...)</t>
  </si>
  <si>
    <t>Lazo Rivas Mishel Merari</t>
  </si>
  <si>
    <t>GRADOS Y TÍTULOS -CREACIÓN DE DOCUMENTOS GYT</t>
  </si>
  <si>
    <t>Buenas tardes: Se solicita la creación de un ticket para resolver la petición de la creación de documentos para el portal de grados y títulos, según proyecto.</t>
  </si>
  <si>
    <t>PORTAL DEL ESTUDIANTE - INCONVENIENTES</t>
  </si>
  <si>
    <t>Re: Actividad Extracurricular Estimados representantes de Mesa de Ayuda:  Para comentarles el caso del estudiante Brandon Esteban quien refiere que ¨no me sale en cumplimiento: Club de emprendedores, realice ese taller el 2018-20, pero no me estan considerando, me sale que he aprobado, pero cuando miro en mis actividades me sale incompleto, cuando ingresaron a nuestras aulas nos mencionaron que  (...)</t>
  </si>
  <si>
    <t>Oba Segama Karen Reyna</t>
  </si>
  <si>
    <t>PORTAL EPG - INCONVENIENTES</t>
  </si>
  <si>
    <t>URGENTE ALUMNOS NO PUEDEN VISUALIZAR SUS NOTAS - MRH VIII - CONFIRMACION DE PUBLICACION DE NOTAS CURSOS: CAPACITACION Y EVALUACION DEL DESEMPEÑO / GESTION DE LAS COMPENSACIONES Porfavor requiero precisiones al respecto, en tanto existe un plazo de 05 dias para informar conformidad respecto a las notas publicadas, y aun no he podido visualizar hasta el momento nada, o de existir claves para el acc (...)</t>
  </si>
  <si>
    <t>Alumnos UCCI</t>
  </si>
  <si>
    <t>PORTAL ESTUDIANTE EPG - NO APARECE NOTAS Y CURSOS</t>
  </si>
  <si>
    <t>Buenos días, a la visualización de la balotas de notas no aparece el curso el diplomado por lo cual no puedo ver mis notas y asistencias. Atte. Nicolas Leoncio Oviedo Solis Nicolas Leoncio Oviedo Solis 47381310@continental.edu.pe</t>
  </si>
  <si>
    <t>PAGOS - ACTUALIZACION PARA ENVIO</t>
  </si>
  <si>
    <t>Buenos días: Se solicita la creación de un ticket para poder realizar la actualización y pase a producción del script de envio de pagos ap, por motivos de saturación e incidencias. Quedo atenta a sus comentarios. saludos, Claudia Oruna Soto              Oficina de Tecnologías de la Información y Comunicación              Gestor de Proyectos  TI              Huancayo</t>
  </si>
  <si>
    <t>PORTAL DEL ESTUDIANTE - CASO 48 - ACTUALIZAR REGISTRO</t>
  </si>
  <si>
    <t>CASO 48: Solicitud del estudiante para actualizar el registro de sus talleres en el Portal del del estudiante Apreciad@s tod@s,  Deseo que sus familias y ustedes se encuentren bien. Mediante la presente, les comento que el estudiante MIGUEL FERNANDO NUÑEZ FLORES &lt;&lt;a href="mailto:73038801@continental.edu.pe" target="_blank"&gt;73038801@continental.edu.pe&gt; solicita la visualización de su  (...)</t>
  </si>
  <si>
    <t>BANNER - ACTUALIZAR CASO 49</t>
  </si>
  <si>
    <t>Apreciad@s tod@s,  Deseo que sus familias y ustedes se encuentren bien. Mediante la presente, les comento que la estudiante NOELIA ESTEFANIA REYNOSO CARDENAS &lt;&lt;a href="mailto:77430765@continental.edu.pe" target="_blank"&gt;77430765@continental.edu.pe&gt; solicita la visualización de su taller que realizó en el año 2018-10 en el Portal del estudiante. Por tal motivo, solicito su apoyo con la (...)</t>
  </si>
  <si>
    <t>BANNER - ACTUALIZAR CASO 50</t>
  </si>
  <si>
    <t>Deseo que sus familias y ustedes se encuentren bien. Mediante la presente, les comento que la estudiante JAZMIN MARISOL LAZARO NOLASCO &lt;&lt;a href="mailto:73053803@continental.edu.pe" target="_blank"&gt;73053803@continental.edu.pe&gt; solicita la visualización de su taller que realizó en el año 2018-10 en el Portal del estudiante. Por tal motivo, solicito su apoyo con la actualización. Para ell (...)</t>
  </si>
  <si>
    <t>Vive Continental | Cambio de estado de actividades 2022-10</t>
  </si>
  <si>
    <t>Cambio de estado de actividades 2022-10 Agradeceré el apoyo en la actualización del Portal de Vive Continental. Acción: cambiar el estado de todas las actividades programadas por Vive Continental. De replicado a no replicado.</t>
  </si>
  <si>
    <t>PASE A PRODUCCION - AJUSTES HUBSPEC 2.0</t>
  </si>
  <si>
    <t>Se solicita la creación de un ticket para el pase a producción de los ajustes del sistema Hubspec 2.0, por motivos de actualizaciones a pedido del usuario.</t>
  </si>
  <si>
    <t>PASE A PRODUCCION - AJUSTES CRM</t>
  </si>
  <si>
    <t> pase a producción de los ajustes de CRM que se detectaron a partir de encontrar datos faltantes en el registro para docentes, asesores, y datos como fecha de cumpleaños para extranjeros.</t>
  </si>
  <si>
    <t>PORTAL DE EPG - NO MUESTRA NOTAS</t>
  </si>
  <si>
    <t>Fwd: PORTAL DEL ESTUDIANTE - KELLY ROMERO Estimados MDA: Su apoyo. No figura información de la boleta de notas desde el PORTAL DEL ESTUDIANTE, de la sección 21MRHAP308, esta sección tiene cuatro notas publicadas a la fecha. Atentos a su pronta respuesta. KELLY LAKASMHY ROMERO OLAVARRERA 72490746@continental.edu.pe</t>
  </si>
  <si>
    <t>Actualizar Registro</t>
  </si>
  <si>
    <t>[creación de ticket] Actualización de registro Buenas tardes: Se solicitó la creación de un ticket para la actualización de registros anteriores (abril), del sistema de integraciones de pago ap. Dos registros están generando conflictos. Quedo atento a sus comentarios. saludo,</t>
  </si>
  <si>
    <t>Apoyo</t>
  </si>
  <si>
    <t xml:space="preserve">Prototipo de Notas </t>
  </si>
  <si>
    <t>Prototipo de Notas - Mockups cargado de notas para competencias</t>
  </si>
  <si>
    <t xml:space="preserve">Portal del postulante </t>
  </si>
  <si>
    <t>Portal del postulante - Diseño de la arquitectura en base al portal del estuiante</t>
  </si>
  <si>
    <t xml:space="preserve">Contipay </t>
  </si>
  <si>
    <t>Contipay - Revisión de la arquitectura</t>
  </si>
  <si>
    <t>Pase a test</t>
  </si>
  <si>
    <t xml:space="preserve">Formulario de eventos </t>
  </si>
  <si>
    <t>Formulario de eventos - Censo de quidad de género</t>
  </si>
  <si>
    <t xml:space="preserve">Portal del estudiante </t>
  </si>
  <si>
    <t>Portal del estudiante - Formulario de primera matrícula</t>
  </si>
  <si>
    <t xml:space="preserve">BANNER </t>
  </si>
  <si>
    <t>BANNER - Duplicidad de datos personales</t>
  </si>
  <si>
    <t xml:space="preserve">EZProxy </t>
  </si>
  <si>
    <t>EZProxy - Solución de usuarios anónimos y aplicar seguridad por token</t>
  </si>
  <si>
    <t>Revisión</t>
  </si>
  <si>
    <t>Gestión de cuentas seguras</t>
  </si>
  <si>
    <t>Gestión de cuestas seguras</t>
  </si>
  <si>
    <t>Formulario de eventos - Cambio de reglas en el Censo de quidad de género</t>
  </si>
  <si>
    <t>Prototipo de Notas - Asesoría técnica a proveedor</t>
  </si>
  <si>
    <t>Formulario de eventos - Nuevas reglas en el censo de equidad de género</t>
  </si>
  <si>
    <t>EZProxy - Identificar correos que empiecen con i y u</t>
  </si>
  <si>
    <t>Contipay - Asesoramiento técnico</t>
  </si>
  <si>
    <t>Richard Callupe</t>
  </si>
  <si>
    <t>Asesoramiento</t>
  </si>
  <si>
    <t xml:space="preserve">Asesoramiento </t>
  </si>
  <si>
    <t>Asesoramiento - Portal del estudiante</t>
  </si>
  <si>
    <t>Ricardo Trujillo</t>
  </si>
  <si>
    <t>CENTRO AYUDA - ENVIO DE CORREOS</t>
  </si>
  <si>
    <t>Envío de correo para derivación de tickets
Se requiere que se envíe un correo al usuario al momento de derivar un ticket. desde el centro de ayuda.</t>
  </si>
  <si>
    <t>CAJA IC - DEPURACION DE INSCRITOS</t>
  </si>
  <si>
    <t>Estimados @Mesa de Ayuda TI  se solicita se depurar las cuentas de todos los estudiantes en estado INSCRITOS para los inicios del 21 de Marzo 2022.
No se permiten más matrículas de ese periodo por estar cerrado desde el 04 de Abril.
También a los alumnos que tengan solo abonos por ejemplo de matrícula 100 soles o otro monto de abono y no tengan prórrogas, anular sus deudas dejando en estado inscrito.
También se solicita el reporte de los que solo abonaron en este mismo correo con copia a todos.
las secciones A DEPURAR  son:
PERIODO 2022-2 
SECCIONES
FECHA INICIO
E04BN1
21/3/2022
E04CN1
21/3/2022
N04AN1
21/3/2022
L04BN1
21/3/2022
S04AN1
21/3/2022
P04AN1
21/3/2022
S02AN1
21/3/2022
pd.  NO DEPURAR a estudiantes que tengan prórrogas 
y sean de Pronabec.</t>
  </si>
  <si>
    <t>CORREO - DESHABILITAR OPCION EN EL PORTAL</t>
  </si>
  <si>
    <t>Estimado equipo @Mesa de Ayuda TI  solicito la INHABILITACIÓN de la opción de trámite de carné: 
Debido a que se ha tomado la decisión de no proporcionarlo, el único medio de identificación será el DNI. 
Quedo atenta a sus comentarios, 
Cordialmente, 
TEL 977690546</t>
  </si>
  <si>
    <t>PORTAL IC - ACTIVACION DE VISUALIZACION DE HORARIOS</t>
  </si>
  <si>
    <t>Se requiere que el estudiante pueda visualizar su horario de clases en el portal del estudiante.</t>
  </si>
  <si>
    <t>PASE PROD - INTERFAZ DE HORARIO IC - PORTAL IC</t>
  </si>
  <si>
    <t>Se hizo el desarrollo del requirimiento de interfaz de horarios y ahora se necesita realizar el pase a producción.</t>
  </si>
  <si>
    <t>MEET - VIDEO CLASES - ENLACES</t>
  </si>
  <si>
    <t>Se requiere su apoyo la docente Delma Freyre, NRC 13716 no se genero su enlace de clases para hoy</t>
  </si>
  <si>
    <t>Véliz Espinoza Sixto</t>
  </si>
  <si>
    <t>IC - DECARGA CERFIFICADO MODULAR</t>
  </si>
  <si>
    <t>Kety Yaneth Condori Mamani
11:49 (hace 6 horas)
para Jean, mí, Torres, Ana
Estimado @Jean Paul Palomino Ricapa  solicito la revisión de las activaciones de opción DESCARGAR del certificado modular digital, se asume que solo y solo se descarga si ya cuentan con pago por tal concepto: 
Esta estudiante de código 1910258; aún no ha realizado el pago y ya ha descargado el documento. 
Por otro lado, tenemos reportes de que la opción GENERAR FÍSICO no les figura como es el caso del código: 2125192
Por favor verificar los casos y corregir lo que pudiera ocurrir y evitar otros casos. </t>
  </si>
  <si>
    <t>Anular Procesos Modulares</t>
  </si>
  <si>
    <t>Anulación de procesos modulares
Buenos días,
 Por medio de la presente solicito la anulación de procesos modulares 1 y 2 que aparecen en el sistema para el código  1510309 de la carrera de Diseño de Interiores, todo esto por cambio de malla.
Agradezco su atención para que el estudiante realice su registro de proceso modular 1 que por el momento no lo puede desarrollar.
Cordialmente,</t>
  </si>
  <si>
    <t>SALAS MEET IC - REVISIÓN DE CREACIÓN</t>
  </si>
  <si>
    <t>Se requiere que se revise la creación de salas meet de secciones programadas en horas no consecutivas en un día.</t>
  </si>
  <si>
    <t>IC - CERTIFICADO MODULAR</t>
  </si>
  <si>
    <t>Mediante el presente se solicita su apoyo en la verificación del Portal del estudiante opcion Certificado Modular, el estudiante es Egresado de la carrera de DESARROLLO DE SISTEMAS DE INFORMACIÓN al cual corresponde el Modular III, pero no le figura su programa de estudios (Adjunto captura).
Asimismo comentar que a la fecha está llevando su segunda carrera, Administración de empresas el cual si le figura. </t>
  </si>
  <si>
    <t>IC - REPORTE</t>
  </si>
  <si>
    <t>De: Liz Lilian Ortiz García &amp;lt;&amp;lt;a href=''mailto:lortizg@continental.edu.pe'' target=''_blank''&amp;gt;lortizg@continental.edu.pe&amp;gt;
Date: mar, 19 abr 2022 a las 18:37
Subject: SOLICITO REPORTE DE EGRESADOS
To: Torres Carvajal Alex &amp;lt;&amp;lt;a href=''mailto:atorres@continental.edu.pe'' target=''_blank''&amp;gt;atorres@continental.edu.pe&amp;gt;
Cc: Roberto Pantoja Esquivel &amp;lt;&amp;lt;a href=''mailto:rpantoja@continental.edu.pe'' target=''_blank''&amp;gt;rpantoja@continental.edu.pe&amp;gt;, Silvia Elizabeth Huamán Rosas &amp;lt;&amp;lt;a href=''mailto:shuaman@continental.edu.pe'' target=''_blank''&amp;gt;shuaman@continental.edu.pe&amp;gt;
Buenas tardes estimado Alex,
Mediante el presente solicito el reporte de  egresados de los periodos:
2019-1, 2019-2 
 2020-1,2020-2
2021-1,2021-2
2022-1, 2022-2
Adjuntan los campos a considerar.(EXCEL)</t>
  </si>
  <si>
    <t>De: Liz Lilian Ortiz García &amp;lt;&amp;lt;a href=''mailto:lortizg@continental.edu.pe'' target=''_blank''&amp;gt;lortizg@continental.edu.pe&amp;gt;
Date: mar, 19 abr 2022 a las 18:37
Subject: SOLICITO REPORTE DE ALUMNOS - (5 Y 6 CICLO)
To: Torres Carvajal Alex &amp;lt;&amp;lt;a href=''mailto:atorres@continental.edu.pe'' target=''_blank''&amp;gt;atorres@continental.edu.pe&amp;gt;
Cc: Roberto Pantoja Esquivel &amp;lt;&amp;lt;a href=''mailto:rpantoja@continental.edu.pe'' target=''_blank''&amp;gt;rpantoja@continental.edu.pe&amp;gt;
Buenas tardes estimado Alex,
Mediante el presente solicito el reporte de alumnos matriculados a la fecha de 5 y 6 ciclo.
Adjuntan los campos a considerar.(EXCEL)</t>
  </si>
  <si>
    <t>OVIE- Envío de notificaciones</t>
  </si>
  <si>
    <t>Se requiere que se envíe automáticamente notificaciones a los estudiantes del IC para que inicien su proceso de prácticas.</t>
  </si>
  <si>
    <t>SIAVI - REPORTE</t>
  </si>
  <si>
    <t>Por favor deseamo su apoyo para el reporte que genera el SIAVI para módulo 1 en cuanto a las horas de jornada y contiemprende.
El reporte no genera las horas de jornada y contiemprende que un joven haya desarrollado y las considera como 00 a pesar de tener entre 10 y 30 horas en muchos casos.
OVIE --- SEGUIMIENTO DE PRÁCTICAS (ELEGIR CARRERA-PERIODO-....) GENERAR REPORTE.</t>
  </si>
  <si>
    <t>Base de Ingresantes 2022 -1
Buenos días 
Estimados, por favor, solicito su apoyo en compartirme la base de ingresantes del proceso 2022 - 1, con los siguientes campos:
Nombre completo del estudiante
Edad
Género
Estado civil
Departamento
Provincia
Distrito
Tipo de colegio (particular o público)
Nombre del colegio
Las secciones del proceso 2022-1 son:
ADMI2022-1B-DIS
ADMI2022-1B-SEM
ADMISION2022-1-REG
Admisión 2022-1B D (Todas las fechas)
Admisión 2022-1B P  (Todas las fechas)
Admisión 2022-1B S  (Todas las fechas)
Espero su pronta respuesta, quedo atento a sus comentarios, de antemano muchas gracias.
--
Saludos Cordiales</t>
  </si>
  <si>
    <t>PROGRAMACIÓN DE HORARIOS IC - VALIDACIÓN DE CRUCES DE HORARIOS</t>
  </si>
  <si>
    <t>No se están validando correctamente los cruces con horarios especiales en la programación de horarios IC.</t>
  </si>
  <si>
    <t>SIAVI - REVISION DE JORNADAS</t>
  </si>
  <si>
    <t>Por medio de la presente solicito su apoyo para el caso:
CÓDIGO: 2912480  de  la modalidad a SEMIPRESENCIAL quien tiene sus horas de jornada completas pero no se completa el proceso.
Recordar que es de la modalidad semipresencial en la cual solo se debe avanzar o con horas de jornada u horas de contiemprende con un mínimo de 10 horas.
En este caso la señorita reitero tiene 30 horas de jornada pero el proceso no se está validando.</t>
  </si>
  <si>
    <t>ENVIO SMS CAJA - IC</t>
  </si>
  <si>
    <t>ENVIO SMS CAJA - IC
Se solicita el envío de SMS de pre-mora programado para el día 03-05-22.</t>
  </si>
  <si>
    <t>SIAVI - INCONVENIETNES ACTUALIZAR DATOS</t>
  </si>
  <si>
    <t>INCONVENIENTES CON FORMULARIO DE ACTUALIZACIÓN DE DATOS
Estimado Alex y Jean Paul, buenas tardes. 
Por favor, pido tu apoyo en la solución de inconvenientes que hemos venido presentando tras nuestro proceso de actualización de datos de egresados a través del SIAVI. 
Pido, puedas comunicarnos inmediatamente sean solucionados. 
Muchas gracias.</t>
  </si>
  <si>
    <t>Se solicita el envío de SMS de pre-mora programado para el día 04-05-22.</t>
  </si>
  <si>
    <t>REPORTE ESTUDIANTES ACTIVOS</t>
  </si>
  <si>
    <t>REPORTE DE ESTUDIANTES ACTIVOS EN LOS PERIODOS 22-1 Y 22-2
Estimado Jean Paul, buenas noches.
Solicito de forma urgente enviar la reportería de estudiantes activos actualmente de los períodos 22-1 y 22-2, según el excel adjunto.
Gracias. 
--
Cordialmente,</t>
  </si>
  <si>
    <t>INSTITUTO CONTINENTAL - REPORTE DE ESTUDIANTES</t>
  </si>
  <si>
    <t>Reporte de estudiantes Instituto Continental-Segundo envio 04-05
Buenas tardes
Estimados Jean y Alex mediante la presente solicito el Reporte de estudiantes cuya deuda vence el 04-05-2022 de acuerdo a la Segmentación ya coordinada previamente, para el día  04-05-2022  a primera hora.
Recordarles también que en ningún envío se debe considerar a los estudiantes de Beca 18 .
Cualquier consulta no duden en comunicarse conmigo.
Saludos Cordiales
 </t>
  </si>
  <si>
    <t>ENVIO SMS MORA-TEMPRANA CAJA IC</t>
  </si>
  <si>
    <t>Se solicita el envío de SMS de mora temprana programado para el día 04-05-22.</t>
  </si>
  <si>
    <t>Fwd: Solicitud de información
Estimado Alex,
Buenas tardes, por favor solicito nos puedas apoyar con la siguiente información de la modalidad DISTANCIA, bajo los criterios que se indican en el archivo adjunto de los semestres activos a la fecha.
Quedo muy agradecido por tu apoyo.
Saludos,</t>
  </si>
  <si>
    <t>Fwd: Data de egresados
Estimado Alex,
Buenas tardes, por medio de la presente solicito por favor nos puedas apoyar con la información de egresados del año 2021 periodos 1 y 2 (considerar sólo aprobados).
Dicha información servirá para alimentar el sistema CONECTA del MINEDU.
Saludos,</t>
  </si>
  <si>
    <t>MEET - ERROR DUPLICIDAD DE EVENTOS</t>
  </si>
  <si>
    <t>Enlaces Meet - Error eventos duplicados
Se están creando eventos duplicados por falta de validación de periodos en secciones con el mismo ID.</t>
  </si>
  <si>
    <t>ENVIO SMS MORA TEMPRANA IC</t>
  </si>
  <si>
    <t>Se solicita el envío de SMS de mora temprana programado para el día 11-05-22.</t>
  </si>
  <si>
    <t>TSO-PRODRIGUEZ</t>
  </si>
  <si>
    <t>ENVIO SMS MORA TARDÍA IC</t>
  </si>
  <si>
    <t>Se solicita el envío de SMS de mora tardía programado para el día 11-05-22.</t>
  </si>
  <si>
    <t>PORTAL IC - ACCESO</t>
  </si>
  <si>
    <t>MI NOMBRE ES JONATHAN FLORES,DOCENTE DE GASTRONOMÍA, ESCRIBO PARA SOLICITAR AYUDA CON RELACIÓN AL SUBIDO DE NOTAS MODULAR, CUANDO INGRESO AL ACCESO NO TENGO CARGADOS LOS CURSOS PARA SUBIR LAS NOTAS EN LA PARTE SUPERIOR IZQUIERDA VISUALIZO LA CONDICIÓN DE ''PORTAL DEL ESTUDIANTE '', POR FAVOR AGRADECERÍA LA AYUDA BRINDADA.</t>
  </si>
  <si>
    <t>Flores Medrano Jonathan Paúl</t>
  </si>
  <si>
    <t>CORREO - AGREGAR</t>
  </si>
  <si>
    <t>Agregar correo
Disculpen, 
Llegó incompleto la información:
Estimados 
Solicito por favor que se agregue el siguiente CORREO  de Consejeria Semipresencia LIC - consejeriasemipresencialic@continental.edu.pe, en el sistema de eventos del CALENDAR creados solo para la modalidad semipresencial.
Agradeciendo su atención</t>
  </si>
  <si>
    <t>OPTIMIZACIÓN DE REPORTE DE ENCUESTAS OVIE</t>
  </si>
  <si>
    <t>Se requiere la optimización para la descarga de reportes de encuesta de egresados del IC.</t>
  </si>
  <si>
    <t>PORTAL IC - CURSO DE PRACTICAS REVISIÓN</t>
  </si>
  <si>
    <t>Revisión Asignación de Curso de Practicas Portal IC
No se está permitiendo asignar un curso de prácticas en la sección F06AN1 en el portal del estudiante IC.</t>
  </si>
  <si>
    <t>CAJA - REPORTE DEUDORES IC</t>
  </si>
  <si>
    <t>Estimados mediante la presente solicito el Reporte de estudiantes cuya deuda vencio el 04-05-2021de acuerdo a la Segmentación ya coordinada previamente, para el día  19-05-2021 a primera hora.
Recordarles también que en ningún envío se debe considerar a los estudiantes de Beca 18 .</t>
  </si>
  <si>
    <t>CAJA - ENVIO SMS MORA TEMPRANA IC</t>
  </si>
  <si>
    <t>ENVIO SMS MORA TEMPRANA IC
Se solicita el envío de SMS de mora temprana programado para el día 19-05-22.</t>
  </si>
  <si>
    <t>CAJA IC - ENVIO SMS MORA TARDÍA IC</t>
  </si>
  <si>
    <t>ENVIO SMS MORA TARDÍA IC
Se solicita el envío de SMS de mora tardía programado para el día 19-05-22.</t>
  </si>
  <si>
    <t>Permisos de acceso
Estimados
Solicito por favor, replicar los permisos y accesos del usuario fchipana@continental.edu.pe al usuario jbarranzuela@continental.edu.pe, sobre todo los servicios que usaba el CAU.
Saludos</t>
  </si>
  <si>
    <t>CORRECCIÓN FICHA SOCIOECONÓMICA - CAMPUS IC</t>
  </si>
  <si>
    <t>Se está generando un problema al rellenar la parte de ingresos/egresos de la ficha socioeconómica.</t>
  </si>
  <si>
    <t>CAJA IC - DEPURACIÓN DE INSCRITOS</t>
  </si>
  <si>
    <t>DEPURACIÓN DE INSCRITOS | INICIO 9/5/2022
Estimado Mesa y Alex se solicita depurar a todos los que tienen estado inscritos del inicio 09/05/22, se debe tener en cuenta que no se debe depurar a los pronabec o a los que tengan algún beneficio y prórrogas.
Copio el correo a bienestar para conocimiento ya que hay varios codigos que en estos días han estado solicitando activar matrículas ya sea por reincorporacion o desde frondes y si no pagan se depuraran.
También copio el correo a registros para conocimiento y las secciones de dicho inicio .
Estimados Mesa si hay solo abonos se debe de enviar el reporte o lista de todos los que sólo han abonado.
Atte
Nelva Huaman Lorenzo
Tesorería Créditos y Cobranza | Huancayo
Caja IC - cajaic@continental.edu.pe 
HORARIO DE ATENCION ( cel.937474950)</t>
  </si>
  <si>
    <t>Se solicita el envío de SMS de mora temprana programado para el día 25-05-22.</t>
  </si>
  <si>
    <t>Se solicita el envío de SMS de mora tardía programado para el día 25-05-22.</t>
  </si>
  <si>
    <t>Reporte de reserva detallando el motivo
Buenas tardes Jessica:
Solicito el reporte de reserva según cada inicio de ciclo de la mod. regular de las tres carreras de la Escuela de Gestión y Negocios.
Inicios:
14/02/2022
7/03/2022
11/04/2022
A la espera de su pronta respuesta, me despido.</t>
  </si>
  <si>
    <t>ENVIO SMS PRE MORA IC</t>
  </si>
  <si>
    <t>Se solicita el envío de SMS de pre mora programado para el día 31-05-22.</t>
  </si>
  <si>
    <t>Se solicita el envío de SMS de mora temprana programado para el día 31-05-22.</t>
  </si>
  <si>
    <t>Se solicita el envío de SMS de mora tardía programado para el día 31-05-22.</t>
  </si>
  <si>
    <t>RAI - REVISAR ESTADO</t>
  </si>
  <si>
    <t>Re: Caso estudiante semipresencial Susan Huaman Ramón
Buenas tardes
Estimados @Mesa de Ayuda TI por favor su apoyo con el caso de la estudiante ya que ella contaba con notas en el 5to semestre y como evidencia de ello se tiene un correo anterior de actualización de notas que se realizó el 15 de febrero y respondimos a ello ya que reitero la estudiante contaba con notas pero al día de hoy no se tiene ninguna nota. Quedamos atentos a su pronta respuesta.</t>
  </si>
  <si>
    <t>ENCUESTA - PEGADA</t>
  </si>
  <si>
    <t>Se envía la captura de pantalla .... no me deja i regresar a otras opciones es y por más que se rellena laenciesta sigue en la misma página. </t>
  </si>
  <si>
    <t>IC - REPORTES</t>
  </si>
  <si>
    <t>De: Ana Paola Gómez Pereira &amp;lt;&amp;lt;a href=''mailto:agomez@continental.edu.pe'' target=''_blank''&amp;gt;agomez@continental.edu.pe&amp;gt;
Date: mar, 8 mar 2022 a las 18:04
Subject: Reporte de estudiantes Instituto Continental
To: Lucas Chinchay Paraguay &amp;lt;&amp;lt;a href=''mailto:lchinchay@continental.edu.pe'' target=''_blank''&amp;gt;lchinchay@continental.edu.pe&amp;gt;, Torres Carvajal Alex &amp;lt;&amp;lt;a href=''mailto:atorres@continental.edu.pe'' target=''_blank''&amp;gt;atorres@continental.edu.pe&amp;gt;
  Buenas Tardes
Estimados mediante la presente solicito el Reporte de estudiantes cuya deuda vencio el 04-03-2021de acuerdo a la Segmentación ya coordinada previamente, para el día  09-03-2021 a primera hora.
Recordarles también que en ningún envío se debe considerar a los estudiantes de Beca 18 .
Cualquier consulta no duden en comunicarse conmigo.</t>
  </si>
  <si>
    <t>Gómez Pereira Ana Paola</t>
  </si>
  <si>
    <t>BNI - BONO BUEN PAGADOR</t>
  </si>
  <si>
    <t>Se solicita RECONOCER el bono del buen pagador para los estudiantes que realizaron pagos de matrícula antes de la emisión del reporte.
inicio 07 de marzo.</t>
  </si>
  <si>
    <t>CAJA - VERIFICAR DEUDA</t>
  </si>
  <si>
    <t>URGENTE-Verificar deuda de estudiante ROMERO ROJAS LUZ MELISSA codigo 1024631
 mediante la presente se solicita su apoyo verificando el porque no se visualiza la sección Matrícula E01BM1 2022-1 y  C01° E01BM1 2022-1, en la cuenta corriente de la estudiante con código 1024631-ROMERO ROJAS LUZ MELISSA.
En estado económico , si se visualiza la sección</t>
  </si>
  <si>
    <t>Urgente - reporte mensual</t>
  </si>
  <si>
    <t>Daniel Herrera Villarruel &amp;lt;&amp;lt;a href=''mailto:dherrera@continental.edu.pe'' target=''_blank''&amp;gt;dherrera@continental.edu.pe&amp;gt;
Date: lun, 28 feb 2022 a las 10:49
Subject: Urgente - reporte mensual
To: Cris Katherine Vidalon Tembladera &amp;lt;&amp;lt;a href=''mailto:cvidalon@continental.edu.pe'' target=''_blank''&amp;gt;cvidalon@continental.edu.pe&amp;gt;
Cc: Eva Marina Ore Suarez &amp;lt;&amp;lt;a href=''mailto:eores@continental.edu.pe'' target=''_blank''&amp;gt;eores@continental.edu.pe&amp;gt;
Estimada Cris,
Mediante el presente solicito el siguiente reporte mensual de cierre (secciones y sus totales) ,el cual se requiere con urgencia, por favor considerar secciones desde el agosto 2021 a la fecha.
Agradeciendo su atención</t>
  </si>
  <si>
    <t>APEC - CAJA IC - INCIDENTE DESCUENTOS</t>
  </si>
  <si>
    <t>mediante la presente informar que se estuvo presentando problemas para realizar los descuentos en el Apec, desde el día de ayer 25/02/22  desde las 4:00 pm.
Comentar que hoy 26/02/22 se realizó una NOTA DE CRÉDITO por DEVOLUCIÓN, del estudiante ARELLANO OSCANOA QUIQUE RODOLFO, con código 1820594.
Y el sistema generó los siguientes descuentos AUTOMÁTICAMENTE:
Descontó en Abono y en des/mora
En des/mora en la cuota 1 descontó s/720.00 cuando sólo debió descontar s/360.00
Su apoyo verificando y actualizando la cuenta corriente del estudiante .</t>
  </si>
  <si>
    <t>APEC - BNI - DESCUENTO BUEN PAGADOR</t>
  </si>
  <si>
    <t>Se solicita generar descuentos del bono del buen pagador a los estudiantes de las modalidades PRESENCIAL y SEMIPRESENCIAL (inicio 07 de marzo).  
Asimismo compartir la lista de los beneficiarios con EVA ORÉ.
Descuento de 60 soles
Otorgado a quienes paguen puntualmente las cuotas educativas en 2 semestres anteriores completos. Aplicable a partir de los inicios de febrero. El monto indicado se descontará automáticamente sobre el costo total de la matrícula.
Descuento de 40 soles
Otorgado a quienes paguen puntualmente las cuotas educativas en 1 semestre anterior completos. Aplicable a partir de los inicios de febrero. El monto indicado se descontará automáticamente sobre el costo total de la matrícula.
Cronograma de inicios.
INICIO MARZO 2022 (2022-1 / 2022-2)
OBSERVACIONES
PROGRAMA DE ESTUDIOS
SECCIONES
PERIODO
FECHA INICIO
FECHA FIN
Administración de Empresas
E04AT1
2022-2
7/03/2022
3/07/2022
SEMIPRESENCIAL
Contabilidad
L04AT1
2022-2
7/03/2022
3/07/2022
SEMIPRESENCIAL
Administración de Empresas
E06AN1
2022-2
7/03/2022
3/07/2022
SEMIPRESENCIAL
Administración de Empresas
E06BN1
2022-2
7/03/2022
8/07/2022
PRESENCIAL
Administración de Empresas
E06CN1
2022-2
7/03/2022
8/07/2022
PRESENCIAL
Administración de Negocios Bancarios y Financieros
N06AN1
2022-2
7/03/2022
8/07/2022
PRESENCIAL
Contabilidad
L06AN1
2022-2
7/03/2022
8/07/2022
PRESENCIAL
Diseño Gráfico Publicitario
P06AN1
2022-2
7/03/2022
8/07/2022
PRESENCIAL</t>
  </si>
  <si>
    <t>Cargo cuotas distancia - Repitencia</t>
  </si>
  <si>
    <t>Cargo cuotas distancia - Repitencia
Considerar los cargos asignados a los conceptos de una sección al realizar matrículas de repitencia.</t>
  </si>
  <si>
    <t>ENCUESTA IC - PEGADA</t>
  </si>
  <si>
    <t>Estimados señores de mesa de ayuda:
La estudiante Shirle Aguirre Bravo con código 1127190 de la carrera de administración de la modalidad a distancia, hasta el momento no puede verificar sus notas ya que cada vez que ingresa al campus virtual se le aparece una encuesta para rellenar (adjunto pantallazo de lo que le sale) ahora esa encuesta es del año 2016 e incluso le corresponde a otra persona , por favor si podrían ayudarnos a solucionar ese inconveniente.
saludos cordiales
Yolanda F. Peralta Refulio
Mentora Modalidad A Distancia
954836759</t>
  </si>
  <si>
    <t>REPORTE - ESTUDIANTES DESAPROBADOS</t>
  </si>
  <si>
    <t>Mediante la presente, solicitarte  por favor me puedas enviar el reporte de estudiantes que tienen unidades pendientes(jalados) desde el 2019.
Criterio:
Estudiante de una carrera cuya UD. este desaprobado y no haya sido recuperado, en todas las unidades didácticas del 1er al 6to ciclo.
Considerar:
Período
Modalidad
Finicio de la sección
Ffin de la sección
Carrera
Sección
Ciclo
Cod Estudiante
Apellidos Nombres
N° Uds desaprobadas
Agradeciendo su atención</t>
  </si>
  <si>
    <t>REPORTE - ESTUDIANTES CON UNIDADES PENDIENTES</t>
  </si>
  <si>
    <t> Reporte de estudiantes que tienen unidades pendientes(jalados) desde el 2019.
Criterio:
Estudiante de una carrera cuya UD. este desaprobado y no haya sido recuperado, en todas las unidades didácticas del 1er al 6to ciclo.
Considerar:
Período
Modalidad
Finicio de la sección
Ffin de la sección
Carrera
Sección
Ciclo
Cod Estudiante
Apellidos Nombres
N° Uds desaprobadas
Ud's desaprobadas</t>
  </si>
  <si>
    <t>APEC - RAI - REPORTE EGRESADOS</t>
  </si>
  <si>
    <t>Reporte Egresados 2022-1
Estimada Cris, mediante el presente solicito reporte de matriculados al sexto semestre pertenecientes al periodo 2022-1, considerando el formato adjunto.
En espera de tu pronta respuesta, gracias.</t>
  </si>
  <si>
    <t>ELIMINAR ENLACES DE MINISTERIO</t>
  </si>
  <si>
    <t>Estimada Cris, mediante el presente solicito eliminen los enlaces de Ministerio-Conti (5to semestre, Diseño de Interiores).</t>
  </si>
  <si>
    <t>VERIFICACIÓN ACTAS IC</t>
  </si>
  <si>
    <t>Estimada Cris, mediante el presente solicito la verificación de actas 2021-II sección I05AN1 ya que no muestra las notas que corresponden (adjunto captura).
Yanet Victoria Porras Tapara
Oficina de Registros Académicos
Asistente Académica</t>
  </si>
  <si>
    <t>Acceso Registro de Notas IC - 2
Estimados de TI
Para saludarlos y solicitar activar los acceso ( registro de notas) como docente del ic a
Franklin Leoncio Huaman Araujo 
fhuaman@continental.edu.pe
-----------------------------------------
Mayra Yadira Yauri Damian
myauri@continental.edu.pe</t>
  </si>
  <si>
    <t>Incluir ambiente virtual
Estimados
Solicito por favor incluir el ambiente virtual en la opción de programación especial, en el CAU (https://campusvirtual.continental.edu.pe/cau_ic/backoffice/pai-personal/programar-sec)
Dicho ambiente no debe generar cruce para ser usado con las diferentes secciones. </t>
  </si>
  <si>
    <t>INCONVENIENTES CON CALIFICACIÓN SIAVI - OVIE
Estimados @Mesa de Ayuda TI , buenas tardes. 
Comunico que se tienen inconvenientes con el SIAVI para la calificación al estudiante: JANPIER NILTON DE LA CRUZ SANCHEZ i2125500@continental.edu.pe
Pido por favor su atención inmediata, pues estamos cerrando el período y de no completar el proceso el estudiante no será certificado. 
Gracias.</t>
  </si>
  <si>
    <t>Buenas tardes:
Se solicita el acceso a SIAVI (lectura y escritura)
asotelo@continental.edu.pe
ASTRID VALERi SOTELO PAREDES
Cordialmente,</t>
  </si>
  <si>
    <t>Acceso al SIAVI
Buenas tardes:
Se solicita el acceso al SIAVI (lectura y escritura)
mquispeh@continental.edu.pe
ISABEL QUISPE
CEL. 901077945
Cordialmente,</t>
  </si>
  <si>
    <t>Activar registro de notas
Estimados de TI
Para saludarlos y solicitar activar el registro de notas del docente del IC:
Luis Alberto Curo Salvatierra
lcuro@continental.edu.pe
No puede subir notas</t>
  </si>
  <si>
    <t>IC - CONVALIDACIONES SECCIONES FICTICIAS</t>
  </si>
  <si>
    <t>Estimados @Mesa de Ayuda TI por favor su apoyo con la generación de matrículas desde el sistema en secciones ficticias para poder realizar convalidaciones de semestres completos.
Adjunto imagen de un caso que desea convalidar de Administración a Contabilidad.</t>
  </si>
  <si>
    <t>RAI - VERIFICAR REGISTRO</t>
  </si>
  <si>
    <t>1420515 | VERIFICAR INFORMACIÓN ACADÉMICA URGENTE
Estimados @Mesa de Ayuda TI  revisar el caso de la egresada de código 
1420515 | CONTABILIDAD - en los sistemas me figura otra estudiante en su reemplazo 
QUILCA NUÑEZ ROSMERY
DNI 70191034</t>
  </si>
  <si>
    <t>APEC - VALIDACION CODIGO RAI</t>
  </si>
  <si>
    <t>URGENTE - VALIDACIÓN CÓDIGO
por favor su apoyo con la validación del código 2026357 ya que no logramos ver su reporte académico (es como si no existiera), pero si se visualiza su reporte de pago. Quedamos a la espera de su pronta respuesta ya que lo necesitamos para emitir un documento.</t>
  </si>
  <si>
    <t>ASIGNAR DESCUENTO POR BUEN PAGADOR</t>
  </si>
  <si>
    <t>Asignar bono por buen pagador al estudiante con código 2225527.</t>
  </si>
  <si>
    <t>VERIFICAR CUENTAS</t>
  </si>
  <si>
    <t>Re: REPORTE DE NOTAS DE EXAMEN DE ADMISION 05-02-2022
Buenas tardes
Estimados, se procedió con el registro de notas en el sistema.
Asimismo comentar que no se logró ubicar a 3 estudiantes, por ello pongo en copia a la oficina de @Mesa de Ayuda TI para su verificación.
1119898 - ASTUVILCA CARLOS ZAMY KATHERIN
2320396 - ESPINOZA AQUINO ALVARO ANDRE
2227474 - SALAS MONZON JHEISSON JHONNATAN
Cordialmente,</t>
  </si>
  <si>
    <t>Actualización de formatos actas y nóminas</t>
  </si>
  <si>
    <t>Estimado Alex, 
Adjunto formatos de actas y nóminas, ambos deben ser modificados tal cual; tanto formato como información en el módulo RAI.
En espera de tu pronta respuesta.
--
Yanet Victoria Porras Tapara
Oficina de Registros Académicos
Asistente Académica
064-481430  Anexo: 5260</t>
  </si>
  <si>
    <t>APEC - RAI - CONVALIDACIONES IC</t>
  </si>
  <si>
    <t>solicito por favor el apoyo con la opción de convalidación ya que no está generando la deuda por convalidación ni los descuentos correspondientes a pesar de los acciones que se realizan para este proceso (adjunto imagen para validar lo mencionado). Espero su pronta respuesta.</t>
  </si>
  <si>
    <t>REPORTES | CENSO MINEDU 2021 IC</t>
  </si>
  <si>
    <t>Estimados colegas, conforme lo hemos conversado HOY y según corresponde proveer la información hasta máximo el 10 de febrero a fin de dar atención al requerimiento del Ministerio. 
Se adjunta la ficha del CENSO. 
 TABLAS: 
106 - TI
107 - TI
108 y 115 - TI (listado) consolidado =bienestar estudiantil
109 - TI
110 - TI
116 - TI
117 - TI - BIENESTAR - ORA
118 - ORA - BIENESTAR
119 - TI - BIENESTAR - ORA
120 - Gerencia - ORA
Quedo atenta a las coordinaciones que estimen necesario.
Kety Condori Mamani
Registros Académicos - Grados y Títulos
Jefa
Celular: 977690546
WhatsApp: 912312855</t>
  </si>
  <si>
    <t>VALIDACIÓN DE PAGO 1119898</t>
  </si>
  <si>
    <t>Estimados
Envío el voucher para que se pueda generar la boleta del siguiente alumno; quien realizó el pago a la cuenta de CORPORACIÓN APEC SAC, la cual adjunto.
Y su apoyo por favor con la aplicación de los descuentos en inscripción y matrícula que no aparecen en el APEC como adjunto.
Agradezco su pronta atención
Saludos cordiales.
Giannina García
Marketing y Ventas
Agente Omnicanal
964668236</t>
  </si>
  <si>
    <t>VERIFICAR MATRICULA OBSERVADA</t>
  </si>
  <si>
    <t>Verificar matrícula observada.
Estimado Alex:
De acuerdo a las verificaciones del cod. 2115277 CUBA MERCADO RENZO de la carrera de Administración de Empresas, NO realizó pago de 1era cuota hasta la 5ta. cuota sin prórroga, sin embargo registra matriculado y con notas completas durante el 2do semestre-2021-2.
A la espera de su amable atención.
Cordialmente,</t>
  </si>
  <si>
    <t>RAI - GENERACION DE DEUDAS BACHILLER</t>
  </si>
  <si>
    <t>Generación de deudas bachiller IC
No se generan deudas por el trámite de bachiller</t>
  </si>
  <si>
    <t>AULA VIRTUAL IC - INGRESO</t>
  </si>
  <si>
    <t>Buenas tardes  estimado por favor  solicito quisiera saber como va la solicitud de  estudiante  GUTARATE ROJAS MIRCKO ERICK con código 1012118 de la carrera de Administración de empresas ya que refiere no hará ningún pago hasta que tenga acceso al campus.</t>
  </si>
  <si>
    <t>Póvez Rosas Estéfani Gladys</t>
  </si>
  <si>
    <t>DESCUENTO BONO BUEN PAGADOR</t>
  </si>
  <si>
    <t>Estimado Alex:
Se solicita generar descuentos del bono del buen pagador a los estudiantes de las modalidades PRESENCIAL (inicio 14 de febrero), SEMIPRESENCIAL (inicio 07 de febrero) asimismo, compartir la lista de los beneficiarios con EVA ORÉ.
*DESESTIMAR MODALIDAD DISTANCIA.</t>
  </si>
  <si>
    <t>TARJETA COORDENADAS - ASIGNACIÓN</t>
  </si>
  <si>
    <t>Buenas tardes, 
Estimados @Mesa de Ayuda TI  su apoyo para remitir el archivo de coordenadas de la tarjeta asignada: N°1395 al usuario docente kbejarano. 
Remitir en respuesta a todos en este correo. 
Cordialmente,</t>
  </si>
  <si>
    <t>RAI - REPORTE</t>
  </si>
  <si>
    <t>Estimada Cris,
Mediante el presente solicito el siguiente reporte (adjunto detalle),el cual se requiere con urgencia, por favor considerar secciones desde el agosto 2021 a la fecha.
Agradeciendo su atención
--
Instituto Continental
Daniel G. Herrera Villarruel
Programación Académicas y Gestión de la Información
Jefe de Programación Académicas y Gestión de la Información
947660608 / 973987201
064-481430 Anexo: 5293
icontinental.edu.pe</t>
  </si>
  <si>
    <t>CAJA - ACTUALIZAR CUENTA</t>
  </si>
  <si>
    <t>Actualizar cuenta corriente CODIGO 2327484
Estimados Señores de Mesa de Ayuda, mediante la presente se solicita su apoyo verificando el motivo por el cual no se puede visualizar las 4 cuotas de la sección 22ECC1A.
Al ingresar a la cuenta no se visualiza las cuotas a pagar
al momento de ingresar al código, si se visualiza sus pago
su apoyo urgente en este caso, ya que el estudiante está tratando de Realizar el pago pero, ni los bancos pueden visualizar las cuotas.
Quedo atento a sus comentarios
Agradecida por el apoyo brindado
Saludos Cordiales
Patricia Rodriguez Chamorro
Tesorería Créditos y Cobranza | Huancayo
Caja IC - cajaic@continental.edu.pe 
HORARIO DE ATENCION ( cel.937474950)</t>
  </si>
  <si>
    <t>AUDITORIA - ESTUDIANTE 2025461</t>
  </si>
  <si>
    <t>Jessica Mendoza Gongora
14:45 (hace 56 minutos)
para Registros, Judith, Bienestar, Caja, mí
Estimada:
Según lo revisado con otros estudiantes se visualiza el mismo error en la sección T02BM1 como invalidado, se solicita a TI realizar la auditoría correspondiente.
Cordialmente,</t>
  </si>
  <si>
    <t>BNI - GENERAR DESCUENTO</t>
  </si>
  <si>
    <t>Dscto. del Bono del buen pagador.
Estimado Alex:
Se solicita generar descuentos del bono del buen pagador a los estudiantes de las modalidades PRESENCIAL (inicio 14 de febrero), SEMIPRESENCIAL (inicio 07 de febrero) y DISTANCIA (inicio 21 de febrero), asimismo compartir la lista de los beneficiarios con EVA ORÉ
*adjunto cronograma de inicios.
Descuento de 60 soles
Otorgado a quienes paguen puntualmente las cuotas educativas en 2 semestres anteriores completos. Aplicable a partir de los inicios de febrero. El monto indicado se descontará automáticamente sobre el costo total de la matrícula.
Descuento de 40 soles
Otorgado a quienes paguen puntualmente las cuotas educativas en 1 semestre anterior completos. Aplicable a partir de los inicios de febrero. El monto indicado se descontará automáticamente sobre el costo total de la matrícula.
*Adjunto cronograma de inicios.
A la espera de su amable atención.
Atte,
 </t>
  </si>
  <si>
    <t>CAMPUS IC - REGISTRO INASISTENCIA</t>
  </si>
  <si>
    <t>Incidente | Registro Inasistencia IC 14-01-2022
Estimados de TI
Para reportar que dos docentes no pueden registrar la inasistencia de los estudiantes en el campus virtual, no muestra la lista de alumnos
Posiblemente sea masivo.
Edgar Efrain Martinez Yalo &amp;lt;&amp;lt;a href=''mailto:emartinez@continental.edu.pe'' target=''_blank''&amp;gt;emartinez@continental.edu.pe&amp;gt;
Sección: F02BM1-2021-2    
Código curso: RD102
Lucia Antonella Del Aguila Aliaga &amp;lt;&amp;lt;a href=''mailto:ldelaguila@continental.edu.pe'' target=''_blank''&amp;gt;ldelaguila@continental.edu.pe&amp;gt;
Secciones; F02AM1-2021-2  código curso:F1011
Secciones; F02BM1-2021-2  código curso:F1011</t>
  </si>
  <si>
    <t>ADM - COMPLETAR REPORTE</t>
  </si>
  <si>
    <t>Estimada Cris, mediante el presente solicito tu apoyo brindándome los Apellidos y nombres del listado adjunto.
Agradezco tu pronta atención.</t>
  </si>
  <si>
    <t>Estimados @Mesa de Ayuda TI su atención para remitir al usuario msolorzanoc, el archivo de coordenadas correspondiente a la tarjeta N° 1394.
Quedamos en espera.
saludos.
Instituto Continental
Kety Condori Mamani
Registros Académicos - Grados y Títulos
Jefa
064-481430 Anexo 5202
Celular: 977690546
WhatsApp: 912312855
icontinental.edu.pe</t>
  </si>
  <si>
    <t>AULA VIRTUAL IC - NO MUESTRA REGISTRO DE ASISTENCIA</t>
  </si>
  <si>
    <t>Re: Falta de REGISTRO DE ASISTENCIA en el aula virtual-Moreno
Buenos días
Por la presente quisiera informar que los días viernes 07 y 14 de enero de 2022, las listas de asistencia del aula virtual de los cursos a mi cargo no estaban disponibles (no aparecían las listas de estudiantes en el sistema), me comuniqué vía wsp con el coordinador del área y con el responsable, el sr. Daniel Herrera, para solucionar el inconveniente y así evitar algún problema que pudiera surgir en el conteo de horas trabajadas y posterior pago de haberes.
HORAS TRABAJADAS:
viernes 07/01/2022- 2 horas sección P02AN1 D.G.
viernes 14/01/2022- 2 horas sección F01AM1 D.M.
                                 2 horas sección P02AN1 D.G.
Atentamente
Lic. Ricardo Moreno</t>
  </si>
  <si>
    <t>Moreno Perea Ricardo Braulio</t>
  </si>
  <si>
    <t>APEC - NO PERMITE INSCRIBIR</t>
  </si>
  <si>
    <t>Buenas tardes
La presente es para solicitar apoyo para la verificación de mi sistema APEC que  no me permite inscribir como muestro en la imagen  y aparece un mensaje  de igual modo no logro visualizar la sección 21etg1v , estaré a la espera de su comunicación.
Gracias por la atención
Atentamente
Marisol García PomalayaAsesor Educativo - PETC - HuancayoInstituto Continental954087081 | RPM: 954087081064-481430 Anexo: 5091</t>
  </si>
  <si>
    <t>Actualización de Modular - GTU</t>
  </si>
  <si>
    <t>Estimados de MESA DE AYUDA!
Mediante el presente se solicita su apoyo en la actualización del sistema GTU del estudiante Cod. 1710682. puesto que no figura el certificado Modular III para generar el documento.
A la espera de su pronta respuesta.
Cordialmente,
Ana Salvatierra Clemente
Registros Académicos
Asistente | Certificados Modulares y Trámites Documentarios
Sala Virtual Meet: meet.google.com/ifq-cruk-psu
icontinental.edu.pe
HORARIO DE ATENCIÓN SALA MEET
Lun-Vier: 8:30 - 13:00
--
Registros Académicos - Grados y Títulos
Sala Virtual Meet: meet.google.com/ifq-cruk-psu
HORARIO DE ATENCIÓN SALA VIRTUAL
Lun-vier: 9:00 - 13:00 | 15:00 a 18:00</t>
  </si>
  <si>
    <t>CAJA - ACTUALIZAR CUENTA CORRIENTE</t>
  </si>
  <si>
    <t>Estimados Mesa de ayuda se solicita de manera urgente actualizar la cuenta corriente de todos los matriculados e INSCRITOS en las siguientes:
PERIODO 2022-1 INICIO 11/04/2021
CARRERAS
SECCIONES
Administración de Empresas
E01CM1
Administración de Negocios Bancarios y Financieros
N01BM1
Contabilidad
L01BM1
Motivo por el cual se ha cambiado la escala y el importe.</t>
  </si>
  <si>
    <t>Validación de pago - Modular III</t>
  </si>
  <si>
    <t>Ana Salvatierra Clemente &amp;lt;&amp;lt;a href=''mailto:asalvatierra@continental.edu.pe'' target=''_blank''&amp;gt;asalvatierra@continental.edu.pe&amp;gt;
Date: mar., 4 ene. 2022 15:22
Subject: Validación de pago - Modular III
To: Lucas Chinchay Paraguay &amp;lt;&amp;lt;a href=''mailto:lchinchay@continental.edu.pe'' target=''_blank''&amp;gt;lchinchay@continental.edu.pe&amp;gt;
Estimado @Lucas Chinchay Paraguay !
Mediante el presente se solicita su apoyo en la validación de los estudiantes que hayan pagado el Modular III.
Adjunto data de estudiantes a validar.
A la espera de su pronta respuesta.
Cordialmente,</t>
  </si>
  <si>
    <t>CAJ - VERIFICAR CTA CTE</t>
  </si>
  <si>
    <t>Re: DISTRIBUCIÓN DE PAGO DE INSCRITO POR WEB 2219844 Y APOYO PARA DESCUENTO EN INSCRIPCIÓN Y MATRÍCULA
Estimados Mesa derivó su correo de admisión para su apoyo y revision ya que no puede generar descuento, como detalla el correo
atte
Caja Instituto Continental
19:14 (hace 2 horas)
para mí, Cris, Sarita, Silvia, Michael
Estimados Mesa derivó su correo de admisión para su apoyo y revision ya que no puede generar descuento, como detalla el correo
atte</t>
  </si>
  <si>
    <t>Taquia de la Cruz Sarita</t>
  </si>
  <si>
    <t>APEC - HABILITAR PERIODOS</t>
  </si>
  <si>
    <t>ACTIVAR PERIODOS 2023-1 y 2023-2
Estimados @Mesa de Ayuda TI  solicito la activación de los periodos 2023-1 y 2023-2 en el sistema APEC. 
Quedo en espera. 
Saludos cordiales.</t>
  </si>
  <si>
    <t>ADM - DESCUENTOS</t>
  </si>
  <si>
    <t>buenas tardes no puedo realizar descuentos en apec . Espero su pronta respuesta. 
número apra que se contacten conmigo 948675671  .El problema lo tengo desde ayer que se realizó la actualización .</t>
  </si>
  <si>
    <t>Rodríguez Suárez Germán Lenin</t>
  </si>
  <si>
    <t>DATOS - CAMPAÑA MAILCHIMP Y SMS</t>
  </si>
  <si>
    <t>Buenas tardes
Estimados, espero se encuentren bien, por favor solicito su apoyo para actualizar nuestras bases para nuestras campañas de Mailchimp y SMS, los campos necesarios son:
Nombre completo
Correo electrónico
Modalidad
Carrera
Número de celular
Puntualmente, requiero las siguientes bases actualizadas:
Base de egresados
Base de estudiantes
Docentes y administrativos
De antemano muchas gracias, quedo atento a sus comentarios.
--
Saludos Cordiales
Michael Arnold Vidalón Hinojo
Oficina de Marketing
Asistente de Marketing y Ventas
999643399
icontinental.edu.pe</t>
  </si>
  <si>
    <t>BNI - RECONOCER BONO 2DA CUOTA</t>
  </si>
  <si>
    <t>Estimad@s de TI:
Se solicita reconocer el bono para la 2da cuota de aquellos estudiantes que ya realizaron el pago. 
*Se adjunta relación de estudiantes
Cordialmente, </t>
  </si>
  <si>
    <t>CAJA IC - RETIRAR PRÓRROGA Y ENLACE PRONABEC</t>
  </si>
  <si>
    <t>por medio de la presente comunicar que la oficina de Jesús Galarza,ha enviado una lista de estudiantes que dejaron de ser beneficiarios de PRONABEC, por ello se solicita su pronta atención en retirar la prórroga y el enlace a la razón social de PRONABEC (PROGRAMA NACIONAL DE BECAS Y CRÉDITO EDUCATIVO RUC 20546798152)
este requerimiento solo debe afectar a las cuotas que tenga fecha de vencimiento a partir de Enero 2022 en adelante y solo de afectarse a los estudiante de esta lista adjunta, como este código 1910129
También hay casos que ya no deben nada por que sus cuotas venció antes (en esos casos no se realizara nada) como 
1910549
1910569
1910656</t>
  </si>
  <si>
    <t>CAJA - ACTUALIZAR CTA CTE IC</t>
  </si>
  <si>
    <t>Estimados se solicta actualizar la cuenta corriente de todos los matriculados en las siguientes secciones porque se actualizo fecha de cargo de gastos administrativos e interés,
Inicio 06/12/2021  2022-10
SECCIONES
E01AN1
E01EN1
L01AN1
E01BM1
atte
Nelva Huaman Lorenzo
Tesorería Créditos y Cobranza | Huancayo
Caja IC - cajaic@continental.edu.pe 
HORARIO DE ATENCION ( cel.937474950)</t>
  </si>
  <si>
    <t>GENERACIÓN DE NÓMINA G06AT1</t>
  </si>
  <si>
    <t>Buenas tardes
Estimados @Mesa de Ayuda TI en primer lugar desearles un exitoso año.
Para solicitar su apoyo urgente con la generación de nóminas 6to semestre de Gastronomía y arte culinario del periodo 2021-2 ya que realice todo lo necesario pero no aparece la sección para poder generarlo, quedo atenta a su pronta respuesta.</t>
  </si>
  <si>
    <t>RAI - ENTREGA DE DOCUMENTO</t>
  </si>
  <si>
    <t>Estimados de @Mesa de Ayuda TI !
Mediante el presente se solicita su apoyo en la verificación de los requisitos de ingresantes en el sistema APEC del estudiante Cod. 2219896.
Cordialmente,
Ana Salvatierra Clemente
Registros Académicos
Asistente | Certificados Modulares y Trámites Documentarios
Sala Virtual Meet: meet.google.com/ifq-cruk-psu
064-481430 Anexo: 5262
icontinental.edu.pe
HORARIO DE ATENCIÓN SALA MEET
Lun-Vier: 8:30 - 13:00</t>
  </si>
  <si>
    <t>GENERAR DSCTO. BONO BUEN PAGADOR</t>
  </si>
  <si>
    <t>Estimado Alex:
Se solicita generar descuentos del bono del buen pagador a los estudiantes de la modalidad SEMIPRESENCIAL, inician el 10 de Enero, asimismo compartir la lista de los beneficiarios.
*Los estudiantes que inician el 10 de enero pertenecen a la carrera de Administración y terminaron en la sección E04AN1, cuyo inicio fue 09/08/21 y finalizaron el 10/12/21, del período 2022-1.
Descuento de 60 soles
Otorgado a quienes paguen puntualmente las cuotas educativas en 2 semestres anteriores completos. El monto indicado se descontará automáticamente sobre el costo total de la matrícula.
Descuento de 40 soles
Otorgado a quienes paguen puntualmente las cuotas educativas en 1 semestre anterior completo. El monto indicado se descontará automáticamente sobre el costo total de la matrícula.
A la espera de su amable atención a la brevedad posible, debido a que esta semana concretarán el pago de su matrícula. 
Cordialmente,
Bienestar Estudiantil
Responsable
995136887 / 921863837
064-481430 Anexo: 5240-5251
bienestaric@continental.edu.pe
 </t>
  </si>
  <si>
    <t>Mora Rojas Elda Lade</t>
  </si>
  <si>
    <t>REPORTE DE ESTUDIANTES IC</t>
  </si>
  <si>
    <t>El sáb, 18 dic 2021 a las 13:45, Ana Paola Gómez Pereira (&amp;lt;&amp;lt;a href=''mailto:agomez@continental.edu.pe'' target=''_blank''&amp;gt;agomez@continental.edu.pe&amp;gt;) escribió:
Buenas Tardes
Estimados mediante la presente solicito el Reporte de estudiantes cuya deuda vencio el 06-12-2021de acuerdo a la Segmentación ya coordinada previamente, para el día  24-12-2021 a primera hora.
Recordarles también que en ningún envío se debe considerar a los estudiantes de Beca 18 .
Cualquier consulta no duden en comunicarse conmigo.
Saludos Cordiales</t>
  </si>
  <si>
    <t>Generar requisitos postulantes</t>
  </si>
  <si>
    <t>Estimada Cris, 
Mediante el presente solicito por favor generar el listado de requisitos postulantes al código ''2219834''.
Adjunto captura en la que no se visualiza.
En espera de tu pronta respuesta.
--
Yanet Victoria Porras Tapara
Oficina de Registros Académicos
Asistente Académica
064-481430  Anexo: 5260</t>
  </si>
  <si>
    <t>ADM - sección de semipresencial abril 2022 1B</t>
  </si>
  <si>
    <t>Buen día
Estimados, espero se encuentren bien, por favor su apoyo pues queremos realizar una inscripción en la modalidad semipresencial y nos sale este error.
Saludos,
Silvia Sacsara Boza
Jefa de Marketing y Ventas
938852788
icontinental.edu.pe</t>
  </si>
  <si>
    <t>Sacsara Boza Silvia Noemí</t>
  </si>
  <si>
    <t>CAJ - APOYO ESTUDIANTE</t>
  </si>
  <si>
    <t>Estimada Silvia buen día, derivó su correo a  mesa de ayuda.
Estimados mesa su apoyo urgente con lo reportado por silvia.
ATTE
Nelva Huaman Lorenzo
Tesorería Créditos y Cobranza | Huancayo
Caja IC - cajaic@continental.edu.pe 
HORARIO DE ATENCION ( cel.937474950)
Lunes a Viernes 8am-2pm  y 4pm-7pm
Sábados 9 am-12:00 pm
El vie, 7 ene 2022 a las 0:43, Silvia Noemí Sacsara Boza (&amp;lt;&amp;lt;a href=''mailto:ssacsara@continental.edu.pe'' target=''_blank''&amp;gt;ssacsara@continental.edu.pe&amp;gt;) escribió:
El mismo problema con la modalidad semipresencial
Saludos,
Silvia Sacsara Boza
Jefa de Marketing y Ventas
938852788
icontinental.edu.pe
El vie, 7 ene 2022 a las 0:39, Silvia Noemí Sacsara Boza (&amp;lt;&amp;lt;a href=''mailto:ssacsara@continental.edu.pe'' target=''_blank''&amp;gt;ssacsara@continental.edu.pe&amp;gt;) escribió:
Buen día
Estimados, su apoyo, pq no se generado carrera, pues está inscrito en semipresencial- Administración de Empresas
Saludos,
Silvia Sacsara Boza
Jefa de Marketing y Ventas
938852788
icontinental.edu.pe</t>
  </si>
  <si>
    <t>REVISAR SP_CAU_SELDETALLEINASISTENCIAIC</t>
  </si>
  <si>
    <t>Estimados
Por favor verificar y corregir el detalle de inasistencias del sp_cau_seldetalleinasistenciaIC, para que pueda solo mostrar las inasistencias si hubo firma por el docente.
Saludos
Daniel G. Herrera Villarruel
Programación Académicas y Gestión de la Información
Jefe de Programación Académicas y Gestión de la Información
947660608 / 973987201</t>
  </si>
  <si>
    <t>CAJA IC - ACTUALIZAR CUENTA CORRIENTE</t>
  </si>
  <si>
    <t>MUY URGENTE-SOLICITO APOYO CON ACTUALIZAR CTE CTE - NOTA DE CREDITO
Se solicita de manera urgente que se actualice o restablezcan en la cuenta corriente de la estudiante la nota de crédito 99002-2748 emitida el día 10/03/2022 por 400 soles,
copio imagen de cuenta corriente donde no figura la sección ni la nota de crédito</t>
  </si>
  <si>
    <t>CAJ - ACTIVAR DEUDA</t>
  </si>
  <si>
    <t>Fwd: ACTIVAR DEUDA | EGRESADO 2022-1
Estimados  mesa de ayuda buenos días, por medio de la presente solicito su apoyo con cargar 200 soles a la lista adjunta de estudiantes la sección OTROS_TITULACION dentro de ello está el concepto Certificado de Egresado (ID C01). 
agradezco su gentil apoyo
Saludos cordiales</t>
  </si>
  <si>
    <t>CAJA - DEPURACION DATA - JORNADA IX - IC</t>
  </si>
  <si>
    <t>Depuración de la data de XI jornada de innovación 2021-2
Solicito anular de la base de datos los importes de deudas pendientes por concepto de  XI jornada de innovación 2021-2, de la tres carreras de la Escuelas de Gestión y Negocios.
Las secciones son:
XI JOR_INNOV_CAE
XI JOR_INNOV_CAF
XI JOR_INNOV_CCO
A la espera de una pronta atención, me despido.</t>
  </si>
  <si>
    <t>PASARELA DE PAGOS - REVISION DE OPERACIONES NO PROCESADAS</t>
  </si>
  <si>
    <t>por medio de la presente solicito con urgencia revisar los pagos que se realizan por medio de la pasarela de pagos (portal de estudiante), esto debido a que durante el mes de enero y febrero de 2022 he tenido un alto número de operaciones que no se llegaron a procesar y he podido identificar que esta pasando cuando es boleta por cobrar, por ello mi preocupación ya que estamos próximos al proceso de matrícula 2022-1 y es ahí donde se tiene un gran número de este tipo de operaciones, a la espera de tus comentarios.
Atte.
ENERO, se tuvo 75 operaciones aproximadas</t>
  </si>
  <si>
    <t>REPORTE - REALIZAR CAMBIOS</t>
  </si>
  <si>
    <t>Estimado @Torres Carvajal Alex se solicita por favor realizar los cambios en el reporte de RENDIMIENTO ACADÉMICO que se exporta desde el sistema teniendo en cuenta las siguientes métricas como se mencionó el día de ayer vía sala meet.</t>
  </si>
  <si>
    <t>Elaboración de manuales IC</t>
  </si>
  <si>
    <t>Apoyo en la elaboración de manuales del IC</t>
  </si>
  <si>
    <t>Alex Torres Carvajal</t>
  </si>
  <si>
    <t>Urgente - reporte mensual
Estimada Cris,
Mediante el presente solicito el siguiente reporte mensual de cierre (secciones y sus totales) ,el cual se requiere con urgencia, por favor considerar secciones desde el agosto 2021 a la fecha.
Agradeciendo su atención</t>
  </si>
  <si>
    <t>REPORTE - CIERRE DE SECCIONES Y SUS TOTALES</t>
  </si>
  <si>
    <t>Urgente - reporte mensual
Mediante el presente solicito el siguiente reporte mensual de cierre (secciones y sus totales) ,el cual se requiere con urgencia, por favor considerar secciones desde el agosto 2021 a la fecha</t>
  </si>
  <si>
    <t>REPORTE - EGRESADOS</t>
  </si>
  <si>
    <t>Estimada Cris, mediante el presente solicito data de egresados del periodo 2021-I, 2021-II y 2022-I, considerando todos los estados y formato adjunto.
En espera de tu pronta respuesta, gracias.
 </t>
  </si>
  <si>
    <t>CAJA IC - ACTULIZAR CUENTA CORRIENTE</t>
  </si>
  <si>
    <t>Estimados se solicta de manera muy urgente actualicen la cuenta corriente del código 2320684 Huisa Leon Lesly Alicia quien tiene pagos y una nota de crédito en su cuenta corriente pero esta en blnaco todo.
copio imagen</t>
  </si>
  <si>
    <t>BONO DEL BUEN PAGADOR SEMIPRESENCIAL</t>
  </si>
  <si>
    <t>Estimado Alex:
Se solicita generar descuentos del bono del buen pagador a los estudiantes de las modalidad SEMIPRESENCIAL (inicio 06 de junio).  
E06AN1
Asimismo compartir la lista de los beneficiarios con EVA ORÉ.
Descuento de 60 soles
Otorgado a quienes paguen puntualmente las cuotas educativas en 2 semestres anteriores completos. Aplicable a partir de los inicios de mayo. El monto indicado se descontará automáticamente sobre el costo total de la matrícula.
Descuento de 40 soles
Otorgado a quienes paguen puntualmente las cuotas educativas en 1 semestre anterior completos. Aplicable a partir de los inicios de mayo. El monto indicado se descontará automáticamente sobre el costo total de la matrícula.
Cordialmente,</t>
  </si>
  <si>
    <t>REPORTE DE ESTUDIANTE RECATEGORIZADOS
Buen día estimados de Mesa de Ayuda:
Se solicita enviar el reporte de estudiantes recategorizados desde 01/01/22 hasta el 15/05/22.
Cordialmente, </t>
  </si>
  <si>
    <t>Martinez Curimozon Dony</t>
  </si>
  <si>
    <t>CARGA CONTI EMPRENDE IC</t>
  </si>
  <si>
    <t>Buenas tardes estimados Mesa de Ayuda, 
Mediante el presente correo solicito su apoyo por favor para cargar la deuda de 235 estudiantes bajo el concepto de REINCORPORACIÓN por el monto S/.20.00, se pide el apoyo por ser una gran cantidad de estudiantes. 
Adjunto un documento Excel con la lista de los alumnos.
Agradezco de antemano su apoyo. 
Saludos.
Jimena Melissa Olivera Recuay
955 129 156</t>
  </si>
  <si>
    <t>Vásquez Llúncor Saida Viviana</t>
  </si>
  <si>
    <t>REPORTE - FECHA PAGO</t>
  </si>
  <si>
    <t>Estimada Cris,
Según lo coordinado, solicito por favor el reporte de estudiantes y sus respectivas fechas de pagos de matrícula y C01.
Agradeciendo su atención
Daniel Herrera Villarruel
Jefe de Programación Académicas y Gestión de la Información
Programación Académica y Gestión de la Información
973987201</t>
  </si>
  <si>
    <t>RAI - GENERACIÓN DE NÓMINAS MINEDU</t>
  </si>
  <si>
    <t>Estimado equipo TI, solicito con URGENCIA la actualización de opción de generar nóminas que actualmente está limitado a 40 vacantes y necesitamos que sea dinámico pues debemos generarlos bajo el criterio REGISTRA, darle la PRIORIDAD pues nos encontramos en los 30 días para registrar todas las matrículas. 
Quedo a la espera de sus comentarios. 
Cordialmente, 
Kety Condori Mamani
Jefa - Secretaria Académica 
Registros Académicos - Grados y Títulos
977690546</t>
  </si>
  <si>
    <t>Requerimiento de base de datos
Buenas tardes,
Por favor su apoyo en la base de datos de los estudiantes del periodo 2022-1 del sexto semestre del Instituto Continental con los siguientes campos:
Codigo
Nombre completo 
Teléfono 
Correo
Modalidad
Atentos a su pronta respuesta.
Saludos.</t>
  </si>
  <si>
    <t>CAJA - ACTIVAR CONCEPTO DE REINCORPORACION</t>
  </si>
  <si>
    <t>solicito su apoyo en activar a todos los estudiantes adjunto según lista enviada por el área de contiemprende, concepto de reincorporación importe 20 soles.
se pide el apoyo por ser una gran cantidad.
detallo lo siguiente :
dicho esta dentro de la sección:
OTROS_CONTIEMPREND
concepto: C02
Descripción: CONTIEMP-Reincorporacion
importe 20 soles
 </t>
  </si>
  <si>
    <t>AUDITORIA - MATRICULA ESTUDIANTE IC</t>
  </si>
  <si>
    <t>Estimado Alex, mediante el presente solicito realizar AUDITORÍA al código ''1910351'', verificando su matrícula de repitencia en la sección H02CM1 periodo 2022-1; ya que el área de Registros Académicos no realizó la matrícula en mención.
En espera de tu pronta respuesta, gracias!</t>
  </si>
  <si>
    <t>Habilitar campos para el registro de datos enviados a REGISTRA</t>
  </si>
  <si>
    <t>Datos REGISTRA
Estimados, por favor asignar ticket para lo siguiente:
Solicitante: Kety Condori Mamani
Solicitud: Habilitar campos para el registro de datos enviados a REGISTRA.
Saludos,</t>
  </si>
  <si>
    <t>REPORTE INGRESOS</t>
  </si>
  <si>
    <t>Reporte de ingresos Conti-Emprende
Estimados, 
Buenos días, mediante la presente solicito me puedan enviar el reporte de ingresos 2022 del Centro de Emprendimiento del Instituto Continental.
Agradeciendo de antemano su apoyo.
Me despido.
Atte.</t>
  </si>
  <si>
    <t>DREJ - REPORTE DE MATRICULADOS RUTEADOS</t>
  </si>
  <si>
    <t>Estimada @Cris Katherine Vidalon Tembladera  solicitamos tu atención para completar el siguiente cuadro que requerimos para informar a la DREJ del periodo 2022-1 en función a los ruteados en NÓMINAS  de matrícula, por género y programa de estudios: 
https://docs.google.com/spreadsheets/d/1cUnBQH_KJNJaO0rmhf9CWzabLKaJONbnVA9yiasehGQ/edit?usp=sharing 
CRITERIO: para el MINEDU solo contamos con modalidad presencial, y en semipresencial Administración de empresas, en donde debe incluirse Administración de empresas de distancia pero solo primer ciclo. 
Cualquier duda al respecto coordinarlo con @Yanet Victoria Porras Tapara  
Quedamos atentas a tu confirmación. </t>
  </si>
  <si>
    <t>CAJA - REPOTE ESTUDIANTES IC</t>
  </si>
  <si>
    <t>Reporte de estudiantes Instituto Continental
Estimados mediante la presente solicito el Reporte de estudiantes cuya deuda vencio el 04-04-2021de acuerdo a la Segmentación ya coordinada previamente, para el día  25-04-2021 a primera hora.
Recordarles también que en ningún envío se debe considerar a los estudiantes de Beca 18 .</t>
  </si>
  <si>
    <t>SOLICITUD DE DATOS DE ESTUDIANTES ACTIVOS DE EDUCACIÓN CONTINUA 2022</t>
  </si>
  <si>
    <t>Buenos días. Mediante el presente, solicitamos su apoyo para que nos compartan los datos de los estudiantes  matriculados vigentes de ''Educación Continua''  del 2022,  según la plantilla adjunta.</t>
  </si>
  <si>
    <t>SINCHE ALVARADO YERALD CRISTHIAN</t>
  </si>
  <si>
    <t>muy Urgente-actualización de cuenta corriente
Estimados Mesa de ayuda solicito de manera urgente su apoyo en actualizar la cuenta corriente de todos los matriculados e inscritos en las siguientes secciones por motivos de que se ha actualizado la fecha de vencimiento.
Admisión 2022-1B D
Admisión 2022-1B P
Admisión 2022-1B S
Las 3 secciones tienen fecha de inicio 22/04/2022 y fin 22/04/2022
El vencimiento de la cuota 1 estas 3 secciones es 10/04/2022 costo 100 soles
atte</t>
  </si>
  <si>
    <t>CAMPUS VIRTUAL IC - REGISTRAR INASISTENCIA</t>
  </si>
  <si>
    <t>registro de inasistencia
Buenos días, mi nombre es Jonathan  Flores, docente de la carrera de Gastronomía, escribo para consultar sobre el siguiente inconveniente: el día de ayer inicié clases en mi horario respectivo de 10 y 15 a 12 y 30 pm., realizando la firma de asistencia de los alumnos respectivamente, pero alrededor de las 10 de la noche, recibo dos correos, manifestando que no realicé el registro, volví a ingresar no habiendo sistema , incluso pasada la media noche, adicionalmente manifiesto que en clase el sistema me sacó de la sesión en dos ocasiones, y según la hora de salida en los correos que me enviaron, lo relaciono a ello, pero recalcando que sí hice el registro de asistencia de los alumnos, por favor, quisiera saber a qué área puedo trasladar este inconveniente, agradezco su respuesta.</t>
  </si>
  <si>
    <t>IC - REPORTE DE ESTUDIANTES</t>
  </si>
  <si>
    <t>Buenos Días
Estimados mediante la presente solicito el Reporte de estudiantes cuya deuda vencio el 04-04-2021de acuerdo a la Segmentación ya coordinada previamente, para el día  18-04-2021 a primera hora.
Recordarles también que en ningún envío se debe considerar a los estudiantes de Beca 18 .
Cualquier consulta no duden en comunicarse conmigo.
Saludos Cordiales
Ana Paola Gómez Pereira
Tesorería Créditos y Cobranza
Campus Huancayo
Celular: 954951313</t>
  </si>
  <si>
    <t>CAJA - REVISAR A ALUMNOS EN ESTADO PREMATRICULADOS</t>
  </si>
  <si>
    <t>Estimados mesa de ayuda solicito su apoyo urgente en revisar las secciones de inicio 21/02/2022, si aún hay estudiantes en estado inscrito con abono o sin abonos, también se solicita un reporte de dichos estudiantes a este mismo medio.
PERIODO 2022-2
SECCIONES
FECHA INICIO
FECHA FIN
E02AN1
21/2/2022
15/4/2022
E02BN1
21/2/2022
15/4/2022
L02AN1
21/2/2022
15/4/2022
E03AN1
21/2/2022
16/6/2022
E03BN1
21/2/2022
16/6/2022
E03CN1
21/2/2022
16/6/2022
E03DN1
21/2/2022
16/6/2022
N03AN1
21/2/2022
16/6/2022
L03AN1
21/2/2022
16/6/2022
S03AN1
21/2/2022
16/6/2022
P03AN1
21/2/2022
16/6/2022
Asimismo copiar los códigos a Eva que tiene  algunos detalles para conocimiento, también pido a Jessica su apoyo con revisar estos casos ya que al no haber cancelado su cuota 1 quedaron como inscritos pero no se pudo depurar por el abono.
2115781 abono de matrícula
1910622 descuento de reincorporación en matrícula
2226327 abono de matrícula y tiene descuento de cuotas
2025536 tiene un reconocimiento de  50 soles a matrícula sexto banca
1711292 abono matrícula  
2226876 abono matrícula
2227206 abono 100 soles
Nelva Huaman Lorenzo
Tesorería Créditos y Cobranza | Huancayo
Caja IC - cajaic@continental.edu.pe 
HORARIO DE ATENCION ( cel.937474950)</t>
  </si>
  <si>
    <t>Estimado Equipo de MDA,
Buenos días. Mediante el presente, solicitamos su apoyo para que nos compartan los datos de los estudiantes  matriculados de Instituto que iniciarán clases el 11 de abril del 2022 ,  según la plantilla adjunta.
Comentarles que anteriormente, ya hemos solicitado este tipo de información para nuestro proceso de carga de usuarios en Aleph. Comparto el ticket mencionado: 346262.</t>
  </si>
  <si>
    <t>CAJA IC - FACTURA NO REGISTRADA</t>
  </si>
  <si>
    <t>Caja Instituto Continental
15:52 (hace 51 minutos)
para mí, Torres, Cris, Enma
Estimados buenos días,
Por medio de la presente se solicta su ayuda de manera urgente en lo siguiente:
1. En el código 2125391 Vilcapoma Contreras Jesus 
Se necesita que figure en la cuota 4 una factura 77008-60 emitida 7/1/22 esa misma factura  se anuló con nota de crédito FC08-7   el dia 25/01/22 
y se generó la nueva Factura FF08-67 el día 25/01/2022.
se adjunta captura de imagen donde no figura ninguno de esos 3 comprobantes.
FACTURA ANULADA
FACTURA NUEVA
2. Se necesita que figure en la cuenta corriente los abonos 
A la espera de sus urgente apoyo </t>
  </si>
  <si>
    <t>BNI - RECONOCER BONO BUEN PAGADOR</t>
  </si>
  <si>
    <t>Fwd: Generar Bono del buen pagador
Estimad@ Alex y Cris:
Se solicita RECONOCER el bono del buen pagador para la 2da cuota de los estudiantes que realizaron pagos de matrícula antes de la emisión del reporte.
inicio 11 de abril.
Descuento de 60 soles
Otorgado a quienes paguen puntualmente las cuotas educativas en 2 semestres anteriores completos. Aplicable a partir de los inicios de abril. El monto indicado se descontará automáticamente sobre el costo total de la matrícula.
Descuento de 40 soles
Otorgado a quienes paguen puntualmente las cuotas educativas en 1 semestre anterior completos. Aplicable a partir de los inicios de abril. El monto indicado se descontará automáticamente sobre el costo total de la matrícula.
Cordialmente,</t>
  </si>
  <si>
    <t>REPORTE DE DEUDA VENCIDA</t>
  </si>
  <si>
    <t>Fwd: Reporte de estudiantes Instituto Continental
Buenos Días
Estimados mediante la presente solicito el Reporte de estudiantes cuya deuda vencio el 04-04-2021de acuerdo a la Segmentación ya coordinada previamente, para el día  11-04-2021 a primera hora.
Recordarles también que en ningún envío se debe considerar a los estudiantes de Beca 18 .
Cualquier consulta no duden en comunicarse conmigo.
Saludos Cordiales</t>
  </si>
  <si>
    <t>REPORTE MENSUAL</t>
  </si>
  <si>
    <t>Fwd: Urgente - reporte mensual
Estimada Cris,
Mediante el presente solicito el siguiente reporte mensual de cierre (secciones y sus totales) ,el cual se requiere con urgencia, por favor considerar secciones desde el agosto 2021 a la fecha.
Agradeciendo su atención</t>
  </si>
  <si>
    <t>Restauracion de datos 74431043</t>
  </si>
  <si>
    <t>Buen dia:
Por favor su apoyo con la restauración de la cuenta corriente y registro de matricula del IC en la sección T01AM1 del estudiante 74431043 (Codigo IC 2026294) en el periodo 2022-1 ya que por error se realizó la eliminación de su cuenta corriente.
NOTA: El estudiante estaba en estado RETIRADO, pero es necesario restaurar los datos.</t>
  </si>
  <si>
    <t>MV-BFLORESV</t>
  </si>
  <si>
    <t>De: Ana Paola Gómez Pereira &amp;lt;&amp;lt;a href=''mailto:agomez@continental.edu.pe'' target=''_blank''&amp;gt;agomez@continental.edu.pe&amp;gt;
Date: mar, 5 abr 2022 a las 19:10
Subject: Reporte de estudiantes Instituto Continental
To: Torres Carvajal Alex &amp;lt;&amp;lt;a href=''mailto:atorres@continental.edu.pe'' target=''_blank''&amp;gt;atorres@continental.edu.pe&amp;gt;, Cris Katherine Vidalon Tembladera &amp;lt;&amp;lt;a href=''mailto:cvidalon@continental.edu.pe'' target=''_blank''&amp;gt;cvidalon@continental.edu.pe&amp;gt;
Buenos Días
Estimados mediante la presente solicito el Reporte de estudiantes cuya deuda vencio el 04-04-2021de acuerdo a la Segmentación ya coordinada previamente, para el día  06-04-2021 a primera hora.
Recordarles también que en ningún envío se debe considerar a los estudiantes de Beca 18 .
Cualquier consulta no duden en comunicarse conmigo.</t>
  </si>
  <si>
    <t>BNE - GENERAR BONO BUEN PAGADOR</t>
  </si>
  <si>
    <t>Fwd: Generar Bono del buen pagador
Estimado Alex:
Se solicita generar descuentos del bono del buen pagador a los estudiantes de las modalidades PRESENCIAL y SEMIPRESENCIAL (inicio 11 de abril).  
Asimismo compartir la lista de los beneficiarios con EVA ORÉ.
Descuento de 60 soles
Otorgado a quienes paguen puntualmente las cuotas educativas en 2 semestres anteriores completos. Aplicable a partir de los inicios de abril. El monto indicado se descontará automáticamente sobre el costo total de la matrícula.
Descuento de 40 soles
Otorgado a quienes paguen puntualmente las cuotas educativas en 1 semestre anterior completos. Aplicable a partir de los inicios de abril. El monto indicado se descontará automáticamente sobre el costo total de la matrícula.
Cronograma de inicios.
INICIO ABRIL 2022 (2022-2)
OBSERVACIONES
PROGRAMA DE ESTUDIOS
SECCIONES
PERIODO
FECHA INICIO
FECHA FIN
Administración de Empresas
E05BN1
2022-2
11/04/2022
19/08/2022
PRESENCIAL
Administración de Negocios Bancarios y Financieros
N05AN1
2022-2
11/04/2022
19/08/2022
PRESENCIAL
Contabilidad
L05AN1
2022-2
11/04/2022
19/08/2022
PRESENCIAL
Desarrollo de Sistemas de Información
S05AN1
2022-2
11/04/2022
19/08/2022
PRESENCIAL
Diseño Gráfico Publicitario
P05AN1
2022-2
11/04/2022
19/08/2022
PRESENCIAL
Diseño de Interiores
I05AN1
2022-2
11/04/2022
19/08/2022
PRESENCIAL
Diseño de Modas
F05AN1
2022-2
11/04/2022
19/08/2022
PRESENCIAL
Gastronomía
H05AN1
2022-2
11/04/2022
19/08/2022
PRESENCIAL
Gestión de la Construcción
T05AN1
2022-2
11/04/2022
19/08/2022
PRESENCIAL
Desarrollo de Sistemas de Información
S06AN1
2022-2
11/04/2022
19/08/2022
PRESENCIAL
Gastronomía
H06AN1
2022-2
11/04/2022
19/08/2022
PRESENCIAL
Administración de Empresas
E05CN1
2022-2
11/04/2022
14/08/2022
SEMIPRESENCIAL
--</t>
  </si>
  <si>
    <t>CAJA IC - REPORTE - DEUDORES SEGUN SEGMENTACION</t>
  </si>
  <si>
    <t>solicito el Reporte de estudiantes cuya deuda vencio el 04-04-2021de acuerdo a la Segmentación ya coordinada previamente, para el día  01-04-2021 a primera hora.
Recordarles también que en ningún envío se debe considerar a los estudiantes de Beca 18 .
Cualquier consulta no duden en comunicarse conmigo.</t>
  </si>
  <si>
    <t>REVISAR REPORTE</t>
  </si>
  <si>
    <t>REGISTRAR DOCUMENTOS PRIMERA MATRÍCULA | REGISTRA
Estimado @Torres Carvajal Alex conforme a lo coordinado, se adjunta el archivo para el registro de estudiantes 2021-2 que se registró en REGISTRA - MINEDU, según detalle con la anotación respectiva en el módulo RAI deberá levantar el bloqueo a los que corresponde y a los que NO asegurar que este activo la restricción. 
Quedo atenta a tu confirmación. 
saludos. </t>
  </si>
  <si>
    <t>REPORTE DE ESTUDIANTES DEUDORES IC</t>
  </si>
  <si>
    <t>Fwd: Reporte de estudiantes Instituto Continental
Buenas Tardes
Estimados mediante la presente solicito el Reporte de estudiantes cuya deuda vencio el 04-03-2021de acuerdo a la Segmentación ya coordinada previamente, para el día  29-03-2021 a primera hora.
Recordarles también que en ningún envío se debe considerar a los estudiantes de Beca 18 .
Cualquier consulta no duden en comunicarse conmigo.
Saludos Cordiales</t>
  </si>
  <si>
    <t>Certificado Modular I, II y III
Estimados de @Mesa de Ayuda TI !
Mediante el presente se solicita el reporte de los estudiantes Aptos a los Modulares I, II y III del periodo 2021-2.
Tomando en cuenta los siguientes campos (excel adjunto). 
Cordialmente,</t>
  </si>
  <si>
    <t>-------- Forwarded message ---------
De: Ana Paola Gómez Pereira &amp;lt;&amp;lt;a href=''mailto:agomez@continental.edu.pe'' target=''_blank''&amp;gt;agomez@continental.edu.pe&amp;gt;
Date: lun, 14 mar 2022 a las 18:18
Subject: Reporte de estudiantes Instituto Continenta</t>
  </si>
  <si>
    <t>CAJA - REPORTE ESTUDIANTES IC</t>
  </si>
  <si>
    <t>Buenas Tardes
Estimados mediante la presente solicito el Reporte de estudiantes cuya deuda vencio el 04-03-2021de acuerdo a la Segmentación ya coordinada previamente, para el día  18-03-2021 a primera hora.
Recordarles también que en ningún envío se debe considerar a los estudiantes de Beca 18 .
Cualquier consulta no duden en comunicarse conmigo.</t>
  </si>
  <si>
    <t>FICHA DE INDICADORES</t>
  </si>
  <si>
    <t>ANALISTA PROGRAMADORES</t>
  </si>
  <si>
    <t>Nombre del Proyecto</t>
  </si>
  <si>
    <t>IND 1: TIEMPO</t>
  </si>
  <si>
    <t>IND 2-PRESUPUESTO</t>
  </si>
  <si>
    <t>IND 3-DEFECTOS</t>
  </si>
  <si>
    <t>IND2 -PASES PRODUCCION</t>
  </si>
  <si>
    <t>Promedio de Indicador Tiempo</t>
  </si>
  <si>
    <t>Promedio de Indicador Costo</t>
  </si>
  <si>
    <t>Promedio de Indicador Calidad</t>
  </si>
  <si>
    <t>Promedio de Indicador Pases</t>
  </si>
  <si>
    <t>Plataforma de vigilancia ocupacional</t>
  </si>
  <si>
    <t>Optimización de reportes Argos</t>
  </si>
  <si>
    <t>Actualización de enlaces Meet por nuevas configuraciones de clases hibridas</t>
  </si>
  <si>
    <t>Guardar Asistencia Meet</t>
  </si>
  <si>
    <t>GH: Automatización de vacaciones</t>
  </si>
  <si>
    <t>Reporte de Ingresos por NRC</t>
  </si>
  <si>
    <t>S% Avance(N-1)_EC</t>
  </si>
  <si>
    <t>Plan%_EC</t>
  </si>
  <si>
    <t>Avance%_EC</t>
  </si>
  <si>
    <t>Retraso %_EC</t>
  </si>
  <si>
    <t>Fecha Inicio_EC</t>
  </si>
  <si>
    <t>Planificado_EC</t>
  </si>
  <si>
    <t xml:space="preserve"> % Avance(N-1)_PA</t>
  </si>
  <si>
    <t>%Planificado_PA</t>
  </si>
  <si>
    <t>% Avance_PA</t>
  </si>
  <si>
    <t>% Retraso_PA</t>
  </si>
  <si>
    <t>Inicio_PA</t>
  </si>
  <si>
    <t>Fin_PA</t>
  </si>
  <si>
    <t>Proyecto Vive Continental  - Fase B (Análisis)</t>
  </si>
  <si>
    <t>Proyecto  GYT - FASE C - Sistema de Emision y Seguimiento de Diplomas - Etapa 2</t>
  </si>
  <si>
    <t xml:space="preserve">EPG: Sistema de Progrmacion Academico y Comercial </t>
  </si>
  <si>
    <t>Fecha Solicitud de Creacion Ticket</t>
  </si>
  <si>
    <t>Fecha de Creacion de Ticket/MDA</t>
  </si>
  <si>
    <t>Planificado</t>
  </si>
  <si>
    <t>Posgrado</t>
  </si>
  <si>
    <t>Nuevo formulario para registro de secciones unificadas</t>
  </si>
  <si>
    <t>Se quedó paralizado por la matricula</t>
  </si>
  <si>
    <t xml:space="preserve">Nuevo formulario para Modificar de Fecha Fin del NRC 
</t>
  </si>
  <si>
    <t>Portal Estudiante Posgrado -Alfa</t>
  </si>
  <si>
    <t>Pase Realizado</t>
  </si>
  <si>
    <t>Seleccion Docente EPG -Scripts</t>
  </si>
  <si>
    <t>Pendiente de pase</t>
  </si>
  <si>
    <t>planificado</t>
  </si>
  <si>
    <t>Gestion Humana</t>
  </si>
  <si>
    <t>Plataforma CONTIPASS - Vigilancia Ocupacional</t>
  </si>
  <si>
    <t>App móvil CONTIPASS - Vigilancia Ocupacional</t>
  </si>
  <si>
    <t>Play Store rechazo la App</t>
  </si>
  <si>
    <t>No planificado</t>
  </si>
  <si>
    <t>Solicito limpiar la base de datos - Plataforma de vigilancia ocupacional</t>
  </si>
  <si>
    <t>Actualización de WF de reincorporación</t>
  </si>
  <si>
    <t>Admision</t>
  </si>
  <si>
    <t>Modificacion ingesta de datos para activacion de Postulantes con notas a dos digitos</t>
  </si>
  <si>
    <t>Actualización del diseño de la app web en móvil - Plataforma de vigilancia</t>
  </si>
  <si>
    <t>Guardar Asistencias Meet</t>
  </si>
  <si>
    <t>Actualización app web - Plataforma de Vigilancia ocupacional</t>
  </si>
  <si>
    <t>Nuevo formulario de CAPP Masivo por programa</t>
  </si>
  <si>
    <t>Universidad</t>
  </si>
  <si>
    <t>Soluciones PTA web</t>
  </si>
  <si>
    <t>Enviado/ Matricula</t>
  </si>
  <si>
    <t>Enviado/Matricula</t>
  </si>
  <si>
    <t>proyecto</t>
  </si>
  <si>
    <t>claudia Oruna</t>
  </si>
  <si>
    <t>proveedor</t>
  </si>
  <si>
    <t>Grados y titulos</t>
  </si>
  <si>
    <t xml:space="preserve">pases de requerimientos fase B- REQ 3  </t>
  </si>
  <si>
    <t>RRHH</t>
  </si>
  <si>
    <t>Sistema de Liderazgo 2021-II  |  Habilitar reportes individuales de colaboradores</t>
  </si>
  <si>
    <t>PROveedor</t>
  </si>
  <si>
    <t>GRados y titulos</t>
  </si>
  <si>
    <t xml:space="preserve">PASEs de requerimientos fase B- REQ 2 Y 1 </t>
  </si>
  <si>
    <t xml:space="preserve">Posgrado </t>
  </si>
  <si>
    <t>Documentos Posgrado</t>
  </si>
  <si>
    <t>Retiro id sin respuesta AP</t>
  </si>
  <si>
    <t>Soluciones PTA - Validacion de clases y documentos</t>
  </si>
  <si>
    <t>Mejoras de vive -Cumplimiento y actualizacion de datos</t>
  </si>
  <si>
    <t>se insistió por chat de pases</t>
  </si>
  <si>
    <t>Pases de requerimientos face B - REQ 6-9 (parte 2)</t>
  </si>
  <si>
    <t>Actualizacion de eliminacion cta EDC</t>
  </si>
  <si>
    <t>Levantamiento de Observaciones GYT</t>
  </si>
  <si>
    <t>Ajustes Hubspec 2.0</t>
  </si>
  <si>
    <t>Ajustes de CRM</t>
  </si>
  <si>
    <t>Portal -Carta Compriso/Carne Vacunacion/Vacantes - Clases presenciales</t>
  </si>
  <si>
    <t>Soluciones PTA - Mejoras en las interfaces y control de aforo</t>
  </si>
  <si>
    <t>Portal Estudiante - Modulo Convalidaciones</t>
  </si>
  <si>
    <t>Soluciones PTA - Corrección validación de ficha sintomatológica</t>
  </si>
  <si>
    <t>Beca18</t>
  </si>
  <si>
    <t>Asignación de atributos de BECA18 a los ingresantes</t>
  </si>
  <si>
    <t>Asignacion de atributos de beca 18</t>
  </si>
  <si>
    <t>Soluciones PTA - Adaptar para el uso en el Instituto</t>
  </si>
  <si>
    <t>Centro de idiomas</t>
  </si>
  <si>
    <t>Notificaciones CIC - Envío de correos automáticos a estudiantes y docentes</t>
  </si>
  <si>
    <t>Actualización de paquete de Hubspec</t>
  </si>
  <si>
    <t>Soluciones PTA - Validación de actividades extracurriculares</t>
  </si>
  <si>
    <t>Notificaciones CIC - Creacion de salas meet</t>
  </si>
  <si>
    <t>Notificaciones CIC - Corrección de envío de correos a estudiantes y docentes</t>
  </si>
  <si>
    <t>Soluciones PTA - Corrección validación de horarios presenciales</t>
  </si>
  <si>
    <t>Notificaciones CIC - Cambio de reglas de negocio</t>
  </si>
  <si>
    <t>Actualizacion de registro de pagos</t>
  </si>
  <si>
    <t>Pase a historia de Casos Rezagados</t>
  </si>
  <si>
    <t>Enviado</t>
  </si>
  <si>
    <t>Notificaciones CIC - Cambio de filtro de docente por sección</t>
  </si>
  <si>
    <t>Gestión Humana</t>
  </si>
  <si>
    <t>Automatización de vacaciones - Adryan</t>
  </si>
  <si>
    <t>Usuario y contraseña incorrectos</t>
  </si>
  <si>
    <t>Formulario de eventos - Censo de equidad de género</t>
  </si>
  <si>
    <t>Seleccion Docente</t>
  </si>
  <si>
    <t>Pregrado</t>
  </si>
  <si>
    <t>Notificaciones CIC - Creación de salas meet</t>
  </si>
  <si>
    <t>Pases de requeirimientos fase B - REQ 5-10-11-12</t>
  </si>
  <si>
    <t>Contipay - Recreación de pagos</t>
  </si>
  <si>
    <t>Nuevo proceso de graduación - Parte1</t>
  </si>
  <si>
    <t>educacion continua</t>
  </si>
  <si>
    <t>Nuevos Programas Continua</t>
  </si>
  <si>
    <t>Alan Infante</t>
  </si>
  <si>
    <t>[URGENTE]Corrección de Incidencias GYT</t>
  </si>
  <si>
    <t>Patricia Bendezu</t>
  </si>
  <si>
    <t>Data de Record Académico</t>
  </si>
  <si>
    <t>Instituto</t>
  </si>
  <si>
    <t>Tramite - Ingreso a Clases(Carta y Carnet)</t>
  </si>
  <si>
    <t>Cesar Alfaro</t>
  </si>
  <si>
    <t>Acceso a postulantes- Sistema PTA</t>
  </si>
  <si>
    <t>Despliegue de proceso de evaluación de liderazgo 2022-1 (Atención de casos)</t>
  </si>
  <si>
    <t>Proceso de Liderazgo 2022-1</t>
  </si>
  <si>
    <t>Actualización Incidencias</t>
  </si>
  <si>
    <t>Beatriz Victorio</t>
  </si>
  <si>
    <t>Estratégia</t>
  </si>
  <si>
    <t>Migración de indicadores</t>
  </si>
  <si>
    <t>Por enviar/Matricula 202220</t>
  </si>
  <si>
    <t>Interno</t>
  </si>
  <si>
    <t>Actualización de reglas de activación de medicina</t>
  </si>
  <si>
    <t>Migracion registros de Vive</t>
  </si>
  <si>
    <t>Prioritario</t>
  </si>
  <si>
    <t>Migracion registros Banner</t>
  </si>
  <si>
    <t>Evaluación</t>
  </si>
  <si>
    <t>Carga de notas de competencias y criterios</t>
  </si>
  <si>
    <t>Actualización de documentos de otras postulaciones</t>
  </si>
  <si>
    <t>Andres Corrales</t>
  </si>
  <si>
    <t>Actualización de EDC - Ajuste para venta de nuevos programas</t>
  </si>
  <si>
    <t>CAS/Programación</t>
  </si>
  <si>
    <t>seguimiento de porcentaje de presencialidad</t>
  </si>
  <si>
    <t>Integracion AP - Centro Ayuda (Portal Estudiantes</t>
  </si>
  <si>
    <t>Rocio Matos</t>
  </si>
  <si>
    <t>Primera Matricula</t>
  </si>
  <si>
    <t>Admision IC</t>
  </si>
  <si>
    <t>Pases de requeirimientos fase B - REQ 13 (REPORTES)</t>
  </si>
  <si>
    <t xml:space="preserve">Pase de Reportes para el sistema </t>
  </si>
  <si>
    <t>Modulo de Creacion Secciones EPG</t>
  </si>
  <si>
    <t>Módulo de actualización de vacantes</t>
  </si>
  <si>
    <t>WF- Dirigida</t>
  </si>
  <si>
    <t>WF- Traslado Interno</t>
  </si>
  <si>
    <t>WF-Cierre  de NRC</t>
  </si>
  <si>
    <t>Nuevo formularios de Declaración Jurada y actualización de cargado de documentos</t>
  </si>
  <si>
    <t>Migración de indicadores - FASE 2</t>
  </si>
  <si>
    <t>Emory</t>
  </si>
  <si>
    <t>Aplicativio para le plan 2023</t>
  </si>
  <si>
    <t xml:space="preserve">Por enviar </t>
  </si>
  <si>
    <t>Nuevo proceso de graduación Pregrado - Fase B</t>
  </si>
  <si>
    <t>Portal EStudiante EPG - Tramites</t>
  </si>
  <si>
    <t>Registration- validación de vacantes  en lugares reservadas</t>
  </si>
  <si>
    <t>Modulo Emision de Documentos EPG</t>
  </si>
  <si>
    <t>Gestion docente</t>
  </si>
  <si>
    <t>Evaluados</t>
  </si>
  <si>
    <t>Por enviar / Inicio de Clases 202220</t>
  </si>
  <si>
    <t>Carga de componentes y subcomponentes</t>
  </si>
  <si>
    <t>Validacion de Tramites - Sistema PTA IC</t>
  </si>
  <si>
    <t>Sistema de campañas</t>
  </si>
  <si>
    <t>Beneficio de Alto Rendimiento.</t>
  </si>
  <si>
    <t>Mejoras del sistema de liderazgo</t>
  </si>
  <si>
    <t>|</t>
  </si>
  <si>
    <t>Actualidacion de registro EDC</t>
  </si>
  <si>
    <t>Ajustes de Extranjeros AP</t>
  </si>
  <si>
    <t>Ajustes frontend portal</t>
  </si>
  <si>
    <t>Actualizar Hubspec</t>
  </si>
  <si>
    <t>Tramite - Ingreso a Clases</t>
  </si>
  <si>
    <t>Por enviar/Matricula 202220 -Espera de pruebas</t>
  </si>
  <si>
    <t>T</t>
  </si>
  <si>
    <t>Rol</t>
  </si>
  <si>
    <t>Cod</t>
  </si>
  <si>
    <t>Naturaleza</t>
  </si>
  <si>
    <t>Sub estado</t>
  </si>
  <si>
    <t>Tipo de Proyecto</t>
  </si>
  <si>
    <t>Monto Presupuestado</t>
  </si>
  <si>
    <t>Ejecutado</t>
  </si>
  <si>
    <t>Adicional-GDC</t>
  </si>
  <si>
    <t>Lider de Equipo</t>
  </si>
  <si>
    <t>Owner</t>
  </si>
  <si>
    <t>Sponsor</t>
  </si>
  <si>
    <t>Area Usuaria</t>
  </si>
  <si>
    <t>Año Inicio</t>
  </si>
  <si>
    <t>Año Fin</t>
  </si>
  <si>
    <t>PD</t>
  </si>
  <si>
    <t>Fecha Probable de Inicio</t>
  </si>
  <si>
    <t>Fecha Inicio</t>
  </si>
  <si>
    <t>Fecha Fin Planificado</t>
  </si>
  <si>
    <t>Fecha Fin Real</t>
  </si>
  <si>
    <t>Plan%</t>
  </si>
  <si>
    <t>% Avance(N-1)</t>
  </si>
  <si>
    <t>Avance%</t>
  </si>
  <si>
    <t>Retraso %</t>
  </si>
  <si>
    <t>Dias Planificado</t>
  </si>
  <si>
    <t>Dias Real</t>
  </si>
  <si>
    <t xml:space="preserve">Indicador Tiempo
</t>
  </si>
  <si>
    <t>Fecha Planificada de Transferencia</t>
  </si>
  <si>
    <t>Fecha Real de Transferencia</t>
  </si>
  <si>
    <t>MES PAGO</t>
  </si>
  <si>
    <t>Costo Actual</t>
  </si>
  <si>
    <t>Costo Planificado</t>
  </si>
  <si>
    <t>Costo Real</t>
  </si>
  <si>
    <t>Indicador Costo</t>
  </si>
  <si>
    <t>Bloq</t>
  </si>
  <si>
    <t>N Bloq.</t>
  </si>
  <si>
    <t>Cosmet.</t>
  </si>
  <si>
    <t>Indicador Calidad</t>
  </si>
  <si>
    <t>Descripcion de los defectos</t>
  </si>
  <si>
    <t>Indicador Pases</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</si>
  <si>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</si>
  <si>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</si>
  <si>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</si>
  <si>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</si>
  <si>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</si>
  <si>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</si>
  <si>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</si>
  <si>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</si>
  <si>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</si>
  <si>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</si>
  <si>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</si>
  <si>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</si>
  <si>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</si>
  <si>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</si>
  <si>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</si>
  <si>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</si>
  <si>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</si>
  <si>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</si>
  <si>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</si>
  <si>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</si>
  <si>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</si>
  <si>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</si>
  <si>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</si>
  <si>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</si>
  <si>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</si>
  <si>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</si>
  <si>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</si>
  <si>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</si>
  <si>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</si>
  <si>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</si>
  <si>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</si>
  <si>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</si>
  <si>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</si>
  <si>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</si>
  <si>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</si>
  <si>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</si>
  <si>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</si>
  <si>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</si>
  <si>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</si>
  <si>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</si>
  <si>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</si>
  <si>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</si>
  <si>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</si>
  <si>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</si>
  <si>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</si>
  <si>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</si>
  <si>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</si>
  <si>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</si>
  <si>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</si>
  <si>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</si>
  <si>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</si>
  <si>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</si>
  <si>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Periodo</t>
  </si>
  <si>
    <t>Comentario PMO</t>
  </si>
  <si>
    <t>ViceRectorado de Oswaldo</t>
  </si>
  <si>
    <t>GDC</t>
  </si>
  <si>
    <t>Alcance</t>
  </si>
  <si>
    <t>Gestor Proyecto</t>
  </si>
  <si>
    <t>PC-026</t>
  </si>
  <si>
    <t>CAPEX</t>
  </si>
  <si>
    <t>Ecosistema Digital</t>
  </si>
  <si>
    <t>PDV 2026</t>
  </si>
  <si>
    <t>TRIM 1</t>
  </si>
  <si>
    <t>24-ago: Empezó etapa 1 hasta 28-oct.
17-ago: Empezo el proyecto. Actualizar el plan
15-jun: Se hará en dos etapas:
a) etapa 1: involucra registro de notas, servicios de Banner y moodle presencial. Se esta actualizando cotización.
b) etapa 2: rectificación de notas y los servicios de moodle distancia (Open LMS). Esta etapa se vería partir agosto.
08-jun:
- 4 proveedores: 1 Banner (Target), 1 Portal del Estudiante (Proveedor que atiende el Portal-Vladimir), 2 Proveedor Moodle( Normal-Presencial: BigPerfect, MoodleRoom-Semipresencial: Open LMS)
- Enviar cotizaciones para comité de compras 14-jun
01-jun:
- 4 proveedores: 1 Banner (Target), 1 Portal del Estudiante (Proveedor que atiende el Portal-Vladimir), 2 Proveedor Moodle( Normal-Presencial: xxxx, MoodleRoom-Semipresencial: Open LMS)
- Enviar cotizaciones para comité de compras 14-jun
20-abr: Entrega de documentación de componentes 20-abr
11-abr: Se realizará transferencia TDR a Kelmelt.
Terminar el TDR 28-mar (notas + competencias)
Buscar proveedores (Moodle, Banner, Portal Docente) 7-abr</t>
  </si>
  <si>
    <t>a) etapa 1: involucra registro de notas, servicios de Banner y moodle presencial. Se esta actualizando cotización.
b) etapa 2: rectificación de notas y los servicios de moodle distancia (Open LMS). Esta etapa se vería partir agosto.</t>
  </si>
  <si>
    <t>PC-051</t>
  </si>
  <si>
    <t>Sistema de Titulacion IC</t>
  </si>
  <si>
    <t>Sofia Marin</t>
  </si>
  <si>
    <t>Registros Academicos IC</t>
  </si>
  <si>
    <t xml:space="preserve">15-jun: Detenido para revisar la arquitectura.
04-may: Hoy se envía la fichas a logistica.
20-abr: Solicitar a Daniel nombres y CV para armar fichas de datos. Luego para solicitar a Logistica. </t>
  </si>
  <si>
    <t>PC-110</t>
  </si>
  <si>
    <t>Soporte Administrativo</t>
  </si>
  <si>
    <t>Modulo de Caja - Fase 1 Analisis</t>
  </si>
  <si>
    <t>cinthya Rodriguez</t>
  </si>
  <si>
    <t>Enma Chero</t>
  </si>
  <si>
    <t>Juan Jose Chuquiraichi</t>
  </si>
  <si>
    <t>Tesorería</t>
  </si>
  <si>
    <t>17-ago: Se cerro documento con aprobación de usuario.
12-jul: Se socializó el informe final a usuarios y eq. de la operación
04-jul: Presentación jueves 31-jun y 05-jul. Luego presentación a Rafael y Juan Jose el 8-jul
15-jun: 
•	Reuniones con áreas 10-may al 10-jun 
•	Reuniones de integración 1-jun al 16-jun (pendiente reunión con K. Arana para revisar los WF)
•	Descripción de procesos y subprocesos, Identificación de áreas y perfiles, y de estructuras de input y output de los procesos 20-jun al 27-jun
08-jun: Se adicionará 2 reuniones mas de WF, 2 de Emma y 1 del Portal. Hoy enviar el nuevo plan
01-jun: Se analisa coordinar reunión adicional portal del estudiante. (con Pedro Camargo)
•	Reuniones con áreas 10-may al 31-may
•	Reuniones de integración 1-jun al 3-jun (10-jun)
•	Identificación de áreas y perfiles, y de estructuras de input y output de los procesos 10-jun al 14-jun
25-may: Actualizar plan 25-may
17-may: actualizar fechas
04-may: Reuniones inicia el 10-may hasta el 27-may
20-abr: Reuniones con el proveedor 2 a 3 veces por semana hasta el 29 de abril. Cotizar completo. Revisar plan B (cotizar producto ya hecho)</t>
  </si>
  <si>
    <t>Postgrado</t>
  </si>
  <si>
    <t>Estabilizacion - Hubspec 2.0</t>
  </si>
  <si>
    <t>Desde el 2021</t>
  </si>
  <si>
    <t>17-may: se hizo transferencia a MDA
04-may: Transferencia a MDA semana el 06-may
11-abr Transferencia a MDA semana del 18
Soporte hasta 18-mar y hacer transferencia a MDA. Validar con actual proveedor 2 requerimiento surgidos en el soporte</t>
  </si>
  <si>
    <t>Estabilizacion - AP Pagos</t>
  </si>
  <si>
    <t>15-jun: finalizo. Transferencia a MDA 10-jun
08-jun: En documentación de transferencia a MDA 10-jun
18-may: Transferencia MDA para 3-jun
04-may: Se hizo corrección en producción. Soporte hasta el 18-may
11-abr Transferencia MDA semana del 25
Soporte hasta 08-abr.</t>
  </si>
  <si>
    <t>PR-077</t>
  </si>
  <si>
    <t>Nuevos Proyectos</t>
  </si>
  <si>
    <t>Consultoria UX/UI- App Continental GO</t>
  </si>
  <si>
    <t>PDV2026</t>
  </si>
  <si>
    <t>25-may: 2 Observaciones de Patty Barrios que actualizaran del documento 27-may. El equipo de ContiGO solicitará a la consultora.
18-may: Proveedor envió 12-may. El equipo de ContiGo (Laura, Rocio, Teresa). Reunion con Teresa 19-may. Riesgo: Ajuste al alcance sobre el Bienestar de las personas enfocado en los estudiantes solicitado por Patricia Barrios.
04-may: TDR completo 13-may.
20-abr: Pedir nuevamente fecha Teresa. Se conversó con Laura prioridad.
11-abr: Nuevo plan de validaciones con Teresa Huasasquiche para 12-abr</t>
  </si>
  <si>
    <t>PC-0000</t>
  </si>
  <si>
    <t>externos(proveedor) y items internos</t>
  </si>
  <si>
    <t>Proyecto Mejoras Sistema Seleccion Docente EPG</t>
  </si>
  <si>
    <t>Janeth Munive</t>
  </si>
  <si>
    <t>Programas Académicos EPG</t>
  </si>
  <si>
    <t>Interno y Externo</t>
  </si>
  <si>
    <t>Proyecto 2022</t>
  </si>
  <si>
    <t>Nueva Unidad - Educacion Continua - Fase 3(Mejoras matricula modular)</t>
  </si>
  <si>
    <t xml:space="preserve">Andres Corrales
Daniela Delgado
</t>
  </si>
  <si>
    <t>Educacion Continua</t>
  </si>
  <si>
    <t>PC-102</t>
  </si>
  <si>
    <t>Actualización de U- Forecast</t>
  </si>
  <si>
    <t>Jose Meza vento</t>
  </si>
  <si>
    <t>24-ago: Gabriela empezará a revisar el 1-set hasta el 9-set
17-ago: consultar a Gabriela si han concluido con las pruebas.
06-jul: Se enviará el layout el 18-jul para pruebas el 20-jul a solicitud de Jose Meza.
28-jun: Espera de visto bueno de Gabriela. 1-jul
15-jun: reunión con U-Planner 15-jun. A la espera de respuesta del proveedor
08-jun: Luego de revisión por Gabriela, se envió nuevas observaciones a U-Planner. A la espera de respuesta del proveedor para cuando tiene la corrección.
01-jun: En validación de Gabriela hasta el 3-jun
25-may: U-Improve respondió que era problemas de data. Se hará nueva validación de Gabriela Salas. Al 25-may se esta solictando fecha de prueba de validación.
18-may: 2 observación para U-Planner aun a la espera de atención. Uno de los ticket se registro hace dos semanas.
04-may: Se documento reglas de cada layout. Correcciones de layout para el 6-may
22-abr: Despues de 2 aprox. el usuario Gabriela Salas (personal de Jose Meza) enviaron observaciones. Se documentará las reglas con el usuario a partir del 25-abr hasta el 29-abr. Se luego de ello se validará las observaciones por el lado TIC.</t>
  </si>
  <si>
    <t>SI</t>
  </si>
  <si>
    <t>PC-104</t>
  </si>
  <si>
    <t>Proyecto Admisión - FASE C</t>
  </si>
  <si>
    <t>Cristhian Nakasone</t>
  </si>
  <si>
    <t>FEBRERO</t>
  </si>
  <si>
    <t>15-jun: 
1. Formulario de cargado de documentos 100%  (En producción) Habilitado pero aún no es obligatorio
2. Formulario de seleccionar fecha de examen de admisión 100% (En producción) El 30 de mayo estará activo.
3. Formulario de validación de datos de postulación  Inicio el 18-may hasta 9-jun  Pendiente de ejecución de script en producción
Los siguientes puntos se realizarán en FASE D. Se cierra. Completar acta de cierre.
4. Nuevos requerimientos sobre los formularios desarrollados. a Validación de datoy y validación de fotos. 10-jun
5. Formulario backoffice para mostrar cupos de aula en examenes presenciales. En busqueda de proveedores. 13-jun
6. Portal UX-UI  pendiente</t>
  </si>
  <si>
    <t>PC-108</t>
  </si>
  <si>
    <t>Programación Académica/ CAS/ Registros</t>
  </si>
  <si>
    <t>Jose Meza/ Karina Guzman / Rocio Matos</t>
  </si>
  <si>
    <t>08-jun: Se revisó con Henry pero no tiene definido alcance sobre oferta horaria para pruebas de stress
28-abr: Se reactivirá el proyecto en pruebas de Stress que esta siendo coordinado por el equipo de operaciones (Henry)
22-abr: Revisar cuando se puede iniciar la optimización de Ficha Sociecomica y la oferta horario 26-abr.</t>
  </si>
  <si>
    <t>PC-107</t>
  </si>
  <si>
    <t>Proyecto Requerimientos Proceso de Reincorporación</t>
  </si>
  <si>
    <t>Miriam Cuicapuza</t>
  </si>
  <si>
    <t>17-ago: En producción funcionalidad completa desde el 7-jul. MDA (C.Lastra) indica que solo ven temas técnicos y no funcionales. Eq de proyectos hizo una explicación de los flujos y reglas pero MDA indica que no es parte de la transferencia.
06-jul: En uso por Bienestar (sin la funicionalidad de reconocimiento). En revisión del error por PC con Miguel Patillla 06-jul. Pendiente transferencia MDA
28-jun: En producción 24-jun. Error en producción al compilar un flujo. En revisión con Miguel Patilla. 
23-jun: Nueva prueba para hoy 23-jun con el equipo de Henry.
15-jun: Pruebas de equipo de test con nuevo diseño de pruebas. 15-jun. Y luego pases a producción.
08-jun: Se tiene habilitado el ambiente y esta en ejecución de pruebas con usuario 9-jun y luego solicitar pase a producción 14-jun
01-may: Problemas de conexión entre WF y Banner en ambiente de desarrollo identificado desde el viernes 27-may. Operaciones lo ha elevado a Ellucian.
25-may: GDC luego de reunión con Oswaldo 20-may. Proveedor (Target) en desarrollo. Luego pruebas con Jacky Inga (Bienestar) y luego con Calidad (Henry). Luego pase a producción.
18-may: En pruebas usuario hasta el 20-may. Pase a Producción 27-may
04-may: Cotización aprobada en comité, a la espera de orden de servicio por Logistica.
22-abr: Se hará control de cambio para agregar nueva funcionalidad. Se enviará a comité financiero 26-abr.</t>
  </si>
  <si>
    <t>Oficina de Estrategia</t>
  </si>
  <si>
    <t>Assessment de Gobierno de datos</t>
  </si>
  <si>
    <t>Asael Tomas</t>
  </si>
  <si>
    <t>Actualizar cierre proyecto 15-mar</t>
  </si>
  <si>
    <t>Registros Académicos</t>
  </si>
  <si>
    <t>Nuevo proceso de graduación Pregrado - Fase A</t>
  </si>
  <si>
    <t>Karina Guzman</t>
  </si>
  <si>
    <t>oswaldo Sifuentes</t>
  </si>
  <si>
    <t>registros Académicos</t>
  </si>
  <si>
    <t>28-jun: en producción para el 24-jun
15-jun: Se validó por el equipo de Test y ya esta por ejecutar el pase a producción por la operación 15-jun.
08-jun: Se solicitará pase a producción 08-jun
25-may: Se corrigió observación, sin embargo surgio otra mas. Proveedor (Target) en corrección 
18-may: Resolver 1 observación. 23-may. Pase a producción 27-may
04-may: Finalizando pruebas 6-may. Luego pase a producción
22-abr: Se actualizaó DVEL y se borró codigo y configuraciones de pruebas.
Finalizar pruebas 29-abr
Solicitar pase a producción 3-may</t>
  </si>
  <si>
    <t>24-ago: Pruebas finaliza esta semana. RRAA debe aprobar.
17-ago: Se replanifcará las pruebas. Nuevas fechas para el 18-ago.
06-jul: El desarrollo 15-jul (Target). Revisar fecha de pase a producción vs vacaciones
28-jun: En curso
15-jun: Por la priorización de req. De matricula, se revisará nuevamente el plan (Target) 17-jun
08-jun: Definir plan con proveedor 8-jun
25-may: Se gestionará orden de servicio a logistica.
18-may: En aprobación para comité compras del 19-may</t>
  </si>
  <si>
    <t>PC-066</t>
  </si>
  <si>
    <t>Formularios de Banner - Banner Posgrado Fase 4</t>
  </si>
  <si>
    <t xml:space="preserve">25-may: Se cerró el proyecto
18-may: Se hizo nueva capacitación a la MDA.
04-may:
1. Las gestora ejecutaran los historicos y los futuros CAPs.
2. Capacitación finalizada
3. Coordinar  Transferencia a MDA en Posgrado 6-may
28-abr: Coordinar con Jaime Sobrado ejecución de CAP por su equipo.
22-abr: 
1. TIC (Miriam) Ejecutará CAP historico 22-abr hasta 11-may
2. A partir de los programas que finalicen en mayo lo ejecutará el área usuaria.
3. Capacitación será el 26-abr.
4. Transferencia a MDA en Posgrado 29-abr
</t>
  </si>
  <si>
    <t>REQ-148</t>
  </si>
  <si>
    <t>Externo</t>
  </si>
  <si>
    <t>Mirtha Mayhuasca</t>
  </si>
  <si>
    <t>Thomas Tapia</t>
  </si>
  <si>
    <t>Abril</t>
  </si>
  <si>
    <t>El sistema web en producción.
El APP no estará en producción pq la funcionalidad lo cubre el sistema web. El usuario Djanira esta conforme.
Se plantea que en una nueva versión del sistema solicita por Djanira (nuevo owner) se realice a través del sistema de control de puertas.</t>
  </si>
  <si>
    <t>PC-106</t>
  </si>
  <si>
    <t>Proyecto  GYT - FASE C - Sistema de Emision y Seguimiento de Diplomas - Etapa 1</t>
  </si>
  <si>
    <t>Se enviará a Alan versión final TDR 21-mar</t>
  </si>
  <si>
    <t>REQ-133</t>
  </si>
  <si>
    <t>pequeño</t>
  </si>
  <si>
    <t>Soporte Academico</t>
  </si>
  <si>
    <t>EZProxy</t>
  </si>
  <si>
    <t>Cecilia Justino</t>
  </si>
  <si>
    <t>28-jun: En producción 28-jun
15-jun: En revisión de 3 casos de correos con inconsistencia por parte de la operación. Se envió el pase a producción el 13-jun
08-jun: Sigue pendiente reunión con proveedor, usuario y equipo TI para revisar inconsistencias de información.
01-jun: En revisión de ambiente de pruebas por parte del proveedor. Aun no da fecha de fin.
25-may: Validación de usuario 27-may previa limpieza de ambiente de pruebas. Luego pase a producción.
18-may: Luego de levantar las observaciones del usuario, se hará una nueva validación datos en EZProxy. Pase Producción 25-may
04-may: Usuario validará 05-may y luego pase a producción.
27-abr: Se aclaró nivel de atención con proveedor. Todo se debe canalizar a la MDA del proveedor. Pendiente de feedback del proveedor sobre web services, si todo esta ok se pase a producción. Fecha de compromiso 27-abr.
20-abr: Hoy reunión con proveedor para revisar la demora en la atención. Por ejemplo: para entrega de enlace donde esta la información.
Usuario en pruebas (Hub 22-abr)</t>
  </si>
  <si>
    <t>REQ-158</t>
  </si>
  <si>
    <t>Académico</t>
  </si>
  <si>
    <t>En producción en febrero</t>
  </si>
  <si>
    <t>PC-056</t>
  </si>
  <si>
    <t>mediano</t>
  </si>
  <si>
    <t>U-Improve- Estabilización</t>
  </si>
  <si>
    <t>Carlos Mezarina</t>
  </si>
  <si>
    <t>Gestion Educativa</t>
  </si>
  <si>
    <t>18-may: Se cerró
28-abr: Validar con Jacky cerrarlo.
22-abr: Validar con Ricardo si este proyecto se cierra debido a que el foco esta en U-Improve Reestructuración</t>
  </si>
  <si>
    <t>PC-173</t>
  </si>
  <si>
    <t>U-Improve- Restructuración - Fase I</t>
  </si>
  <si>
    <t>Fernando Ñaupari</t>
  </si>
  <si>
    <t>17-ago: Implementar un botón en Portal Docente para que rediriga al Portal del Estudiante. 15-jul
05-jul: 
- Alcance Inicial: 
    + Carga de Notas de las competencias: 100%
    + Rectificación de Notas de las competencias: 100%
    + Implementar un botón en Portal Docente para que rediriga al Portal del Estudiante. En revisión con Joel (Operación) hasta el 07-jul.
- GDC: Se estableció la fase 2
28-jun: 
- Alcance Inicial: 
    + Carga de Notas de las competencias: Pruebas de usuario del Portal del Estudiante al 100%
    + Rectificación de Notas de las competencias: Pruebas de usuario al 95% En revisión de catalogos 2018-10 y 2019-10 el 28-jun
    + Implementar un botón en Portal Docente para que rediriga al Portal del Estudiante. Revisar si se hará al interno o con proveedor. 
- GDC: Se estableció la fase 2
22-jun: 
- Alcance Inicial: 
    + Carga de Notas de las competencias: Pruebas de usuario del Portal del Estudiante al 100%
    + Rectificación de Notas de las competencias: Se solucionó lo referente al promedio. Se probará con el usuario en conjunto con la fase2. 4-jul
- GDC: Se estableció la fase 2
15-jun: 
- Alcance Inicial: 
    + Carga de Notas de las competencias: Pruebas de usuario del Portal del Estudiante al 100%
    + Rectificación de Notas de las competencias: En pruebas de usuario (promedio) hasta el 17-jun.
- GDC: Enviar cotización al comite de presupuesto 16-jun
08-jun: 
- Alcance Inicial: 
    + Carga de Notas de las competencias: Pruebas de usuario del Portal del Estudiante al 100%
    + Rectificación de Notas de las competencias: No se logra identificar como se calcula el promedio.
- GDC: Enviar cotización al comite de presupuesto 16-jun
31-may: 
- Alcance Inicial: El proveedor entregará solución de observaciones el 31-may para reanudar pruebas de usuario. (Portal del Estudiante)
- Rectificación: No se logra identificar como se calcula el promedio.
- GDC: Reunión de revisión de nuevos requerimientos con proveedor (U-Improve) 1-jun
25-may: Se hará GDC por nuevos requerimientos, detalle:
- Proveedor enviará cotización sobre los nuevos requerimientos. 27-may
- Jacky establecerá reunión con proveedor para revisar alternativas de solución de los nuevos requerimientos. 27-may
18-may: En pruebas de usuario para exportar a un archivo. La importación de archivo esta en construcción. El usuario (Fernando Ñaupari) declaro nuevos requerimiento.
27-abr: Cotización y alcance se enviará al comite de financiero del 28-abr.
20-abr:
- Fecha de cierre de pre-analisis hasta 29-abr. (Próximo comite de compras es el 28-abr)
- Desarrollo:
     - Exportar archivo excel con notas e información 27-may.
     - Importación del archivo excel al U-Improve 15-jun.
Carga de competencias. El TDR se va a vincular con el TDR de Cargado de Notas (Cinthya) el cual esta en el proyecto "Integración del Registro Notas (Aula Virtual a Banner - Aula 3.5+2M). A al espera de confirmación de Cinthya con el proveedor que se trabajará</t>
  </si>
  <si>
    <t>PC- 153</t>
  </si>
  <si>
    <t>WorkFlows 202210</t>
  </si>
  <si>
    <t>Laura</t>
  </si>
  <si>
    <t>Area Académica</t>
  </si>
  <si>
    <t>En producción en marzo para matrícula</t>
  </si>
  <si>
    <t>PC-109</t>
  </si>
  <si>
    <t>Mejora de Arquitectura BI</t>
  </si>
  <si>
    <t>MARZO</t>
  </si>
  <si>
    <t>1.	Demora en las pruebas y eso retraso el pase a producción en la primera etapa que se envió.
2.	Cuando se realizó el segundo pase a producción también tuvimos problema porque no se tenía un ambiente de pruebas.
3.	Se tuvo que modificar el tablero de postulante:
•	Para las sedes, se debe tomar la tabla de equivalencia, ([BDINTBANNER].[DIM].[tblCampus]), para poder hacer los cruces respectivos.
•	Para las modalidades. se debe utilizar la tabla de equivalencia, [BDINTBANNER].[DIM].[tblDepartamentModality]
•	Para el periodo, se debe utilizar la tabla de equivalencia, [BDUCCI].[dbo].[tblPerAcad], el campo es de term_pg.
•	Para extraer los postulantes se debe agregar en el where la siguiente condición: Renuncia = 0</t>
  </si>
  <si>
    <t>04-may: Terminado, actualizar indicadores</t>
  </si>
  <si>
    <t>Proyecto Mejoras GYT - FASE B</t>
  </si>
  <si>
    <t>17-ago: En producción 08 ago.
12-jul: El viernes mostrará una parte y el próximo viernes la parte final. El pase a producción 27-jul.
04-jul: En revisión de nuevas fechas por impacto en incidencias. Se ha priorizado atender las incidencias y cambio (subida de actas de resolución) solicitadas por Alan.
22-jun: Validación con Alan el viernes 24-jun. Se mantiene fecha de pase a prod. 27-jun
01-jun: Bloque 5 (ultimo) en desarrollo (13 reportes). Pruebas 20-jun. Tiempo estimado de fecha pase a prod 27-jun
25-may: Se tuvo reunión con Alan y ahora esta en desarrollo bloque 5.
18-may: Pase a producción de bloque 3 y 4. Para el bloque 5 que son reportes esta pendiente reunión con Alan que esta semana no ha estado disponible. El viernes se ha comprometido para reunión.
04-may: Bloque 3 y 4 finalizó desarrollo. Se presentará a Alan 11-may.
20-abr: Se hizo pase a producción del Bloque 1 y 2. Bloque 3 finaliza el 22-abr.
Son en total 5 Bloques.</t>
  </si>
  <si>
    <t>REQ-151</t>
  </si>
  <si>
    <t>Implementación de B2M - Logística</t>
  </si>
  <si>
    <t>Christian Esquivel</t>
  </si>
  <si>
    <t>Fernando Barrios</t>
  </si>
  <si>
    <t>Logistica</t>
  </si>
  <si>
    <t>01-may: en producción 25-may
25-may: Se paso a producción GDC 1 falta difusión (Comunicación-Joselyn) y capacitación (Proveedor B2M). GDC2 desde 1 jun hasta 19-jul. Es proyecto incluyendo GDC1 deberá cerrarse.
18-may: Finalizaron pruebas de GDC. Se solicitará pase a producción 20-may y capacitaciones. Además el usuario manifiesta nuevos requerimientos. En evaluación de GDC 2.
04-may: Pruebas hasta esta semana. Pase la siguiente a producción la siguiente semana.
20-abr: Cerró fase 2. GDC finaliza 29-abr</t>
  </si>
  <si>
    <t>Avance Academico- 5 años</t>
  </si>
  <si>
    <t>08-jun: reuníón para mostrar a academicos el reporte, solicitado con Oswaldo. 8jun. Se tomará como capacitación. Se cierra el proyecto
25-may: En pase a producción. Componentes del Portal Estuadiante pasan por el CAS (Pedro Camargo)
18-may:  Pendiente de confirmación de pase a producción.
- Reunión con Oswaldo fue el 6-may. Solicito plan de estudio, la cant de créditos para acabar la carrera y la cant. totales de créditos. Se envió el 11-may. a Oswaldo.
- Coordinar con K.Guzman fecha fin de validación de formatos.
- Script es el reporte con menos campos y arroja información de cualquier periodo para validar información academica.
04-may: 
- Reunión con Oswaldo XXXXXX
- Coordinar con K.Guzman fecha fin de validación de formatos.
20-abr: Validación de Alan OK, se coordinará con K. Guzman validación módulo de convalidaciones y reporte de avance académico. 22-abr</t>
  </si>
  <si>
    <t>PC-0001</t>
  </si>
  <si>
    <t>Ingreso a Clases Presenciales</t>
  </si>
  <si>
    <t>Djanira Villar</t>
  </si>
  <si>
    <t>Cerrado</t>
  </si>
  <si>
    <t>PC-023</t>
  </si>
  <si>
    <t>24-ago: Conversar con calidad para revisar la viabilidad de minimar documentación de pase a producción
17-ago: Proveedor (q tambien es de USA) falta documentación para enviar el pase.
12-jul: Continua la revisión hasta el 13-jul y con ello llevarlo el 14-jul
04-jul: Revisar las correcciones a las observaciones 05-jul. Esta semana realizar pase a producción
22-jun: En pruebas hasta el 24-jun. fecha de pase a prod. 27-jun
15-jun: J.Sobrado solicitó en ambiente de pruebas. Se iniciará 15-jun hasta el 22-jun
08-jun: Se hizo los ajuste. La presentación a J.Sobrado es hoy 8-jun.
25-may: Actualización de ajustes y presentación a J.Sobrado el 2-jun.
18-may: lunes 23 entrega de ajustes a observacion y luego revisión J.Sobrado.
04-may: Hoy se presenta la corrección a las observaciones a J.Sobrado del 3er. Actualizar fechas fin
20-abr: Se acordó con J.Sobrado uso de firma electrónica. Proveedor presentará funcionalidades finales a usuario el 25-abr. Luego pase a producción del 3er entregable de 4.
Actualizar fecha fin incluyendo entregable 4.</t>
  </si>
  <si>
    <t>PC-054</t>
  </si>
  <si>
    <t>Natalia Gomez</t>
  </si>
  <si>
    <t>24-ago: Riesgo de atraso para el proveedor Ruway debido a que aún no se ha definido la arquitecura y donde se realizará la implementación. Reunión con Estrategia (Tania y Asael) la próxima semana mostrando sustento.
17-ago: A la espera de respuesta de Asael sobre uso de BI Pregrado.
15-jun: En revisión del proveedor en que plataforma se hará los 3 reportes
04-may: Se detiene hasta junio. Usuario (Jaime Sobrado) manifiesta que los reportes no están sincronizados con último TDR.
20-abr: Se enviará cotización 20-abr.
11-abr: lunes 11 entrega de cotización para enviar a logística.
Nuevo Proveedor (Himbert) enviará cotización 25-mar.
Los nuevos reportes solicitados por el usuario serán atendidos en un nuevo bloque. Actualmente son 4 reportes.</t>
  </si>
  <si>
    <t>REQ-154</t>
  </si>
  <si>
    <t>Proyecto Gestión de Secciones EPG</t>
  </si>
  <si>
    <t>Fabricio Lopez</t>
  </si>
  <si>
    <t>Oficina Comercial y Ventas EPG</t>
  </si>
  <si>
    <t>24-ago: Proveedor (Jose Rios -Softeam) Se mostrará a usuario la semana del 29. Depende el Portal del Estudiante. 
17-ago: Depende el Portal del Estudiante. Se mostrará a usuario la semana del 22.
12-jul: cursos abiertos mostrarles al usuario esta semana y luego el pase a producción.
04-jul: cursos abiertos para el 15-jul. El proveedor es el mismo del proyecto Proyecto Mejoras GYT - FASE B
22-jun: 
- Se finalizará desarrollo de cursos abiertos hasta el 1-jul y se colocará en la lista pases.
- Luego de ello, se continuará el desarrollo de los cursos cerrados.
15-jun: Reunión con proveedor (SofBrilliant) para que explique la validación de secciones en APEC. Revisar si se mueve fechas.
08-jun: Se extendió al 25-jul. Hubo control de cambio de curso cerrado
02-jun: Proveedor declara que se mantiene fechas a pesar de que tiene problemas con recurso. Fecha fin estimada 20-jun
25-may: cambio de fecha fin para el 20-jul. Generar Control de Cambio
18-may: Pendiente actualizar % de avance.
04-may: En curso.
20-abr: En curso. En desarrollo de la Gestión de la solicitud. Revisión de creación y asignación de secciones en la semana del 25-abr.</t>
  </si>
  <si>
    <t>dependica con Portal Estudiante EGP</t>
  </si>
  <si>
    <t>PC- 154</t>
  </si>
  <si>
    <t>PR039</t>
  </si>
  <si>
    <t>HI: Cambio de Sistema de Gestión de biblioteca (Alma + Metabuscador)</t>
  </si>
  <si>
    <t>Juan Carlos Quispe (antes Cecilia Justino)</t>
  </si>
  <si>
    <t>24-ago: Juan Carlos Quispe asumió cargo del Hub (antes Cecilia Justino). Por ello hay cambio de owner.
17-ago: Nuevo plan hasta el 17-ene-23. Actualizar % de avance
05-jul: Pendiente de envio de cronograma.
28-jun: Proyecto finalizará 15-ene-23. Compartir el plan
08-jun: Se coordinó con proveedor para que el monto se mantendra y no se corta el servicio. La fecha de salida sale para el pago de alma.
01-jun: El proveedor estima 6 meses de implementación y dado que el Aleph vence fines de Agosto, se esta coordinando con el proveedor como se opeará durante los meses de vencimiento del sistema.
25-may: Actualizar fechas. Hasta fines de agosto. Aleph se vence fines de agosto (Verificar)
18-may: Kick-off 23-may
27-abr: Se firmo contrato. Kick off 9-may.
20-abr: A la espera de firma del contrato por parte de Teresa Godoy (representante Legal) por indicación de Michael Rocca (Logística) y con ello planificar Kick Off</t>
  </si>
  <si>
    <t>REQ-082</t>
  </si>
  <si>
    <t>Eliana Mori | Rafael Garcia</t>
  </si>
  <si>
    <t xml:space="preserve">Eliana Mori </t>
  </si>
  <si>
    <t>Defensoría Universitaria</t>
  </si>
  <si>
    <t>20-abr: Validar requerimiento con Rafael</t>
  </si>
  <si>
    <t>REQ-125</t>
  </si>
  <si>
    <t>Dirección Académica</t>
  </si>
  <si>
    <t>Revisar con Ricardo vigencia del requerimiento 22-mar</t>
  </si>
  <si>
    <t>PC-151</t>
  </si>
  <si>
    <t>Mejoras Sistema de Actividades extracurriculares(Fase A)</t>
  </si>
  <si>
    <t>Luis Barrios</t>
  </si>
  <si>
    <t>Viive Continental</t>
  </si>
  <si>
    <t>17-may: Finalizó 
Validación hasta 29-abr</t>
  </si>
  <si>
    <t>PC-082</t>
  </si>
  <si>
    <t>BI - Indicadores para la nueva Arquitectura - Fase 1</t>
  </si>
  <si>
    <t>Himberth Lazo</t>
  </si>
  <si>
    <t>Innovación y Estrategia</t>
  </si>
  <si>
    <t>28-jun: En producción 28-jun
15-jun: En pruebas de testing (Henry) para el pase a producción. 
08-jun: Pase a producción 10-jun
01-jun: Esta semana termina la validación
25-may: 98% en validación y documentación.
04-may: al 90% Evaluar renombrar proyecto
22-abr: En curso. Consiste en cambiar la nueva arquitectura, no elaboran nuevo indicadores. Al 86%.</t>
  </si>
  <si>
    <t>REQ-153</t>
  </si>
  <si>
    <t>En producción en enero</t>
  </si>
  <si>
    <t>PC-171</t>
  </si>
  <si>
    <t>Oficina de PRONABEC</t>
  </si>
  <si>
    <t>Proyecto de BECA18</t>
  </si>
  <si>
    <t>Jesus Galarza</t>
  </si>
  <si>
    <r>
      <t xml:space="preserve">04-may: Pendiente de envio documentos funcional de nuevos reportes por Jesus Galarza. Se detiene el proyecto
22-abr: Pendiente de actualizar los atributos beca. En producción 4-May
</t>
    </r>
    <r>
      <rPr>
        <sz val="10"/>
        <color rgb="FFFF0000"/>
        <rFont val="Calibri"/>
        <family val="2"/>
        <scheme val="minor"/>
      </rPr>
      <t>- Nuevos reportes. Riesgo: El usuario aun no entrega alcance de reporte. Según el alcance se decidirá si se hace con recurso interno o externo. 26-abr. (Jesus Galarza)</t>
    </r>
  </si>
  <si>
    <t>PC-170</t>
  </si>
  <si>
    <t>CIC</t>
  </si>
  <si>
    <t>Sistema académico del Centro de idiomas- Fase B - Implementación de Banner</t>
  </si>
  <si>
    <t>Paola toro</t>
  </si>
  <si>
    <t>18-may: Se dividirá en fase A los 3 req y Fase B el sistema academico.
04-may:
- Enfocado a los 3 req. 2 en producción y falta la generación de enlaces Meet. 10-may
- Banner y Portal del Estudiante se detiene por 2 meses. Comunicar al usuario.
22-abr:
- Enfocado a los 3 req. 2 en producción y falta la generación de enlaces Meet. 2-may
- Reunión con el usuario para revisar el alcance de configuraciones en Banner. 27-abr. 
- Reunión con el usuario sobre alcance de solicitudes en el Portal del Estudiante CIC. 27-abr
- Establecer cronograma de preanalisis del nuevo proceso. 6-may</t>
  </si>
  <si>
    <t>PC-172</t>
  </si>
  <si>
    <t>Asignación de todo tipo de becas y beneficios</t>
  </si>
  <si>
    <t>Claudia Ruiz</t>
  </si>
  <si>
    <t>17-ago: Se replanica que salgan todos los beneficios para el 14-oct
06-jul: Debido a que el esfuerzo en el desarrollo es mes y medio, se acordó con Claudia Ruiz que el proyecto se entregará despues de matricula. Kick Off se hará el 08-jul
28-jun: Logistica a la fecha no responde sobre la emisión de la orden de servicio
15-jun: se enviará a comité 16-jun
08-jun: Betty debe priorizar(coordinada con el usuario) para luego revisar con proveedor si se puede disminuir monto de cotización.
01-jun: Establecer sustento del monto de cotización es superior al presupuestado
25-may: Enviar cotización comite del 31-may
18-may: Se priorizó un grupo de beneficios con usuario (Claudia Ruiz). TDR en cotización con proveedor para llevarlo a comité de compras.
04-may: A la espera de las reglas por Bienestar y Vive. Además Oswaldo declara que hay que presentar la nueva propuesta al rectorado. Betty validará si se puede fasear con lo Bienestar..
Elaborar TDR para 06-abr y llevarlo a comité de compras.</t>
  </si>
  <si>
    <r>
      <rPr>
        <b/>
        <sz val="10"/>
        <color rgb="FF0070C0"/>
        <rFont val="Calibri"/>
        <family val="2"/>
        <scheme val="minor"/>
      </rPr>
      <t>Fase 1: Priorizado para matricula.</t>
    </r>
    <r>
      <rPr>
        <sz val="10"/>
        <color rgb="FF0070C0"/>
        <rFont val="Calibri"/>
        <family val="2"/>
        <scheme val="minor"/>
      </rPr>
      <t xml:space="preserve">
•	Alto Rendimiento (Beca y Media Beca)
</t>
    </r>
    <r>
      <rPr>
        <b/>
        <sz val="10"/>
        <color theme="1"/>
        <rFont val="Calibri"/>
        <family val="2"/>
        <scheme val="minor"/>
      </rPr>
      <t>Fase 2: Despues de matricula.</t>
    </r>
    <r>
      <rPr>
        <sz val="10"/>
        <color theme="1"/>
        <rFont val="Calibri"/>
        <family val="2"/>
        <scheme val="minor"/>
      </rPr>
      <t xml:space="preserve">
•	Estímulo Académico Solidario (Media Beca)
•	Estímulo al Colaborador de la Universidad (Media Beca)
•	Desamparo Familiar (Beca)
•	COAR (Beca)
•	Beca Perú (Beca y Media Beca)
•	Reporte de becas</t>
    </r>
  </si>
  <si>
    <t>Revisar vigencia de pruebas de Stress. 05-abr</t>
  </si>
  <si>
    <t>REQ</t>
  </si>
  <si>
    <t>Sistema de Liderazgo - Despliegue 2021-II</t>
  </si>
  <si>
    <t>En producción en febrero. Con esto se empezará el proyecto de etapa 2</t>
  </si>
  <si>
    <t>PR048</t>
  </si>
  <si>
    <t>Automatizaciones Registros Académicos - Fase 1</t>
  </si>
  <si>
    <t>PC-174</t>
  </si>
  <si>
    <t>U-Improve- Restructuración - Fase II</t>
  </si>
  <si>
    <t>17-ago: En producción el 15-jul
05-jul: 
- En revisión del excel (formato) con el usuario el 8-jul
- Integración de notas: Modificar layout en u-improve y preparar data.8-jul
28-jun: Alcance: 
- Exportar excel con los campos de las competencias x facultad desde el Portal del Estudiante (Back Office). En pruebas con usuario 28-jun.
- Integrar las notas de competencia desde el Portal del Estudiante a U-Improve. En revisión de factibilidad del requerimiento. En revisión con proveedor U-Planner 28-jun.
15-jun: Se envió a comté
08-jun: En cotización</t>
  </si>
  <si>
    <t>PR051</t>
  </si>
  <si>
    <t>RRAA - Proyecto de Digitalización</t>
  </si>
  <si>
    <r>
      <t xml:space="preserve">24-ago: Reunión con usuarios la semana del 29-ago.
17-ago: Revisar estrategia de retomar el proyecto después de matricula
13-jul: Rocio Matos manifiesta es tener un gestor documental para toda la universidad. Reunión al interna con Ricardo.
22-jun: Revisar al interno estrategia de nuevo alcance para digitalización de documentos de toda la universidad. Revisar el detalle de la solicitud. Si debe haber un nuevo owner. O si se haría por etapas (como empezar con RRAA) o estrategica de costos (mas documentos, menos costo)
15-jun: Por confirmar que STComputer envié cotización para hacer cuadro comparativo (Kelmelt)
08-jun: Se hará cuadro comparativo. Se tiene 2 proveedore IronMountain y Tecnología Cero Papeles. Falta STComputer que habrá una reunión el 8-jun
01-jun: Reunión con </t>
    </r>
    <r>
      <rPr>
        <b/>
        <sz val="10"/>
        <color theme="1"/>
        <rFont val="Calibri"/>
        <family val="2"/>
        <scheme val="minor"/>
      </rPr>
      <t>STComputer</t>
    </r>
    <r>
      <rPr>
        <sz val="10"/>
        <color theme="1"/>
        <rFont val="Calibri"/>
        <family val="2"/>
        <scheme val="minor"/>
      </rPr>
      <t xml:space="preserve"> esta semana.
25-may: Se envió correo a Logistica para solicitar status de evaluación de proveedor.
18-may: 4 proveedor. Se tuvo consultas adicionales con </t>
    </r>
    <r>
      <rPr>
        <b/>
        <sz val="10"/>
        <color theme="1"/>
        <rFont val="Calibri"/>
        <family val="2"/>
        <scheme val="minor"/>
      </rPr>
      <t>IronMountain</t>
    </r>
    <r>
      <rPr>
        <sz val="10"/>
        <color theme="1"/>
        <rFont val="Calibri"/>
        <family val="2"/>
        <scheme val="minor"/>
      </rPr>
      <t>. El viernes 6 proveedores debieron entregar cotización pero aún a la espera. Logistica ha hecho recordatorios sin efecto.
27-abr: Logistica debe entregar cotizaciones el 29-abr
20-abr: Se respondio todas las consultas a los proveedores. A la espera de sus cotizaciones. 
En busqueda de proveedor. Se desestimaron algunos proveedores. Logistica nuevamente buscó proveedores. Se tiene 5 proveedores que han realizado consultas. 22-abr.</t>
    </r>
  </si>
  <si>
    <t>PR041</t>
  </si>
  <si>
    <t>24-ago: En pruebas con usuario el 25-ago. Con aprobación de usuarios se procederá con el pase a producción.
7-ago: Actualizar nueva fecha fin
22-jun: Se aprobó en comité. Se habilitó accesos al proveedor (x). Pendiente de plan.
06-abr Se validó con Ricardo y queda en estado cancelado</t>
  </si>
  <si>
    <t>PR042</t>
  </si>
  <si>
    <t xml:space="preserve">Actualización de componentes y subcomponentes 1.0 </t>
  </si>
  <si>
    <t>Claudio Cerron</t>
  </si>
  <si>
    <t>24-ago: Pase a producción el 25-ago
17-ago: Fin de desarrollo. A la espera de fecha de pase a producción 25-ago
05-jul: Entrega de 1 formulario de fechas. Faltan los demás formularios.
28-jun: En desarrollo de los formularios.
22-jun: Reunión de revisión de status con el proveedor 24-jun
15-jun: Actualizar fechas de desarollo
25-may: Proveedor que da servicios al Portal, dará Kick-Off 1-jun
27-abr: Afinar TDR para el comité financiero 12-may
20-abr: Reunión con usuario Claudio Cerron de Evaluación Académica, para enviarlo a comité 28-abr</t>
  </si>
  <si>
    <t>PR060</t>
  </si>
  <si>
    <t>17-ago: Reunión con Fernando Valverde, Carlos Calderón y Ricardo para la semana del 22 agosto
13-jul: Se realizó organigramas y diagramas de actualizado de aplicaciones de docente.
28-jun: Continua la revisión con Ricardo
15-jun: Reunión al interna con Ricardo para la propuesta de la solución.
08-jun: Reunión al interno para revisar la solución. Por donde empezar de nuevo.
01-jun: Coordinar con usuario que se hará una pausa para que al interno se revisará los riesgos
25-may: Identificar riesgos del proyectos para establecer estrategia del proyecto. 27-may
18-may: En la etapa de analisis y en revisión con la nueva arq. para el Portal Docente. 8-jun. Evaluar estrategia de fasear entregables
27-abr: continuará analisis hasta el 17-may
20-abr: Estará en la nueva arquitectura del Portal Docente. Esta relacionado a los proyectos de Cargado Competencias y Notas de Aula Virtual a Banner.
Se estableció reuniones todos los viernes con los usuarios.</t>
  </si>
  <si>
    <t>PR022</t>
  </si>
  <si>
    <t>Claudia Becerra</t>
  </si>
  <si>
    <t>TRIM 2</t>
  </si>
  <si>
    <t>13-jul: Se hizo transferencia a MDA
05-jul: En producción 1-jul. Pendiente de confirmación de capacitación/Transferencia a Operación
28-jun: El error de login continua. Se revisará con Gustavo. El proveedor declara que usará horas de la bolsa por seguimiento al error. Se le indicará que por no estar en producción no corresponde.
15-jun: Error en login en el ambiente de test. Se corrigió y se hizo nuevo pase a producción.
08-jun: Se solicitó pase a producción el 7-jun.
01-jun: Proveedor revisará nuevas observaciones del equipo de calidad. Revisar causa raiz para evitar nueva iteración. 3-jun
25-may: Proveedor enviará documentos para complementar el pase a producción 27-may.
18-may: Ejecución pase hasta el 20-jun. Pendiente de aprobación en comite de compras
04-may: Falta implementación de la GDC. Envío a logistica 9-may.
27-abr: Hubo 3 observaciones. Proveedor corregirá 2 observaciones y la tercera se gestionará GDC para comité del 12-may. Revisar disponibilidad de fecha de desarrollo del proveedor para que sea antes de la quincenca de mayo.</t>
  </si>
  <si>
    <t>PR026</t>
  </si>
  <si>
    <t>GH - Automatización del proceso de Reclutamiento y Selección</t>
  </si>
  <si>
    <t>Carolina Caballero</t>
  </si>
  <si>
    <t>17-ago: En producción 15-jul
05-jul: En espera que Carolina envia la información de red de contactos de Lima y Huancayo.
28-jun:
- En el diseño falta que el usuario (Carolina C) envie la información de red de contactos y herramientas por áreas. 15-jun
25-may: 
- Configuración HR  100%
- Inducción: Aula virtual  100%. Pendiente de contenido. Se cargará con el contenido disponible.  
- Diseños para la inducción. 95%. Fecha de reunión para revisión 26-may
20-abr: En configuración de la plataforma.</t>
  </si>
  <si>
    <t>PR033</t>
  </si>
  <si>
    <t>25-may: Se cerró el proyecto.
18-may: Coordinar con usuario cierre del proyecto por el TIC 20-may
20-abr: Pendiente de confirmación del uso del docente. Revisar pago del proveedor, declara que esta incompleto.</t>
  </si>
  <si>
    <t>PR034</t>
  </si>
  <si>
    <t>01-may: En producción 31-may
25-may: 
- Comunicaciones entregará estilos y diseño grafico 25-may
- Pruebas de las guías hasta el 27-may. Y luego pase a producción.
18-may: Pendiente no envia linea grafica, colores de etiqueta, etc. (Debido a que están cambiando imagen institucional)
04-may: 
- Hub: Trabajando en guías base por parte del consultor. En paralelo se esta capacitando al equipo de Hub. 13-may.
- Comunicaciones: falta propuesta de encabezado y línea gráfica. 9-may.
20-abr: En curso.</t>
  </si>
  <si>
    <t>PR025</t>
  </si>
  <si>
    <t>24-ago: En pruebas la semana del 29-ago. 
17-ago: Josselyn Fuente declará que primero se debe cerrar el proceso en curso de liderazgo. Luego, revisar el sistema en un ambiente de pruebas.
15-jun: Enviar plan
08-jun: Kick Off 7-jun y en paralelo se hará la configuración para el proceso de liderazgo 2022-1
25-may: En logistica para que emita orden de servicio
18-may: Se envió a comité para aprobación.
27-abr: En elaboración de TDR para 12-may
20-abr: Se trabajará con proveedor. 26-abr</t>
  </si>
  <si>
    <t>Sistema de Laboratorios - Policlínico</t>
  </si>
  <si>
    <t>Policlinico Continental</t>
  </si>
  <si>
    <t>24-ago: Problemas con la cta de pago del Policlinico que no ha realizado pagos al proveedor. No se puede realizar cotizaciones al proveedor.
17-ago: Se retomará semana del 22-ago
28-jun: En construcción del TDR 1-jul
15-jun: En revisión de alcance hasta el 24-jun</t>
  </si>
  <si>
    <t>Proceso de evaluación de liderazgo 2022-1</t>
  </si>
  <si>
    <t>24-ago: Se solicitó pase a producción. A la espera de atención
17-ago: Jorge Bizarro que daba soporte al sistema de liderazgo para los cambios que se presentaba renuncio. Se hizo tranferencia de conocimiento a Gustavo Huarcaya y esta de vacaciones hasta el 19-ago.
15-jun: En depuración de dato y habilitación de módulo 16-jun</t>
  </si>
  <si>
    <t>REQ-159</t>
  </si>
  <si>
    <t>Programación Académica/Gestion Docente</t>
  </si>
  <si>
    <t>25-may: En producción y validado por usuario el GDC.
18-may: Se gestionó pase.
04-may: En validación con usuario 06-may
27-abr: Control de cambio para contemplar escenario de docentes que no tienen NCR y no debe mostrar en negativo sino una etiqueta configurada. En pruebas a partir del 28-abr.
20-abr: Se cierra por el lado de Proyecto. Se hará seguimiento en comité de TIC el desarrollo encargado a Operaciones.</t>
  </si>
  <si>
    <t>REQ-</t>
  </si>
  <si>
    <t>Proyecciones 202210</t>
  </si>
  <si>
    <t>buenos días</t>
  </si>
  <si>
    <t>Automatizaciones Registros Académicos - Fase 2</t>
  </si>
  <si>
    <t>01-may: reunión 31-may con RRAA para validación en producción y cerrar proyecto
25-may: a la espera de validacion de usuario (RRAA) en producción para cerrar el proyecto
04-may: A la espera de la ejecución del pase a producción. 
27-abr: Se solicitará pase a producción 29-abr.
20-abr: Validar si se hizo pase al ambiente de pruebas y realizar pruebas de usuario.
Pruebas usuarios 29-abr</t>
  </si>
  <si>
    <t>Automatizaciones Registros Académicos - Fase 3</t>
  </si>
  <si>
    <t>karina Guzman</t>
  </si>
  <si>
    <t>15-jun: revisar si pasa a TRIM 3
18-may: Fase 2 en producción. A la espera de feedback del usuario hasta hoy 18-may. Validar con usuario si se tiene claro el alcance para esta fase, sino acordar despreriozación (proy.detenido)
Depende de cierre de Fase 2. Es decir, a partir del 25-abr</t>
  </si>
  <si>
    <t>Automatizaciones Registros Académicos - Fase 4</t>
  </si>
  <si>
    <t>Es secuencia con la Fase 3</t>
  </si>
  <si>
    <t>Automatizaciones Registros Académicos - Fase 5</t>
  </si>
  <si>
    <t>PC- 161</t>
  </si>
  <si>
    <t>Evaluados - Integración</t>
  </si>
  <si>
    <t>Katia Acobo</t>
  </si>
  <si>
    <t>29-ago: En pruebas la semana del 29-ago.
17-ago: Replanificar fecha fin.
05-jul: Por repriorización, esta seman se retoma el desarrollo de End-Point 08-jul (Gustavo Huarcaya)
28-jun: Finalización de desarrollo de End-Point 30-jun (Gustavo Huarcaya)
15-jun: Enviar cronograma con detalle de actividades
01-jun: en curso
25-may: En coordinación con Luciano, Ricardo, Cinthya y Jacky para revisar factibilidad de ambiente de NODE 16.
18-may: En coordinación de ambiente de nuevo con la version de NODE 16 con Luciano, Cinthya.
04-may: Definir tablas y realizar validaciones con proveedor, Gustavo y Katty. 06-may
20-abr: Empezó desarrollo hasta 26-jul con equipo interno (Gustavo Huarcaya)</t>
  </si>
  <si>
    <t>PC- 163</t>
  </si>
  <si>
    <t xml:space="preserve">WF de Multimodal </t>
  </si>
  <si>
    <t>13-jul: Se hzo el pase a producción y capacitación.
05-jul: Finalizar la documentación de los casos probados 05-jul. Y pasar a producción.
28-jun: Hoy 28-jun finalizan pruebas con operaciones.
22-jun: Pruebas con el equipo de operaciones 23-jun
15-jun: En purebas con usuarios con nuevos escenarios. 17-jun
08-jun: En pruebas con usuario hasta el 10-jun. Luego pase a producción
01-jun: En revisión de proveedor entre el portal del estudiante y el WF. El WF no recibe información.
25-may: Desarrollo hasta el 27-may. Siguiente semana en pruebas.
18-may: Pendiente de entrega de información con Rocio Matos.
04-may: Esta semana se hace el pase a producción
27-abr: A la espera que el proveedor confirme la actualización de la configuración en el ambiente de pruebas para que el usuario revise. Si esta ok, se hará el pase a producción
20-abr: Inicio de pruebas 19-abr</t>
  </si>
  <si>
    <t>PC- 162</t>
  </si>
  <si>
    <t>22-jun: Se coordinó con área usuaria que se retomará en la primera semana de agosto
15-jun: Se enviará a comite para el 16-jun
01-jun: Pendiente que el proveedor envíe cotización. ¿Es para matricula?
25-may: En reuniones con proveedor, usuario y Jacky. Target en evaluación para cotizar desarrollo Portal Estudiante. Para llevarlo al comité de 2-jun
27-abr: Se elaborará TDR para comité financiero del 12-may
20-abr: Determinar el responsable de elaboración del TDR. (Usuario: Jose Meza, Rocio Matos, TBD)</t>
  </si>
  <si>
    <t xml:space="preserve">Se priorizaran requreimientos para matricula </t>
  </si>
  <si>
    <t>Emision en Bloque Certificados  EPG y Continua</t>
  </si>
  <si>
    <t>Carlos Arevalo</t>
  </si>
  <si>
    <t>Academico</t>
  </si>
  <si>
    <r>
      <t xml:space="preserve">24-ago: Proveedor (Jose Rios -Softeam) es el proveedor que hizo GYT parte B. Presentar la versión final a Jaime Sobrado. Dependencia con el Portal del Estudiantes EPG.
12-jul: Entrega del desarrollo 18-jul
04-jul: cursos abiertos para el 15-jul. El proveedor es el mismo del proyecto Proyecto Mejoras GYT - FASE B
22-jun:
- Se finalizará desarrollo de cursos abiertos hasta el 1-jul y se colocará en la lista pases.
- Luego de ello, se continuará el desarrollo de los cursos cerrados.
15-jun: Pendiente de actualizar fecha fin.
08-jun: cambio de fecha fin para el 21-jun
18-may: Pendiente de acutalizar % de avance
04-may: 
</t>
    </r>
    <r>
      <rPr>
        <sz val="10"/>
        <color rgb="FFFF0000"/>
        <rFont val="Calibri"/>
        <family val="2"/>
        <scheme val="minor"/>
      </rPr>
      <t>- Control de cambios. Actualizar fechas.</t>
    </r>
    <r>
      <rPr>
        <sz val="10"/>
        <color theme="1"/>
        <rFont val="Calibri"/>
        <family val="2"/>
        <scheme val="minor"/>
      </rPr>
      <t xml:space="preserve">
- Dependencia con el proyecto de Miriam en ejecución de CAP para probar emisión de bloques. Por ello tambien se actualizará fechas.
2da presentación el 28-abr al usuario.</t>
    </r>
  </si>
  <si>
    <t>PR032</t>
  </si>
  <si>
    <t>Sistema Internado (Psicología) - Software académico - Portal Internado Psicología</t>
  </si>
  <si>
    <t>Jorge Salcedo</t>
  </si>
  <si>
    <t>24-ago: A la espera de finalizar configuración de accesos al proveedor.
17-ago: Se hará en 2 etapas.
15-jun: Se actualizará TDR para enviar cotización a comité del 16-jun
01-jun: En cotización con provedor sobre el TDR elaborado
25-may: En elaboración de TDR viernes 27
27-abr: Definiendo el alcance del proceso. Elaboración de TDR hasta el 12-may</t>
  </si>
  <si>
    <t>Etapa 1: Convocatorias y Registro de Internado. Fecha Fin Prod 28-Oct.
Etapa 2: Seguimiento y aprobación de los internados. Fecha Fin Prod 23-Oct.</t>
  </si>
  <si>
    <t>PR024</t>
  </si>
  <si>
    <t>GH - Portal Trabaja con Nosotros</t>
  </si>
  <si>
    <t xml:space="preserve">27-abr: Se coordinó con Carolina que los requerimientos de este proyecto lo verá en el proyecto "Convocatoria y Reclutamiento". No abarcará el portal de experiencia de colaboradores en la UC.
20-abr: Se propondra a Carolina utilizar el modulo de Sistema de Convocatoria de Reclutamiento. 22-abr. </t>
  </si>
  <si>
    <t>Upgrade U-Booking</t>
  </si>
  <si>
    <t>Juan Carlos Quispe/ Jose Meza Vento</t>
  </si>
  <si>
    <t>Cecilia Justino/ Oswaldo Sifuentes</t>
  </si>
  <si>
    <t>Hub de Información / Programación Académica</t>
  </si>
  <si>
    <t>24-ago: En pruebas para pasarlo la proxima semana
17-ago: Para las pantallas rotativas. En riesgo para inicio de clase. Contigencia salir con el booking actual.
06-jul: Proveedor U-Planner declara que tendrá listo ambiente 8-jul. Se coordinará (Betty) reunión con proveedor el lunes 11
28-jun: Revisar avance con proveedor de ambiente testing.
15-jun: Enviar cronograma de proveedor U-Planner.
09-jun: En reunión con Ricardo se cancelará requerimiento y se enlazará al proyecto de Booking. La nueva versión de Booking abarcaria el requerimiento de Mejoras al Sistema de Reserva
08-jun: Continua en revisión si se va por Booking u otro sistema
01-jun: En revisión si el alcance se hará por Booking u otros sistema 03-jun
18-may: En revisión del usuario en ambiente de demo para ver la nuevas mejoras hasta 20-may. Luego cotizar con proveedor para llevar comite de compras
28-abr: El usuario declaro que lo requiere lo mas pronto.
27-abr: Validar con usuario si se puede repriorizar en TRIM3 por ancho de banda del gestor.
Se iniciaría el 18-abr. Depende de la liberación del gestor</t>
  </si>
  <si>
    <t>PR035</t>
  </si>
  <si>
    <t>HI - Audioteca UC</t>
  </si>
  <si>
    <t>Juan Carlos Quispe</t>
  </si>
  <si>
    <t>18-may: Detenido por restructuración de área de Vive. Paul Heldres (Karen Oba renuncio a la UC, era la owner)
27-abr: Comunicaciones debe confirmar si hará el desarrollo del wordprees (pagina web) 26-abr,
20-abr: Se enviará cotización solo incluyendo configurar y personalizar el entorno de wordpress y pluggins</t>
  </si>
  <si>
    <t>Mejoras de Sistema CRIS - Etapa 2</t>
  </si>
  <si>
    <t>Walter Curioso | Saul Santivañez</t>
  </si>
  <si>
    <t>Walter Curioso</t>
  </si>
  <si>
    <t>Investigación</t>
  </si>
  <si>
    <t>En producción en marzo</t>
  </si>
  <si>
    <t>Mejoras de Sistema CRIS - Etapa 3</t>
  </si>
  <si>
    <r>
      <rPr>
        <b/>
        <sz val="10"/>
        <color theme="1"/>
        <rFont val="Calibri"/>
        <family val="2"/>
        <scheme val="minor"/>
      </rPr>
      <t xml:space="preserve">24-ago:
</t>
    </r>
    <r>
      <rPr>
        <sz val="10"/>
        <color theme="1"/>
        <rFont val="Calibri"/>
        <family val="2"/>
        <scheme val="minor"/>
      </rPr>
      <t xml:space="preserve">- Integración de revistas digitales y tesis: Pendiente de reunión con Hub y Eq. Investigación. Pedir a usuario y/o escalarlo a Walter C.
- Autenticación con google: Realizar configuración recomendad por Pure con Hugo en plataforma GSuite 23-ago
- Google Analytic: Revisar integración a través de un ID con Comunicaciones. 23-ago
- Revisar la carga de los 55K de estudiantes en CRIS: Se realizó la carga. cerrado.
</t>
    </r>
    <r>
      <rPr>
        <b/>
        <sz val="10"/>
        <color theme="1"/>
        <rFont val="Calibri"/>
        <family val="2"/>
        <scheme val="minor"/>
      </rPr>
      <t xml:space="preserve">05-jul: 
</t>
    </r>
    <r>
      <rPr>
        <sz val="10"/>
        <color theme="1"/>
        <rFont val="Calibri"/>
        <family val="2"/>
        <scheme val="minor"/>
      </rPr>
      <t xml:space="preserve">- Integración de revistas digitales y tesis: Pendiente de reunión con Hub y Eq. Investigación 08-jul
- Autenticación con google: Realizar configuración recomendad por Pure con Hugo en plataforma GSuite TBD
- Google Analytic: Revisar integración a través de un ID. 08-jul
- Revisar la carga de los 55K de estudiantes en CRIS: Se realizó la carga. cerrado.
</t>
    </r>
    <r>
      <rPr>
        <b/>
        <sz val="10"/>
        <color theme="1"/>
        <rFont val="Calibri"/>
        <family val="2"/>
        <scheme val="minor"/>
      </rPr>
      <t xml:space="preserve">28-jun: </t>
    </r>
    <r>
      <rPr>
        <sz val="10"/>
        <color theme="1"/>
        <rFont val="Calibri"/>
        <family val="2"/>
        <scheme val="minor"/>
      </rPr>
      <t xml:space="preserve">
- Integración de revistas digitales y tesis: Pendiente de reunión con Hub y Eq. Investigación 30-jun.
- Autenticación con google: Realizar configuración recomendad por Pure con Hugo en plataforma GSuite TBD
- Google Analytic: Revisar integración a través de un ID. 01-jul
- Revisar la carga de los 55K de estudiantes en CRIS: Se realizó la carga. cerrado.
</t>
    </r>
    <r>
      <rPr>
        <b/>
        <sz val="10"/>
        <color theme="1"/>
        <rFont val="Calibri"/>
        <family val="2"/>
        <scheme val="minor"/>
      </rPr>
      <t xml:space="preserve">15-jun: </t>
    </r>
    <r>
      <rPr>
        <sz val="10"/>
        <color theme="1"/>
        <rFont val="Calibri"/>
        <family val="2"/>
        <scheme val="minor"/>
      </rPr>
      <t xml:space="preserve">
- Integración de revistas digitales y tesis: Pendiente de reunión con Hub y Eq. Investigación 22-jun.
- Autenticación con google: Realizar configuración recomendad por Pure con Hugo en plataforma GSuite 17-jun
- Google Analytic: Pendiente de reunión con Comunicaciones y proveedor. 24-jun
- Revisar la carga de los 55K de estudiantes en CRIS: Se realizó la carga. cerrado.
</t>
    </r>
    <r>
      <rPr>
        <b/>
        <sz val="10"/>
        <color theme="1"/>
        <rFont val="Calibri"/>
        <family val="2"/>
        <scheme val="minor"/>
      </rPr>
      <t xml:space="preserve">08-jun: </t>
    </r>
    <r>
      <rPr>
        <sz val="10"/>
        <color theme="1"/>
        <rFont val="Calibri"/>
        <family val="2"/>
        <scheme val="minor"/>
      </rPr>
      <t xml:space="preserve">
- Integración de revistas digitales y tesis: Pendiente de reunión con Hub y Eq. Investigación 10-jun.
- Autenticación con google: En revisión de error con proveedor Pure. Pendiente de fecha estimada de solución del ticket por parte del proveedor.
- Google Analytic: Pendiente de reunión con Comunicaciones y proveedor. 14-jun
- Revisar la carga de los 55K de estudiantes en CRIS: Se hizo carga de 10k, se hará carga progresiva para completar los 55k. 13-jun
01-jun: 
- Integración de revistas digitales y tesis: Pendiente de reunión con Hub y Eq. Investigación 3-jun.
- Autenticación con google: Pendiente de reunión con Operaciones y Proveedor. 3-jun
- Google Analytic: Pendiente de reunión con Comunicaciones y proveedor. 3-jun
- Revisar la carga de los 55K de estudiantes en CRIS para que puedan acceder a la intranet. 3-jun
25-may: El pago del servicio anual se hará al Partner (Publiciencia de Colombia y evitar el 30% de impuesto). Esta pendiente integración de revistas digitales y tesis.
18-may: Se tiene integración Libros Dspace y CRIS. Falta integración revistas digitales y tesis. 30-may
04-may: En validación del proveedor de Dspace al error de integración. 04-may
20-abr: jueves 21 revisión con el proveedor sobre configuración de integración y revisión de carga. Siguiente paso: Autenticación de google y Analitics</t>
    </r>
  </si>
  <si>
    <t>Libro de Reclamaciones - Policlinico Continental</t>
  </si>
  <si>
    <t>Maicol Coronel</t>
  </si>
  <si>
    <t xml:space="preserve">28-jun: En producción el 24-jun
15-jun: En pruebas hasta el 17-jun
08-jun: Kickoff 31-may. Actualizar fechas del plan. 
25-may: En evaluación de 3 alternativas de solución por parte de Chritian Esquivel 27-jun
18-may: alcance: tener un formulario para registro de reclamos en la pag del policlinico y tener un backoffice. El area usuario esta pasando por proceso de certificación. La solución debe estar lista para el 30-jun </t>
  </si>
  <si>
    <t>PC- 164</t>
  </si>
  <si>
    <t>AVISOS MODULARES - OVIE</t>
  </si>
  <si>
    <t>04-abr: Error en pase a producción.
20-abr: Se solicitó pase a producción. A la espera de fecha de ejecución.</t>
  </si>
  <si>
    <t>PC- 165</t>
  </si>
  <si>
    <t>REQUERIMIENTO REGISTRA IC</t>
  </si>
  <si>
    <t>04-abr: realizar nuevamente pase
20-abr: Se solicitó pase a producción. A la espera de fecha de ejecución.</t>
  </si>
  <si>
    <t>24-ago: Se tiene la orden de servicio. Coordinar con proveedor para Kick Off
12-jul: En evaluación de cotización por parte de logistica 25-jul
04-jul: Se envió aprobación a logítica.
15-jun: Se envia a comite cotización
08-jun: Se envió actualización de TDR a proveedores. Recibir propuesta viernes 10-jun
25-may: Revisar la estrategia de realizar FASE C con proveedor de FASE B. Entregará propuesta 25-may y se revisará con Ricardo. Para llevarlo a coimte de compras la prox semana
04-may: Se recibio cotización de 1 proveedor a $72K aprox. Se continuará buscando.
20-abr: En busqueda de proveedor 22-abr. A la fecha no responden proveedores</t>
  </si>
  <si>
    <t>PC-148</t>
  </si>
  <si>
    <t>Jaime Sobrado</t>
  </si>
  <si>
    <t>Academico EPG</t>
  </si>
  <si>
    <t>24-ago: Se tiene orden de servicio.  Inicio de implementación depende del proyecto "Portal del estudiante EPG"
12-jul: Inicio de implementación depende del proyecto "Portal del estudiante EPG"
04-jul: Esta semana de finalizar la evaluación de proveedores (Logistica y TI)
15-jun: Se enviará hoy 15-jun a logistica.
08-jun: Ajustes en la forma de pago, recibir feedback de proveedor y luego enviar a logistica lista de proveedores 10-jun
25-may: presupuesto aprobado. finalizar evaluación de proveedor 31-may
17-may: Entrega de cotización con nuevo proveedor 27-may.
04-may: Se tiene cotización de S/.115K aprox. Ajustes para el lunes 9
20-abr: Se hará cuadro comparativo con los 3 proveedores para 22-abr. Luego mandar comité financiero.</t>
  </si>
  <si>
    <t>Depende del Portal del Estudiante EPG</t>
  </si>
  <si>
    <t>PC-149</t>
  </si>
  <si>
    <t>24-ago: Inicio UI. Finaliza la consultaria el 21-set 
12-jul: Revisar si se puede realizar una consultoria UI con Ricardo
04-jul: En elaboración de TDR hasta el 15-jul.
15-jun: En elaboración de TDR hasta el 30-jun.
08-jun: En elaboración de TDR hasta el 22-TDR
02-jun: La operación asumirá la funcionalidad de la gestión de contraseña.
25-may: Revisar con Miguel Sanchez la funcionalidad de gestión de contraseña. Revisar si será parte del alcance de este proyecto o lo asumira la operación. 27-may
17-may: Estimar esfuerzo de gestión de contraseña 27-may.
04-may: Haciendo ajustes de TDR + agregar gestión de contraseña. Se ha solicitado a M.Sanchez documentación técnica.
20-abr: En elaboración de TDR a fines abril (lo elabora Katherine Salazar de EPG). Elaborar plan de pre-analisis</t>
  </si>
  <si>
    <t>Proyecto USA</t>
  </si>
  <si>
    <t>04-jul: 
- Ctas Ctes: Revisión de arquitectura con Luciano. 15-jul
- Pagos en línea: Se identifico proveedor Flywire. En revisión contractual.
- Portal del Estudiante: F. Valverde (estrategia) en elaboración del flujo de los tramites. Primera validación 08-jul
15-jun: 
- Pendiente Caja, tesorería: A solicitud de Rafael, SoftBrilliant enviará mayor detalle sobre horas actividades en la cotización. 16-jun
- Pagos en línea: Se identifico proveedor Flywire. En revisión contractual.
- Portal del Estudiante: Pendiente de entrega de alcance de trámites de Postgrado. 17-jun 
- Aula Virtual: No habrá ambiente de prueba</t>
  </si>
  <si>
    <t>04-jul: En revisión al interno de la estrategia del Staff del IC
15-jun: Se esta revisando sumar personal temporal para IC y liberar staff para este requerimiento.
04-may: Sera elaborado al interno. Plan pre-analisis 9.may</t>
  </si>
  <si>
    <t>PR-076</t>
  </si>
  <si>
    <t xml:space="preserve">App Continental GO </t>
  </si>
  <si>
    <t>17-ago: Se detiene por observación de Patricia Barrios al equipo PDV "no se puede crear mas canales sino se mejora los actuales tiempos y procesos de atención"
12-jul: Se ha revisado las apis que se tiene que construir. Posibilidad de detener el proyecto
04-jul: En revisión de la arquitectura.
15-jun: Se realizará cuadro comparativo con los 3 proveedores encontrados 16-jun
08-jun: En busqueda de proveedor 10-jun. Hacer cuadro comparativo y revisar arquitectura ofrecen y pensar tambien para usarlo en USA y Mexico.
25-may:
- Validación de ultima versión de TDR con PDV 20may.
- Patricia Barrios indica incluir requerimiento de Bienestar. Reunión 20-may.
- Además, P. Barrios solicita la revisión funcional del APP con el equipo de PDV. Reunión 27-may
Finalizar proyecto "UI/UX Continental GO". 1era semana de mayo</t>
  </si>
  <si>
    <t>Consultoria UX/UI - Portal Estudiante Pregrado  - Fase 1</t>
  </si>
  <si>
    <t>12-jul: En curso
04-jul: consultor terminó entrevistas. Empieza etpa de analisis.
22-jun: Entrega hasta el 1-ago.
15-jun: Se realizará Kick-Off 20-jun
08-jun: Se enviará la funcionalidad de ticket a comite. Tener la cotización para el 10-jun
25-may: Propuesta  se validará con CAS 30-may para llevarlo a comité de compras.
17-may: Proveedor (Tatiana Salas) enviará propuesta 19-may.
Finalizar proyecto "Nueva página Web".  Coordinar reunión con empresa que esta haciendo ese proyecto 20-abr</t>
  </si>
  <si>
    <t>GH: Automatizacion de Centros de costos</t>
  </si>
  <si>
    <t>ANECA - Mejoras</t>
  </si>
  <si>
    <t>PC-150</t>
  </si>
  <si>
    <t>Sistema de presupuesto 2.0</t>
  </si>
  <si>
    <t>EPG:Sistema de Seguimiento Grados y titulos Maestrias</t>
  </si>
  <si>
    <t>PC-152</t>
  </si>
  <si>
    <t>EPG: Registro Automático de Asistencia y Notas -Banner</t>
  </si>
  <si>
    <t>PC-153</t>
  </si>
  <si>
    <t>GH: Automatizacion de contratos</t>
  </si>
  <si>
    <t>TRIM 3</t>
  </si>
  <si>
    <t>24-ago: Se enviará a comité de compras el martes 6-set</t>
  </si>
  <si>
    <t>PC-154</t>
  </si>
  <si>
    <t xml:space="preserve">IC: Reporteria </t>
  </si>
  <si>
    <t>PC-155</t>
  </si>
  <si>
    <t>EPG: Actualizacion del Sistema de Gestion Operativa</t>
  </si>
  <si>
    <t>PC-156</t>
  </si>
  <si>
    <t>EPG: Portal del Estudiante - Fase 2</t>
  </si>
  <si>
    <t>PC-157</t>
  </si>
  <si>
    <t>Activiades Extracurriculares para ingresantes</t>
  </si>
  <si>
    <t>PC-158</t>
  </si>
  <si>
    <t xml:space="preserve">Sistema de Tramite Documentario </t>
  </si>
  <si>
    <t>PC-159</t>
  </si>
  <si>
    <t>IC: APP 2.0</t>
  </si>
  <si>
    <t>PC-160</t>
  </si>
  <si>
    <t>HI: Biblioteca Virtual CIC</t>
  </si>
  <si>
    <t>PC-162</t>
  </si>
  <si>
    <t xml:space="preserve">HI: Tienda Virtual de libros </t>
  </si>
  <si>
    <t>PC-163</t>
  </si>
  <si>
    <t>Mejoras al Sistema de Titulacion</t>
  </si>
  <si>
    <t>PC-164</t>
  </si>
  <si>
    <t>BE: Simulador de Pagos para postulantes antes de la incripción (Ventas)</t>
  </si>
  <si>
    <t>PC-165</t>
  </si>
  <si>
    <t>BE: Ficha socio económica 2.0</t>
  </si>
  <si>
    <t>PC-166</t>
  </si>
  <si>
    <t>EPG: Integracion AP Manager Academico</t>
  </si>
  <si>
    <t>PC-169</t>
  </si>
  <si>
    <t>Nueva Arquitectura - ESB de integración</t>
  </si>
  <si>
    <t>Luciano Peña</t>
  </si>
  <si>
    <t>Proceso de Admisión IC - Evaluación</t>
  </si>
  <si>
    <t>Elda Mora</t>
  </si>
  <si>
    <t>Dirección Académica IC</t>
  </si>
  <si>
    <t>12-jul: En pruebas hasta el viernes 15
04-jul: Continua en pruebas hasta el 8-jul.
22-jun: En pruebas
20-may: En desarrollo
18-may: ambiente de pruebas en configuración 20-may
04-may: ambiente de pruebas aprobado. Pendiente de fecha de implementación de ambiente.
20-abr: Revisar fecha fin. Creación de cuentas, enrollamiento y examen automatico (habilitación de aula virtual IC de pruebas) Cotizar ambiente de prueba para comité del 28-abr</t>
  </si>
  <si>
    <t>Solicitud Prórrogas IC</t>
  </si>
  <si>
    <t>Jessica Mendoza</t>
  </si>
  <si>
    <t>Bienestar Estudiantil IC</t>
  </si>
  <si>
    <t>25-may: Se estima empezar el 30-may el desarrollo (Yan)
17-may: Daniel Herrera indica que no tiene ancho de banda para levantar requerimiento. Se evaluará hacer con Claudia. Se definirá el 20-may
04-may: reagrupar en una cartera de mejoras en el portal del estudiante IC</t>
  </si>
  <si>
    <t>04-may se declara como despreorizado.</t>
  </si>
  <si>
    <t>Extracurriculares</t>
  </si>
  <si>
    <t>24-ago: se tiene 2 cotizaciones, falta 1 cotización. El usuario  manifiesta que como minimo se debe tener módulo de convalidación y la emisión de certificados de proyección social.
04-jul: Para el comité de compras 12-jul.
15-jun: Actualizar fecha de preanalisis. 12-jul
04-may: En curso.</t>
  </si>
  <si>
    <t>ÁREA</t>
  </si>
  <si>
    <t>BI</t>
  </si>
  <si>
    <t>Migración de Indicadores - BI</t>
  </si>
  <si>
    <t>S/</t>
  </si>
  <si>
    <t>Estrategía</t>
  </si>
  <si>
    <t>24-ago: Se solicitará pase a producción esta semana.
17-ago: En retraso, el nuevo plan es cerrarlo 19-ago
28-jun: En curso
08-jun: Pendiente de establecer fecha fin
25-may: Luego de la reunión con Jose Meza y se definirá fecha fin estimada.</t>
  </si>
  <si>
    <t>Área académica</t>
  </si>
  <si>
    <t>Seguimiento de porcentaje de presencialidad</t>
  </si>
  <si>
    <t>Rocio Matos/ Jose Meza Vento</t>
  </si>
  <si>
    <t>17-ago: En producción desde el 5-ago
13-jul: Definir estrategia si saldrá con nuevo calculo o quedar con el alcance que se ha establecido con el proveedor 14-jul
06-jul: Conversar con Target (Luis) y tener el nuevo plan de acuerdo al nuevo alcance.
- Finalizó el reporte de creditos multimodales.
28-jun: 
- Pendiente de enviar todo el plan 30-jun
- Diseño 30-jun.
23-jun: Target entrega plan 23-jun
15-jun: Enviar a comité (Target)
08-jun: 14-jun enviar cotización de Target
01-jun: 
- Reunión con Jose Meza y Rocio Matos 2-jun
- Cotizar y esfuerzo de proveedor Target 7-jun
25-may: Finaliza cotización 30-may Oswaldo consulta plan</t>
  </si>
  <si>
    <t>Alcance: 
a. Calcula: Cuantos creditos multimodales virtuales que han llevado.
b. Restricción: Regla: Si se excede de los creditos multimodales virtuales calculados en el punto a) según su plan de estudio, No podrá solicitar mas cursos multimodales virtuales en el momento de hacer tu WF multimodal.
c. Reporte: Los alumnos que han llevado mas de sus créditos multimodales según calculo del punto a)</t>
  </si>
  <si>
    <t>Configuración USA</t>
  </si>
  <si>
    <t>24-ago: Se finaliza configuración esta semana en ambiente de pruebas. Luego configurar en producción.
17-ago: Cerrar la configuración 19-ago
06 jul / 28-jun: Detallar hitos en la parte de configuración. 
01-jun: cronograma
18-may: Se inicio diseño con Ellucian</t>
  </si>
  <si>
    <t>Migración de notas de POSGRADO</t>
  </si>
  <si>
    <t>17-ago: Enviar correo a Caterine con copia a Jaime.
06-jul / 28-jun: Pendiente de envío de información usuario Postgrado 30-jun
08-jun: Pendiente de envío de información usuario Postgrado 13-jun
18-may: Alcance: migrar notas del 2019-2 hacia atrás</t>
  </si>
  <si>
    <t>Censo Autoidentificacion - Comite de Equidad</t>
  </si>
  <si>
    <t>Raysa Ferrer</t>
  </si>
  <si>
    <t>Patricia Barrios</t>
  </si>
  <si>
    <t>Comite Equidad</t>
  </si>
  <si>
    <t>08-jun: Pendiente de pase a producción dependiendo del Go del comité de equiedad.
01-jun: Se enviará pase a producción  1-jun
25-may: Actualizando encuestas hasta el 25-may sobre observaciones de focus group de estudiantes y docentes. Pendiente de validación del comité de equidad 25-may. Experiencia de Marca - Comuncaciones (Conecta) y TIC (Portal Estudiante)
17-may: Se hizo pase a producción. Se hizo las encuesta. Pendiente validación con los usuarios para el 20-may.</t>
  </si>
  <si>
    <t>Sistema académico del Centro de idiomas-Fase A</t>
  </si>
  <si>
    <t>17-ago: consultar con usuario (Andrea Cardenas) si aún tiene problemas de envio de correos programación de clases.
13-jul / 06-jul / 28-jun: En producción. Revisar demora en el envío de correo. Se revisará con Infraestructura 8-jul
15-jun: Pase adicional para correos (destinatarios) y salas meet(los domingos se generan en la mañana) se enviará a producción 16-jun
08-jun: En monitoreo. En revisión de creación de salas meet y envíos de correos. 10-jun
01-jun: 
- 2 requerimiento en producción. Error en producción de envío de correos.
- 1 requerimiento es salas meet se solicitó pase a producción el viernes 27-may. Luego ello se monitoreará los logs para revisar causa raiz de los envios de correos</t>
  </si>
  <si>
    <t>Implementación de B2M(Fase IV: Modificaciones en RQ)</t>
  </si>
  <si>
    <t>17-ago: En producción 05-ago
05-jul: Pruebas con usuario el 07-jul.
28-jun: Pruebas con usuario el 30-jun
15-jun: En desarrollo
08-jun: Enviar cronograma con detalle de actividades
01-jun: Inicio de desarrollo hasta el 19-jul</t>
  </si>
  <si>
    <t>Salas Meet -Registro de cambios de horarios y docentes</t>
  </si>
  <si>
    <t>15-jun: En producción. En seguimiento hasta el 17-jun
08-jun: En pruebas</t>
  </si>
  <si>
    <t>REQ-160</t>
  </si>
  <si>
    <t>Directores de carrera/Programación académica</t>
  </si>
  <si>
    <t>17-ago: Pase a producción 8-Set
13-jul: Pase a prod 22-jul. Agilizar gestión de permisos a Miguel Patilla
05-jul: Pase a prod 22-jul
28-jun: Se envió a logistica para la orden de servicio. (Target)
15-jun: En revisión interna sobre la cotización recibida.</t>
  </si>
  <si>
    <t>Nueva Regla vacantes para Registration con lugares reservados</t>
  </si>
  <si>
    <t>Programacion Académica</t>
  </si>
  <si>
    <t>17-ago: En producción 05-ago.
13-jul: Eq de Operación (Edwin) indica que involucrará al eq. de Proyecto
05-jul: En pruebas de Strees. Miercoles 06 2do ciclo de pruebas de la vista
28-jun: A  la espera de las pruebas de stress a la vista. 
22-jun: En la consulta de la oferta horaria demora en consulta la BD espejo. En revisión de Hugo.
15-jun: Se enviá a comité de compras
08-jun: En ejecución</t>
  </si>
  <si>
    <t>Proyecciones 202220</t>
  </si>
  <si>
    <t>17-ago: Finalizó el 14-jul</t>
  </si>
  <si>
    <t>WFs para el proceso de matricula 202220</t>
  </si>
  <si>
    <t>17-ago: En producción 05-ago
13-jul: Karina Arana creo un nuevo rol para un flujo. Su labores finalizan el 15-jul. El proveedor consulta cual será los criterios para la certificación del flujo.
28-jun: Enviar plan.
22-jun: Se solicitud a Miguel Sanchez acceso a objetos. 22-jul. Plan el 24-jun
15-jun: En cotizació al comité de compras para el 16-jun</t>
  </si>
  <si>
    <t>Plataforma Admision USA</t>
  </si>
  <si>
    <t>Daniela Delgado</t>
  </si>
  <si>
    <t>Carolina Barrios</t>
  </si>
  <si>
    <t>USA</t>
  </si>
  <si>
    <t>12-jul: la plataforma de admisión hasta el 29-jul. 15-jul (ctas ctes, CRM, moodle) y el otro bloque (pagos, Banner)
04-jul: En revisión por arquitectura de las integraciones (5)
22-jun: Pendiente de definición de arquitectura.
15-jun: Elaborar plan con Spring. (Indicar funcionalidad) Definir arquitectura.</t>
  </si>
  <si>
    <t>Integracion Centro de Ayuda EPG - AP</t>
  </si>
  <si>
    <t>24-ago: Se solicitará GDC
12-jul: Pruebas hasta hoy y pase a producción
04-jul: Pruebas con APS 5-7jul
22-jun: finaliza desarrollo 24-jun, pruebas hasta el 28-jun. Pruebas APS el 1 y 4-jul.
15-jun: En desarrollo. Fecha fin 14-jul.</t>
  </si>
  <si>
    <t>Proyecto Admisión - FASE D</t>
  </si>
  <si>
    <r>
      <t>24-ago: Se reorganizará la próxima semana con Cesar.
17-ago: Revisando los casos de portal. Reunión con Cesar para viernes 19 o lunes 22
06-jul: Reunión pendiente con Paola y Cesar para reestructurar el proceso 07-jul
28-jun: Revisar priorización con Paola y Cesar 1-jul
15-jun</t>
    </r>
    <r>
      <rPr>
        <b/>
        <sz val="10"/>
        <color theme="1"/>
        <rFont val="Calibri"/>
        <family val="2"/>
        <scheme val="minor"/>
      </rPr>
      <t xml:space="preserve">
1</t>
    </r>
    <r>
      <rPr>
        <sz val="10"/>
        <color theme="1"/>
        <rFont val="Calibri"/>
        <family val="2"/>
        <scheme val="minor"/>
      </rPr>
      <t xml:space="preserve">. Nuevos requerimientos sobre los formularios desarrollados. a Validación de datoy y validación de fotos. 10-jun
2. Formulario backoffice para mostrar cupos de aula en examenes presenciales. En busqueda de proveedores. 13-jun
3. Portal UX-UI  </t>
    </r>
    <r>
      <rPr>
        <b/>
        <sz val="10"/>
        <color theme="1"/>
        <rFont val="Calibri"/>
        <family val="2"/>
        <scheme val="minor"/>
      </rPr>
      <t>pendiente</t>
    </r>
  </si>
  <si>
    <t>Interno/Externo</t>
  </si>
  <si>
    <t>Control Presupuestal desde el requerimiento</t>
  </si>
  <si>
    <t>Juan Chuquirachi</t>
  </si>
  <si>
    <t>Presupuesto</t>
  </si>
  <si>
    <t>17-ago: En producción 05-ago
5-jul: 7-jul pruebas con B2M.</t>
  </si>
  <si>
    <t>Portal Estudiante -Tramite carnet y carta de compromiso</t>
  </si>
  <si>
    <t>04-jul: En producción 30-jun
22-jun: En desarrollo hasta 24-jun</t>
  </si>
  <si>
    <t>Sistema de Campañas</t>
  </si>
  <si>
    <t>Jaqueline Inga</t>
  </si>
  <si>
    <t>17-ago: con proveedor Belsitec</t>
  </si>
  <si>
    <t>Programación Académica/RRAA</t>
  </si>
  <si>
    <t>WF-Cierre de NRC</t>
  </si>
  <si>
    <t>Jose Meza /Karina Guzman</t>
  </si>
  <si>
    <t>Programación/RRAA</t>
  </si>
  <si>
    <t>17-ago en producción el 5-jul</t>
  </si>
  <si>
    <t>Administración de notificación en el portal</t>
  </si>
  <si>
    <t>17-ago en producción el 4-jul</t>
  </si>
  <si>
    <t>Mejoras Retorno de Presencialidad</t>
  </si>
  <si>
    <t>Consultoria UI - Portal del Estudiante USA</t>
  </si>
  <si>
    <t xml:space="preserve"> S/              2180,00 </t>
  </si>
  <si>
    <t>Alexandra Rocha</t>
  </si>
  <si>
    <t>Académica y Comercial</t>
  </si>
  <si>
    <t>Semana 01</t>
  </si>
  <si>
    <t>Semana 02</t>
  </si>
  <si>
    <t>Semana 03</t>
  </si>
  <si>
    <t>Semana 04</t>
  </si>
  <si>
    <t>Semana 05</t>
  </si>
  <si>
    <t>Semana 06</t>
  </si>
  <si>
    <t>Semana 07</t>
  </si>
  <si>
    <t>Semana 08</t>
  </si>
  <si>
    <t>Semana 09</t>
  </si>
  <si>
    <t>Semana 10</t>
  </si>
  <si>
    <t>Semana 11</t>
  </si>
  <si>
    <t>Semana 12</t>
  </si>
  <si>
    <t>Semana 13</t>
  </si>
  <si>
    <t>Semana 14</t>
  </si>
  <si>
    <t>Semana 15</t>
  </si>
  <si>
    <t>Semana 16</t>
  </si>
  <si>
    <t>Semana 17</t>
  </si>
  <si>
    <t>Semana 18</t>
  </si>
  <si>
    <t>Semana 19</t>
  </si>
  <si>
    <t>Semana 20</t>
  </si>
  <si>
    <t>Semana 21</t>
  </si>
  <si>
    <t>Semana 22</t>
  </si>
  <si>
    <t>Semana 23</t>
  </si>
  <si>
    <t>Semana 24</t>
  </si>
  <si>
    <t>Semana 25</t>
  </si>
  <si>
    <t>Semana 26</t>
  </si>
  <si>
    <t>Semana 27</t>
  </si>
  <si>
    <t>Semana 28</t>
  </si>
  <si>
    <t>Semana 29</t>
  </si>
  <si>
    <t>Semana 30</t>
  </si>
  <si>
    <t>Semana 31</t>
  </si>
  <si>
    <t>Semana 32</t>
  </si>
  <si>
    <t>Semana 33</t>
  </si>
  <si>
    <t>Semana 34</t>
  </si>
  <si>
    <t>Semana 35</t>
  </si>
  <si>
    <t>4 septiembre 2022</t>
  </si>
  <si>
    <t>Semana 36</t>
  </si>
  <si>
    <t>5 septiembre 2022</t>
  </si>
  <si>
    <t>11 septiembre 2022</t>
  </si>
  <si>
    <t>Semana 37</t>
  </si>
  <si>
    <t>12 septiembre 2022</t>
  </si>
  <si>
    <t>18 septiembre 2022</t>
  </si>
  <si>
    <t>Semana 38</t>
  </si>
  <si>
    <t>19 septiembre 2022</t>
  </si>
  <si>
    <t>Semana 39</t>
  </si>
  <si>
    <t>26 septiembre 2022</t>
  </si>
  <si>
    <t>Semana 40</t>
  </si>
  <si>
    <t>Semana 41</t>
  </si>
  <si>
    <t>Semana 42</t>
  </si>
  <si>
    <t>Semana 43</t>
  </si>
  <si>
    <t>Semana 44</t>
  </si>
  <si>
    <t>Semana 45</t>
  </si>
  <si>
    <t>Semana 46</t>
  </si>
  <si>
    <t>Semana 47</t>
  </si>
  <si>
    <t>Semana 48</t>
  </si>
  <si>
    <t>Semana 49</t>
  </si>
  <si>
    <t>Semana 50</t>
  </si>
  <si>
    <t>Semana 51</t>
  </si>
  <si>
    <t>Semana 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</si>
</sst>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S/&quot;#,##0.00;[Red]\-&quot;S/&quot;#,##0.00"/>
    <numFmt numFmtId="165" formatCode="_-* #,##0.00_-;\-* #,##0.00_-;_-* &quot;-&quot;??_-;_-@_-"/>
    <numFmt numFmtId="166" formatCode="_-[$$-409]* #,##0.00_ ;_-[$$-409]* \-#,##0.00\ ;_-[$$-409]* &quot;-&quot;??_ ;_-@_ "/>
    <numFmt numFmtId="167" formatCode="_-[$S/-280A]* #,##0.00_-;\-[$S/-280A]* #,##0.00_-;_-[$S/-280A]* &quot;-&quot;??_-;_-@_-"/>
    <numFmt numFmtId="168" formatCode="&quot;S/&quot;#,##0.00"/>
  </numFmts>
  <fonts count="64">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1"/>
      <color rgb="FFFFFFFF"/>
      <name val="Calibri"/>
      <family val="2"/>
      <scheme val="minor"/>
    </font>
    <font>
      <b/>
      <sz val="12"/>
      <color rgb="FFFFFFFF"/>
      <name val="Calibri"/>
      <family val="2"/>
      <scheme val="minor"/>
    </font>
    <font>
      <b/>
      <sz val="10"/>
      <color theme="0"/>
      <name val="Calibri"/>
      <family val="2"/>
      <scheme val="minor"/>
    </font>
    <font>
      <b/>
      <sz val="9"/>
      <color theme="0"/>
      <name val="Calibri"/>
      <family val="2"/>
      <scheme val="minor"/>
    </font>
    <font>
      <b/>
      <sz val="8"/>
      <color theme="0"/>
      <name val="Calibri"/>
      <family val="2"/>
      <scheme val="minor"/>
    </font>
    <font>
      <sz val="10"/>
      <color theme="1"/>
      <name val="Calibri"/>
      <family val="2"/>
      <scheme val="minor"/>
    </font>
    <font>
      <sz val="10"/>
      <name val="Calibri"/>
      <family val="2"/>
    </font>
    <font>
      <sz val="10"/>
      <color rgb="FF000000"/>
      <name val="Calibri"/>
      <family val="2"/>
      <scheme val="minor"/>
    </font>
    <font>
      <sz val="8"/>
      <name val="Calibri"/>
      <family val="2"/>
      <scheme val="minor"/>
    </font>
    <font>
      <b/>
      <sz val="11"/>
      <color rgb="FFFFFFFF"/>
      <name val="Calibri"/>
      <family val="2"/>
      <scheme val="minor"/>
    </font>
    <font>
      <sz val="9"/>
      <color rgb="FFFFFFFF"/>
      <name val="Calibri"/>
      <family val="2"/>
      <scheme val="minor"/>
    </font>
    <font>
      <sz val="11"/>
      <color rgb="FF0070C0"/>
      <name val="Calibri"/>
      <family val="2"/>
      <scheme val="minor"/>
    </font>
    <font>
      <b/>
      <sz val="11"/>
      <color theme="0"/>
      <name val="Calibri"/>
      <family val="2"/>
      <scheme val="minor"/>
    </font>
    <font>
      <sz val="11"/>
      <color rgb="FF000000"/>
      <name val="Calibri"/>
      <family val="2"/>
      <scheme val="minor"/>
    </font>
    <font>
      <sz val="8"/>
      <color theme="1"/>
      <name val="Calibri"/>
      <family val="2"/>
      <scheme val="minor"/>
    </font>
    <font>
      <sz val="11"/>
      <color rgb="FF000000"/>
      <name val="Calibri"/>
      <family val="2"/>
    </font>
    <font>
      <sz val="10"/>
      <color rgb="FF000000"/>
      <name val="Calibri"/>
      <family val="2"/>
    </font>
    <font>
      <sz val="9"/>
      <color theme="1"/>
      <name val="Calibri"/>
      <family val="2"/>
      <scheme val="minor"/>
    </font>
    <font>
      <sz val="11"/>
      <color rgb="FF000000"/>
      <name val="Calibri"/>
      <family val="2"/>
      <charset val="1"/>
    </font>
    <font>
      <sz val="11"/>
      <color theme="1"/>
      <name val="Calibri"/>
      <family val="2"/>
    </font>
    <font>
      <sz val="8"/>
      <color rgb="FF000000"/>
      <name val="Calibri"/>
      <family val="2"/>
    </font>
    <font>
      <u/>
      <sz val="11"/>
      <color theme="10"/>
      <name val="Calibri"/>
      <family val="2"/>
      <scheme val="minor"/>
    </font>
    <font>
      <sz val="8"/>
      <color rgb="FF222222"/>
      <name val="Verdana"/>
      <family val="2"/>
    </font>
    <font>
      <sz val="11"/>
      <color rgb="FF3C4858"/>
      <name val="Neue Plak"/>
      <family val="2"/>
    </font>
    <font>
      <sz val="9"/>
      <color rgb="FF333333"/>
      <name val="Segoe UI"/>
      <family val="2"/>
    </font>
    <font>
      <sz val="10"/>
      <color rgb="FF2F75B5"/>
      <name val="Calibri"/>
      <family val="2"/>
      <scheme val="minor"/>
    </font>
    <font>
      <sz val="8"/>
      <color rgb="FF2F75B5"/>
      <name val="Calibri"/>
      <family val="2"/>
      <scheme val="minor"/>
    </font>
    <font>
      <sz val="9"/>
      <color rgb="FF2F75B5"/>
      <name val="Segoe UI"/>
      <family val="2"/>
    </font>
    <font>
      <sz val="8"/>
      <color rgb="FF000000"/>
      <name val="Calibri"/>
      <family val="2"/>
      <scheme val="minor"/>
    </font>
    <font>
      <sz val="9"/>
      <color rgb="FF000000"/>
      <name val="Segoe UI"/>
      <family val="2"/>
    </font>
    <font>
      <sz val="10"/>
      <name val="Arial"/>
      <family val="2"/>
    </font>
    <font>
      <b/>
      <sz val="8"/>
      <color theme="1"/>
      <name val="Calibri"/>
      <family val="2"/>
      <scheme val="minor"/>
    </font>
    <font>
      <b/>
      <sz val="10"/>
      <color rgb="FF000000"/>
      <name val="Calibri"/>
      <family val="2"/>
      <scheme val="minor"/>
    </font>
    <font>
      <sz val="9"/>
      <color rgb="FF000000"/>
      <name val="Calibri"/>
      <family val="2"/>
    </font>
    <font>
      <b/>
      <sz val="9"/>
      <color theme="1"/>
      <name val="Calibri"/>
      <family val="2"/>
      <scheme val="minor"/>
    </font>
    <font>
      <sz val="8"/>
      <color rgb="FF757171"/>
      <name val="Calibri"/>
      <family val="2"/>
      <scheme val="minor"/>
    </font>
    <font>
      <sz val="8"/>
      <color rgb="FF757171"/>
      <name val="Calibri"/>
      <family val="2"/>
    </font>
    <font>
      <sz val="11"/>
      <color rgb="FF757171"/>
      <name val="Calibri"/>
      <family val="2"/>
      <scheme val="minor"/>
    </font>
    <font>
      <sz val="11"/>
      <color rgb="FF222222"/>
      <name val="Calibri"/>
      <family val="2"/>
    </font>
    <font>
      <sz val="10"/>
      <color rgb="FF000000"/>
      <name val="Arial"/>
      <family val="2"/>
    </font>
    <font>
      <sz val="10"/>
      <color rgb="FF263238"/>
      <name val="Roboto"/>
    </font>
    <font>
      <b/>
      <sz val="10"/>
      <color theme="1"/>
      <name val="Calibri"/>
      <family val="2"/>
      <scheme val="minor"/>
    </font>
    <font>
      <sz val="10"/>
      <color rgb="FFFF0000"/>
      <name val="Calibri"/>
      <family val="2"/>
      <scheme val="minor"/>
    </font>
    <font>
      <u/>
      <sz val="10"/>
      <color theme="1"/>
      <name val="Calibri"/>
      <family val="2"/>
      <scheme val="minor"/>
    </font>
    <font>
      <u/>
      <sz val="10"/>
      <name val="Calibri"/>
      <family val="2"/>
    </font>
    <font>
      <sz val="11"/>
      <color theme="1"/>
      <name val="Open Sans"/>
      <family val="2"/>
    </font>
    <font>
      <sz val="12"/>
      <color rgb="FF000000"/>
      <name val="Calibri"/>
      <family val="2"/>
    </font>
    <font>
      <sz val="11"/>
      <color rgb="FFFF0000"/>
      <name val="Calibri"/>
      <family val="2"/>
    </font>
    <font>
      <b/>
      <sz val="9"/>
      <color indexed="81"/>
      <name val="Tahoma"/>
      <family val="2"/>
    </font>
    <font>
      <sz val="9"/>
      <color indexed="81"/>
      <name val="Tahoma"/>
      <family val="2"/>
    </font>
    <font>
      <sz val="10"/>
      <color rgb="FF0070C0"/>
      <name val="Calibri"/>
      <family val="2"/>
      <scheme val="minor"/>
    </font>
    <font>
      <b/>
      <sz val="10"/>
      <color rgb="FF0070C0"/>
      <name val="Calibri"/>
      <family val="2"/>
      <scheme val="minor"/>
    </font>
    <font>
      <sz val="11"/>
      <color rgb="FF222222"/>
      <name val="Roboto"/>
    </font>
    <font>
      <sz val="8"/>
      <color rgb="FF000000"/>
      <name val="Calibri"/>
    </font>
    <font>
      <sz val="10"/>
      <name val="Arial"/>
    </font>
    <font>
      <sz val="8"/>
      <color rgb="FFFF0000"/>
      <name val="Calibri"/>
    </font>
    <font>
      <sz val="8"/>
      <color rgb="FF757171"/>
      <name val="Calibri"/>
    </font>
    <font>
      <sz val="10"/>
      <name val="Calibri"/>
    </font>
    <font>
      <sz val="10"/>
      <color rgb="FF000000"/>
      <name val="Calibri"/>
      <charset val="1"/>
    </font>
  </fonts>
  <fills count="30">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A9D08E"/>
        <bgColor indexed="64"/>
      </patternFill>
    </fill>
    <fill>
      <patternFill patternType="solid">
        <fgColor theme="6"/>
      </patternFill>
    </fill>
    <fill>
      <patternFill patternType="solid">
        <fgColor rgb="FF000000"/>
        <bgColor indexed="64"/>
      </patternFill>
    </fill>
    <fill>
      <patternFill patternType="solid">
        <fgColor rgb="FFFFFFFF"/>
        <bgColor indexed="64"/>
      </patternFill>
    </fill>
    <fill>
      <patternFill patternType="solid">
        <fgColor theme="9"/>
        <bgColor indexed="64"/>
      </patternFill>
    </fill>
    <fill>
      <patternFill patternType="solid">
        <fgColor theme="4"/>
        <bgColor theme="4"/>
      </patternFill>
    </fill>
    <fill>
      <patternFill patternType="solid">
        <fgColor rgb="FF2F75B5"/>
        <bgColor indexed="64"/>
      </patternFill>
    </fill>
    <fill>
      <patternFill patternType="solid">
        <fgColor rgb="FF548235"/>
        <bgColor indexed="64"/>
      </patternFill>
    </fill>
    <fill>
      <patternFill patternType="solid">
        <fgColor rgb="FF833C0C"/>
        <bgColor indexed="64"/>
      </patternFill>
    </fill>
    <fill>
      <patternFill patternType="solid">
        <fgColor rgb="FF203764"/>
        <bgColor indexed="64"/>
      </patternFill>
    </fill>
    <fill>
      <patternFill patternType="solid">
        <fgColor rgb="FFED7D31"/>
        <bgColor indexed="64"/>
      </patternFill>
    </fill>
    <fill>
      <patternFill patternType="solid">
        <fgColor rgb="FF757171"/>
        <bgColor indexed="64"/>
      </patternFill>
    </fill>
    <fill>
      <patternFill patternType="solid">
        <fgColor rgb="FF1F4E78"/>
        <bgColor indexed="64"/>
      </patternFill>
    </fill>
    <fill>
      <patternFill patternType="solid">
        <fgColor rgb="FFC65911"/>
        <bgColor indexed="64"/>
      </patternFill>
    </fill>
    <fill>
      <patternFill patternType="solid">
        <fgColor rgb="FF305496"/>
        <bgColor indexed="64"/>
      </patternFill>
    </fill>
    <fill>
      <patternFill patternType="solid">
        <fgColor rgb="FFF8CBAD"/>
        <bgColor indexed="64"/>
      </patternFill>
    </fill>
    <fill>
      <patternFill patternType="solid">
        <fgColor rgb="FF808080"/>
        <bgColor indexed="64"/>
      </patternFill>
    </fill>
    <fill>
      <patternFill patternType="solid">
        <fgColor rgb="FFE2EFDA"/>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8F8F8"/>
        <bgColor indexed="64"/>
      </patternFill>
    </fill>
    <fill>
      <patternFill patternType="solid">
        <fgColor theme="4"/>
        <bgColor indexed="64"/>
      </patternFill>
    </fill>
    <fill>
      <patternFill patternType="solid">
        <fgColor rgb="FFF4B084"/>
        <bgColor indexed="64"/>
      </patternFill>
    </fill>
    <fill>
      <patternFill patternType="solid">
        <fgColor theme="8" tint="-0.499984740745262"/>
        <bgColor indexed="64"/>
      </patternFill>
    </fill>
  </fills>
  <borders count="70">
    <border>
      <left/>
      <right/>
      <top/>
      <bottom/>
      <diagonal/>
    </border>
    <border>
      <left style="thin">
        <color theme="0"/>
      </left>
      <right style="thin">
        <color theme="0"/>
      </right>
      <top style="thin">
        <color theme="0"/>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top/>
      <bottom style="thin">
        <color indexed="64"/>
      </bottom>
      <diagonal/>
    </border>
    <border>
      <left/>
      <right style="thin">
        <color rgb="FF000000"/>
      </right>
      <top/>
      <bottom style="thin">
        <color rgb="FF000000"/>
      </bottom>
      <diagonal/>
    </border>
    <border>
      <left style="thin">
        <color theme="0"/>
      </left>
      <right/>
      <top style="thin">
        <color theme="0"/>
      </top>
      <bottom/>
      <diagonal/>
    </border>
    <border>
      <left style="thin">
        <color rgb="FF000000"/>
      </left>
      <right/>
      <top style="thin">
        <color rgb="FF000000"/>
      </top>
      <bottom style="thin">
        <color rgb="FF000000"/>
      </bottom>
      <diagonal/>
    </border>
    <border>
      <left/>
      <right style="thin">
        <color theme="0"/>
      </right>
      <top style="thin">
        <color theme="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FFFFFF"/>
      </left>
      <right style="thin">
        <color rgb="FFFFFFFF"/>
      </right>
      <top style="thin">
        <color rgb="FFFFFFFF"/>
      </top>
      <bottom style="thin">
        <color rgb="FFFFFFFF"/>
      </bottom>
      <diagonal/>
    </border>
    <border>
      <left style="thin">
        <color indexed="64"/>
      </left>
      <right style="thin">
        <color indexed="64"/>
      </right>
      <top style="thin">
        <color indexed="64"/>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FFFFFF"/>
      </left>
      <right style="thin">
        <color rgb="FFFFFFFF"/>
      </right>
      <top style="thin">
        <color rgb="FFFFFFFF"/>
      </top>
      <bottom/>
      <diagonal/>
    </border>
    <border>
      <left/>
      <right/>
      <top style="medium">
        <color theme="4" tint="-0.249977111117893"/>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right/>
      <top/>
      <bottom style="medium">
        <color rgb="FF000000"/>
      </bottom>
      <diagonal/>
    </border>
    <border>
      <left/>
      <right style="medium">
        <color rgb="FF000000"/>
      </right>
      <top/>
      <bottom style="medium">
        <color rgb="FF000000"/>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style="thin">
        <color rgb="FFFFFFFF"/>
      </left>
      <right/>
      <top style="thin">
        <color rgb="FFFFFFFF"/>
      </top>
      <bottom/>
      <diagonal/>
    </border>
    <border>
      <left/>
      <right/>
      <top style="thin">
        <color rgb="FFFFFFFF"/>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medium">
        <color rgb="FF000000"/>
      </right>
      <top style="thin">
        <color rgb="FF000000"/>
      </top>
      <bottom style="thin">
        <color rgb="FF000000"/>
      </bottom>
      <diagonal/>
    </border>
    <border>
      <left/>
      <right/>
      <top style="thin">
        <color rgb="FF000000"/>
      </top>
      <bottom/>
      <diagonal/>
    </border>
    <border>
      <left/>
      <right/>
      <top/>
      <bottom style="thin">
        <color indexed="64"/>
      </bottom>
      <diagonal/>
    </border>
    <border>
      <left style="medium">
        <color rgb="FF000000"/>
      </left>
      <right style="thin">
        <color rgb="FF000000"/>
      </right>
      <top style="thin">
        <color rgb="FF000000"/>
      </top>
      <bottom/>
      <diagonal/>
    </border>
    <border>
      <left style="medium">
        <color rgb="FF000000"/>
      </left>
      <right style="thin">
        <color rgb="FF000000"/>
      </right>
      <top/>
      <bottom style="thin">
        <color rgb="FF000000"/>
      </bottom>
      <diagonal/>
    </border>
    <border>
      <left/>
      <right style="medium">
        <color rgb="FF000000"/>
      </right>
      <top/>
      <bottom style="thin">
        <color rgb="FF000000"/>
      </bottom>
      <diagonal/>
    </border>
    <border>
      <left style="thin">
        <color rgb="FF000000"/>
      </left>
      <right style="thin">
        <color rgb="FF000000"/>
      </right>
      <top style="thin">
        <color rgb="FFCCCCCC"/>
      </top>
      <bottom style="thin">
        <color rgb="FF000000"/>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style="thin">
        <color rgb="FF000000"/>
      </right>
      <top/>
      <bottom/>
      <diagonal/>
    </border>
    <border>
      <left style="thin">
        <color rgb="FF000000"/>
      </left>
      <right style="medium">
        <color rgb="FF000000"/>
      </right>
      <top/>
      <bottom style="thin">
        <color rgb="FF000000"/>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medium">
        <color rgb="FF000000"/>
      </left>
      <right/>
      <top/>
      <bottom style="thin">
        <color rgb="FF000000"/>
      </bottom>
      <diagonal/>
    </border>
    <border>
      <left/>
      <right style="thin">
        <color indexed="64"/>
      </right>
      <top/>
      <bottom/>
      <diagonal/>
    </border>
    <border>
      <left style="thin">
        <color rgb="FF000000"/>
      </left>
      <right style="thin">
        <color rgb="FF000000"/>
      </right>
      <top style="thin">
        <color rgb="FFCCCCCC"/>
      </top>
      <bottom/>
      <diagonal/>
    </border>
    <border>
      <left/>
      <right style="thin">
        <color rgb="FF000000"/>
      </right>
      <top style="thin">
        <color rgb="FFCCCCCC"/>
      </top>
      <bottom style="thin">
        <color rgb="FF000000"/>
      </bottom>
      <diagonal/>
    </border>
    <border>
      <left/>
      <right/>
      <top style="thin">
        <color rgb="FFCCCCCC"/>
      </top>
      <bottom style="thin">
        <color rgb="FF000000"/>
      </bottom>
      <diagonal/>
    </border>
    <border>
      <left/>
      <right/>
      <top style="thin">
        <color rgb="FFCCCCCC"/>
      </top>
      <bottom/>
      <diagonal/>
    </border>
    <border>
      <left style="thin">
        <color indexed="64"/>
      </left>
      <right/>
      <top/>
      <bottom/>
      <diagonal/>
    </border>
    <border>
      <left style="thin">
        <color rgb="FF000000"/>
      </left>
      <right/>
      <top/>
      <bottom/>
      <diagonal/>
    </border>
    <border>
      <left style="thin">
        <color indexed="64"/>
      </left>
      <right/>
      <top style="thin">
        <color indexed="64"/>
      </top>
      <bottom style="thin">
        <color indexed="64"/>
      </bottom>
      <diagonal/>
    </border>
    <border>
      <left/>
      <right style="thin">
        <color auto="1"/>
      </right>
      <top style="thin">
        <color auto="1"/>
      </top>
      <bottom/>
      <diagonal/>
    </border>
    <border>
      <left style="medium">
        <color rgb="FFC0C0C0"/>
      </left>
      <right style="medium">
        <color rgb="FFC0C0C0"/>
      </right>
      <top style="medium">
        <color rgb="FFC0C0C0"/>
      </top>
      <bottom style="medium">
        <color rgb="FFC0C0C0"/>
      </bottom>
      <diagonal/>
    </border>
    <border>
      <left style="thin">
        <color indexed="64"/>
      </left>
      <right style="thin">
        <color indexed="64"/>
      </right>
      <top style="thin">
        <color indexed="64"/>
      </top>
      <bottom style="thin">
        <color rgb="FF000000"/>
      </bottom>
      <diagonal/>
    </border>
    <border>
      <left/>
      <right/>
      <top style="thin">
        <color indexed="64"/>
      </top>
      <bottom style="thin">
        <color indexed="64"/>
      </bottom>
      <diagonal/>
    </border>
    <border>
      <left/>
      <right/>
      <top style="thin">
        <color indexed="64"/>
      </top>
      <bottom/>
      <diagonal/>
    </border>
    <border>
      <left style="thin">
        <color rgb="FF000000"/>
      </left>
      <right/>
      <top style="thin">
        <color rgb="FFCCCCCC"/>
      </top>
      <bottom style="thin">
        <color rgb="FF000000"/>
      </bottom>
      <diagonal/>
    </border>
  </borders>
  <cellStyleXfs count="4">
    <xf numFmtId="0" fontId="0" fillId="0" borderId="0"/>
    <xf numFmtId="165" fontId="1" fillId="0" borderId="0" applyFont="0" applyFill="0" applyBorder="0" applyAlignment="0" applyProtection="0"/>
    <xf numFmtId="0" fontId="3" fillId="5" borderId="0" applyNumberFormat="0" applyBorder="0" applyAlignment="0" applyProtection="0"/>
    <xf numFmtId="0" fontId="26" fillId="0" borderId="0" applyNumberFormat="0" applyFill="0" applyBorder="0" applyAlignment="0" applyProtection="0"/>
  </cellStyleXfs>
  <cellXfs count="959">
    <xf numFmtId="0" fontId="0" fillId="0" borderId="0" xfId="0"/>
    <xf numFmtId="0" fontId="0" fillId="0" borderId="2" xfId="0" applyBorder="1"/>
    <xf numFmtId="0" fontId="3" fillId="5" borderId="3" xfId="2" applyBorder="1"/>
    <xf numFmtId="0" fontId="3" fillId="5" borderId="0" xfId="2"/>
    <xf numFmtId="165" fontId="0" fillId="0" borderId="3" xfId="1" applyFont="1" applyBorder="1"/>
    <xf numFmtId="165" fontId="2" fillId="0" borderId="3" xfId="1" applyFont="1" applyBorder="1"/>
    <xf numFmtId="0" fontId="0" fillId="0" borderId="0" xfId="0" applyAlignment="1">
      <alignment horizontal="left"/>
    </xf>
    <xf numFmtId="0" fontId="5" fillId="6" borderId="16" xfId="0" applyFont="1" applyFill="1" applyBorder="1"/>
    <xf numFmtId="0" fontId="0" fillId="0" borderId="0" xfId="0" pivotButton="1"/>
    <xf numFmtId="10" fontId="0" fillId="0" borderId="0" xfId="0" applyNumberFormat="1" applyAlignment="1">
      <alignment vertical="center"/>
    </xf>
    <xf numFmtId="2" fontId="0" fillId="0" borderId="0" xfId="0" applyNumberFormat="1" applyAlignment="1">
      <alignment vertical="center"/>
    </xf>
    <xf numFmtId="10" fontId="0" fillId="0" borderId="0" xfId="0" applyNumberFormat="1"/>
    <xf numFmtId="0" fontId="0" fillId="7" borderId="2" xfId="0" applyFill="1" applyBorder="1"/>
    <xf numFmtId="10" fontId="5" fillId="6" borderId="16" xfId="0" applyNumberFormat="1" applyFont="1" applyFill="1" applyBorder="1" applyAlignment="1">
      <alignment horizontal="center" vertical="center"/>
    </xf>
    <xf numFmtId="2" fontId="5" fillId="6" borderId="16" xfId="0" applyNumberFormat="1" applyFont="1" applyFill="1" applyBorder="1" applyAlignment="1">
      <alignment horizontal="center" vertical="center"/>
    </xf>
    <xf numFmtId="0" fontId="9" fillId="2" borderId="17" xfId="0" applyFont="1" applyFill="1" applyBorder="1" applyAlignment="1">
      <alignment horizontal="center" vertical="center" wrapText="1"/>
    </xf>
    <xf numFmtId="0" fontId="7" fillId="2" borderId="9"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7" fillId="8" borderId="1" xfId="0" applyFont="1" applyFill="1" applyBorder="1" applyAlignment="1">
      <alignment horizontal="center" vertical="center" wrapText="1"/>
    </xf>
    <xf numFmtId="0" fontId="10" fillId="0" borderId="0" xfId="0" applyFont="1" applyAlignment="1">
      <alignment horizontal="left" vertical="top" wrapText="1"/>
    </xf>
    <xf numFmtId="1" fontId="10" fillId="0" borderId="2" xfId="0" applyNumberFormat="1" applyFont="1" applyBorder="1" applyAlignment="1">
      <alignment horizontal="center" vertical="center" wrapText="1"/>
    </xf>
    <xf numFmtId="0" fontId="10" fillId="0" borderId="2" xfId="0" applyFont="1" applyBorder="1" applyAlignment="1">
      <alignment horizontal="left" vertical="center" wrapText="1"/>
    </xf>
    <xf numFmtId="0" fontId="10" fillId="0" borderId="2" xfId="0" applyFont="1" applyBorder="1" applyAlignment="1">
      <alignment horizontal="left" vertical="top" wrapText="1"/>
    </xf>
    <xf numFmtId="14" fontId="10" fillId="0" borderId="2" xfId="0" applyNumberFormat="1" applyFont="1" applyBorder="1" applyAlignment="1">
      <alignment horizontal="center" vertical="center" wrapText="1"/>
    </xf>
    <xf numFmtId="9" fontId="10" fillId="0" borderId="2" xfId="0" applyNumberFormat="1" applyFont="1" applyBorder="1" applyAlignment="1">
      <alignment horizontal="center" vertical="center" wrapText="1"/>
    </xf>
    <xf numFmtId="0" fontId="10" fillId="0" borderId="2" xfId="0" applyFont="1" applyBorder="1" applyAlignment="1">
      <alignment horizontal="center" vertical="center" wrapText="1"/>
    </xf>
    <xf numFmtId="166" fontId="10" fillId="0" borderId="2" xfId="0" applyNumberFormat="1" applyFont="1" applyBorder="1" applyAlignment="1">
      <alignment horizontal="center" vertical="center" wrapText="1"/>
    </xf>
    <xf numFmtId="14" fontId="10" fillId="0" borderId="2" xfId="0" applyNumberFormat="1" applyFont="1" applyBorder="1" applyAlignment="1">
      <alignment horizontal="center" vertical="top" wrapText="1"/>
    </xf>
    <xf numFmtId="0" fontId="10" fillId="0" borderId="0" xfId="0" applyFont="1" applyAlignment="1">
      <alignment horizontal="center" vertical="center" wrapText="1"/>
    </xf>
    <xf numFmtId="1" fontId="10" fillId="0" borderId="2" xfId="0" applyNumberFormat="1" applyFont="1" applyBorder="1" applyAlignment="1">
      <alignment horizontal="center" vertical="top" wrapText="1"/>
    </xf>
    <xf numFmtId="0" fontId="10" fillId="0" borderId="2" xfId="0" applyFont="1" applyBorder="1" applyAlignment="1">
      <alignment vertical="center" wrapText="1"/>
    </xf>
    <xf numFmtId="1" fontId="10" fillId="0" borderId="0" xfId="0" applyNumberFormat="1" applyFont="1" applyAlignment="1">
      <alignment horizontal="center" vertical="top" wrapText="1"/>
    </xf>
    <xf numFmtId="0" fontId="10" fillId="0" borderId="0" xfId="0" applyFont="1" applyAlignment="1">
      <alignment horizontal="center" vertical="top" wrapText="1"/>
    </xf>
    <xf numFmtId="0" fontId="10" fillId="0" borderId="0" xfId="0" applyFont="1" applyAlignment="1">
      <alignment vertical="top" wrapText="1"/>
    </xf>
    <xf numFmtId="0" fontId="10" fillId="0" borderId="0" xfId="0" applyFont="1" applyAlignment="1">
      <alignment horizontal="left" vertical="center" wrapText="1"/>
    </xf>
    <xf numFmtId="0" fontId="9" fillId="2" borderId="0" xfId="0" applyFont="1" applyFill="1" applyAlignment="1">
      <alignment horizontal="center" vertical="center" wrapText="1"/>
    </xf>
    <xf numFmtId="0" fontId="9" fillId="2" borderId="11" xfId="0" applyFont="1" applyFill="1" applyBorder="1" applyAlignment="1">
      <alignment horizontal="center" vertical="center" wrapText="1"/>
    </xf>
    <xf numFmtId="0" fontId="9" fillId="2" borderId="1" xfId="0" applyFont="1" applyFill="1" applyBorder="1" applyAlignment="1">
      <alignment horizontal="center" vertical="center" wrapText="1"/>
    </xf>
    <xf numFmtId="166" fontId="10" fillId="0" borderId="2" xfId="0" applyNumberFormat="1" applyFont="1" applyBorder="1" applyAlignment="1">
      <alignment vertical="center" wrapText="1"/>
    </xf>
    <xf numFmtId="0" fontId="10" fillId="0" borderId="2" xfId="0" applyFont="1" applyBorder="1" applyAlignment="1">
      <alignment vertical="top" wrapText="1"/>
    </xf>
    <xf numFmtId="0" fontId="10" fillId="0" borderId="2" xfId="0" applyFont="1" applyBorder="1"/>
    <xf numFmtId="1" fontId="7" fillId="2" borderId="17" xfId="0" applyNumberFormat="1" applyFont="1" applyFill="1" applyBorder="1" applyAlignment="1">
      <alignment horizontal="center" vertical="center" wrapText="1"/>
    </xf>
    <xf numFmtId="0" fontId="8" fillId="2" borderId="17" xfId="0" applyFont="1" applyFill="1" applyBorder="1" applyAlignment="1">
      <alignment horizontal="center" vertical="center" wrapText="1"/>
    </xf>
    <xf numFmtId="0" fontId="7" fillId="2" borderId="17" xfId="0" applyFont="1" applyFill="1" applyBorder="1" applyAlignment="1">
      <alignment horizontal="center" vertical="center" wrapText="1"/>
    </xf>
    <xf numFmtId="1" fontId="10" fillId="0" borderId="0" xfId="0" applyNumberFormat="1" applyFont="1" applyAlignment="1">
      <alignment horizontal="center" vertical="center" wrapText="1"/>
    </xf>
    <xf numFmtId="0" fontId="10" fillId="0" borderId="4" xfId="0" applyFont="1" applyBorder="1" applyAlignment="1">
      <alignment horizontal="left" vertical="top" wrapText="1"/>
    </xf>
    <xf numFmtId="0" fontId="10" fillId="0" borderId="4" xfId="0" applyFont="1" applyBorder="1" applyAlignment="1">
      <alignment horizontal="center" vertical="center" wrapText="1"/>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16" fillId="0" borderId="0" xfId="0" applyFont="1" applyAlignment="1">
      <alignment horizontal="left"/>
    </xf>
    <xf numFmtId="0" fontId="17" fillId="9" borderId="21" xfId="0" applyFont="1" applyFill="1" applyBorder="1"/>
    <xf numFmtId="0" fontId="2" fillId="0" borderId="22" xfId="0" applyFont="1" applyBorder="1"/>
    <xf numFmtId="0" fontId="2" fillId="0" borderId="23" xfId="0" applyFont="1" applyBorder="1"/>
    <xf numFmtId="0" fontId="2" fillId="0" borderId="0" xfId="0" applyFont="1"/>
    <xf numFmtId="0" fontId="2" fillId="0" borderId="25" xfId="0" applyFont="1" applyBorder="1"/>
    <xf numFmtId="10" fontId="2" fillId="0" borderId="26" xfId="0" applyNumberFormat="1" applyFont="1" applyBorder="1"/>
    <xf numFmtId="10" fontId="2" fillId="0" borderId="27" xfId="0" applyNumberFormat="1" applyFont="1" applyBorder="1"/>
    <xf numFmtId="0" fontId="15" fillId="6" borderId="20" xfId="0" applyFont="1" applyFill="1" applyBorder="1" applyAlignment="1">
      <alignment vertical="center" wrapText="1"/>
    </xf>
    <xf numFmtId="0" fontId="0" fillId="0" borderId="2" xfId="0" applyBorder="1" applyAlignment="1">
      <alignment vertical="center"/>
    </xf>
    <xf numFmtId="0" fontId="0" fillId="0" borderId="0" xfId="0" applyAlignment="1">
      <alignment vertical="center"/>
    </xf>
    <xf numFmtId="0" fontId="15" fillId="10" borderId="20" xfId="0" applyFont="1" applyFill="1" applyBorder="1" applyAlignment="1">
      <alignment vertical="center" wrapText="1"/>
    </xf>
    <xf numFmtId="0" fontId="15" fillId="11" borderId="20" xfId="0" applyFont="1" applyFill="1" applyBorder="1" applyAlignment="1">
      <alignment vertical="center" wrapText="1"/>
    </xf>
    <xf numFmtId="0" fontId="15" fillId="12" borderId="20" xfId="0" applyFont="1" applyFill="1" applyBorder="1" applyAlignment="1">
      <alignment vertical="center" wrapText="1"/>
    </xf>
    <xf numFmtId="0" fontId="15" fillId="13" borderId="20" xfId="0" applyFont="1" applyFill="1" applyBorder="1" applyAlignment="1">
      <alignment vertical="center" wrapText="1"/>
    </xf>
    <xf numFmtId="0" fontId="15" fillId="14" borderId="20" xfId="0" applyFont="1" applyFill="1" applyBorder="1" applyAlignment="1">
      <alignment vertical="center" wrapText="1"/>
    </xf>
    <xf numFmtId="0" fontId="5" fillId="10" borderId="31" xfId="0" applyFont="1" applyFill="1" applyBorder="1" applyAlignment="1">
      <alignment horizontal="center" vertical="center"/>
    </xf>
    <xf numFmtId="0" fontId="5" fillId="11" borderId="30" xfId="0" applyFont="1" applyFill="1" applyBorder="1" applyAlignment="1">
      <alignment horizontal="center" vertical="center"/>
    </xf>
    <xf numFmtId="0" fontId="5" fillId="11" borderId="31" xfId="0" applyFont="1" applyFill="1" applyBorder="1" applyAlignment="1">
      <alignment horizontal="center" vertical="center"/>
    </xf>
    <xf numFmtId="0" fontId="5" fillId="12" borderId="30" xfId="0" applyFont="1" applyFill="1" applyBorder="1" applyAlignment="1">
      <alignment horizontal="center" vertical="center"/>
    </xf>
    <xf numFmtId="0" fontId="5" fillId="13" borderId="30" xfId="0" applyFont="1" applyFill="1" applyBorder="1" applyAlignment="1">
      <alignment horizontal="center" vertical="center"/>
    </xf>
    <xf numFmtId="0" fontId="5" fillId="13" borderId="31" xfId="0" applyFont="1" applyFill="1" applyBorder="1" applyAlignment="1">
      <alignment horizontal="center" vertical="center"/>
    </xf>
    <xf numFmtId="0" fontId="5" fillId="14" borderId="30" xfId="0" applyFont="1" applyFill="1" applyBorder="1" applyAlignment="1">
      <alignment horizontal="center" vertical="center"/>
    </xf>
    <xf numFmtId="0" fontId="5" fillId="6" borderId="30" xfId="0" applyFont="1" applyFill="1" applyBorder="1" applyAlignment="1">
      <alignment horizontal="center" vertical="center" wrapText="1"/>
    </xf>
    <xf numFmtId="49" fontId="5" fillId="10" borderId="30" xfId="0" quotePrefix="1" applyNumberFormat="1" applyFont="1" applyFill="1" applyBorder="1" applyAlignment="1">
      <alignment horizontal="center" vertical="center"/>
    </xf>
    <xf numFmtId="0" fontId="0" fillId="0" borderId="35" xfId="0" applyBorder="1" applyAlignment="1">
      <alignment vertical="center"/>
    </xf>
    <xf numFmtId="0" fontId="0" fillId="0" borderId="36" xfId="0" applyBorder="1"/>
    <xf numFmtId="0" fontId="0" fillId="0" borderId="37" xfId="0" applyBorder="1"/>
    <xf numFmtId="0" fontId="0" fillId="0" borderId="10" xfId="0" applyBorder="1" applyAlignment="1">
      <alignment vertical="center"/>
    </xf>
    <xf numFmtId="0" fontId="0" fillId="0" borderId="18" xfId="0" applyBorder="1" applyAlignment="1">
      <alignment vertical="center"/>
    </xf>
    <xf numFmtId="0" fontId="5" fillId="16" borderId="30" xfId="0" applyFont="1" applyFill="1" applyBorder="1" applyAlignment="1">
      <alignment horizontal="center" vertical="center"/>
    </xf>
    <xf numFmtId="0" fontId="5" fillId="16" borderId="31" xfId="0" applyFont="1" applyFill="1" applyBorder="1" applyAlignment="1">
      <alignment horizontal="center" vertical="center"/>
    </xf>
    <xf numFmtId="0" fontId="15" fillId="16" borderId="20" xfId="0" applyFont="1" applyFill="1" applyBorder="1" applyAlignment="1">
      <alignment vertical="center" wrapText="1"/>
    </xf>
    <xf numFmtId="0" fontId="5" fillId="4" borderId="30" xfId="0" applyFont="1" applyFill="1" applyBorder="1" applyAlignment="1">
      <alignment horizontal="center" vertical="center"/>
    </xf>
    <xf numFmtId="0" fontId="5" fillId="4" borderId="31" xfId="0" applyFont="1" applyFill="1" applyBorder="1" applyAlignment="1">
      <alignment horizontal="center" vertical="center"/>
    </xf>
    <xf numFmtId="0" fontId="15" fillId="4" borderId="20" xfId="0" applyFont="1" applyFill="1" applyBorder="1" applyAlignment="1">
      <alignment vertical="center" wrapText="1"/>
    </xf>
    <xf numFmtId="0" fontId="5" fillId="17" borderId="30" xfId="0" applyFont="1" applyFill="1" applyBorder="1" applyAlignment="1">
      <alignment horizontal="center" vertical="center"/>
    </xf>
    <xf numFmtId="0" fontId="15" fillId="17" borderId="20" xfId="0" applyFont="1" applyFill="1" applyBorder="1" applyAlignment="1">
      <alignment vertical="center" wrapText="1"/>
    </xf>
    <xf numFmtId="0" fontId="5" fillId="18" borderId="30" xfId="0" applyFont="1" applyFill="1" applyBorder="1" applyAlignment="1">
      <alignment horizontal="center" vertical="center"/>
    </xf>
    <xf numFmtId="0" fontId="5" fillId="18" borderId="31" xfId="0" applyFont="1" applyFill="1" applyBorder="1" applyAlignment="1">
      <alignment horizontal="center" vertical="center"/>
    </xf>
    <xf numFmtId="0" fontId="15" fillId="18" borderId="20" xfId="0" applyFont="1" applyFill="1" applyBorder="1" applyAlignment="1">
      <alignment vertical="center" wrapText="1"/>
    </xf>
    <xf numFmtId="0" fontId="5" fillId="19" borderId="30" xfId="0" applyFont="1" applyFill="1" applyBorder="1" applyAlignment="1">
      <alignment horizontal="center" vertical="center"/>
    </xf>
    <xf numFmtId="0" fontId="15" fillId="19" borderId="20" xfId="0" applyFont="1" applyFill="1" applyBorder="1" applyAlignment="1">
      <alignment vertical="center" wrapText="1"/>
    </xf>
    <xf numFmtId="0" fontId="5" fillId="20" borderId="20" xfId="0" applyFont="1" applyFill="1" applyBorder="1" applyAlignment="1">
      <alignment horizontal="center" vertical="center" wrapText="1"/>
    </xf>
    <xf numFmtId="0" fontId="5" fillId="20" borderId="30" xfId="0" applyFont="1" applyFill="1" applyBorder="1" applyAlignment="1">
      <alignment horizontal="center" vertical="center" wrapText="1"/>
    </xf>
    <xf numFmtId="0" fontId="15" fillId="20" borderId="20" xfId="0" applyFont="1" applyFill="1" applyBorder="1" applyAlignment="1">
      <alignment vertical="center" wrapText="1"/>
    </xf>
    <xf numFmtId="0" fontId="2" fillId="0" borderId="2" xfId="0" applyFont="1" applyBorder="1"/>
    <xf numFmtId="0" fontId="2" fillId="0" borderId="2" xfId="0" applyFont="1" applyBorder="1" applyAlignment="1">
      <alignment vertical="center"/>
    </xf>
    <xf numFmtId="0" fontId="2" fillId="0" borderId="10" xfId="0" applyFont="1" applyBorder="1" applyAlignment="1">
      <alignment vertical="center"/>
    </xf>
    <xf numFmtId="0" fontId="2" fillId="0" borderId="35" xfId="0" applyFont="1" applyBorder="1" applyAlignment="1">
      <alignment vertical="center"/>
    </xf>
    <xf numFmtId="0" fontId="2" fillId="0" borderId="36" xfId="0" applyFont="1" applyBorder="1"/>
    <xf numFmtId="0" fontId="2" fillId="0" borderId="18" xfId="0" applyFont="1" applyBorder="1" applyAlignment="1">
      <alignment vertical="center"/>
    </xf>
    <xf numFmtId="0" fontId="18" fillId="0" borderId="2" xfId="0" applyFont="1" applyBorder="1"/>
    <xf numFmtId="0" fontId="18" fillId="0" borderId="2" xfId="0" applyFont="1" applyBorder="1" applyAlignment="1">
      <alignment vertical="center"/>
    </xf>
    <xf numFmtId="0" fontId="18" fillId="0" borderId="10" xfId="0" applyFont="1" applyBorder="1" applyAlignment="1">
      <alignment vertical="center"/>
    </xf>
    <xf numFmtId="0" fontId="18" fillId="0" borderId="35" xfId="0" applyFont="1" applyBorder="1" applyAlignment="1">
      <alignment vertical="center"/>
    </xf>
    <xf numFmtId="0" fontId="18" fillId="0" borderId="36" xfId="0" applyFont="1" applyBorder="1"/>
    <xf numFmtId="0" fontId="18" fillId="0" borderId="18" xfId="0" applyFont="1" applyBorder="1" applyAlignment="1">
      <alignment vertical="center"/>
    </xf>
    <xf numFmtId="0" fontId="18" fillId="0" borderId="0" xfId="0" applyFont="1"/>
    <xf numFmtId="0" fontId="0" fillId="0" borderId="19" xfId="0" applyBorder="1" applyAlignment="1">
      <alignment vertical="center"/>
    </xf>
    <xf numFmtId="0" fontId="0" fillId="0" borderId="41" xfId="0" applyBorder="1" applyAlignment="1">
      <alignment vertical="center"/>
    </xf>
    <xf numFmtId="0" fontId="0" fillId="0" borderId="36" xfId="0" applyBorder="1" applyAlignment="1">
      <alignment vertical="center"/>
    </xf>
    <xf numFmtId="0" fontId="0" fillId="7" borderId="2" xfId="0" applyFill="1" applyBorder="1" applyAlignment="1">
      <alignment vertical="center"/>
    </xf>
    <xf numFmtId="0" fontId="0" fillId="7" borderId="10" xfId="0" applyFill="1" applyBorder="1" applyAlignment="1">
      <alignment vertical="center"/>
    </xf>
    <xf numFmtId="0" fontId="0" fillId="7" borderId="35" xfId="0" applyFill="1" applyBorder="1" applyAlignment="1">
      <alignment vertical="center"/>
    </xf>
    <xf numFmtId="0" fontId="0" fillId="7" borderId="36" xfId="0" applyFill="1" applyBorder="1"/>
    <xf numFmtId="0" fontId="0" fillId="7" borderId="18" xfId="0" applyFill="1" applyBorder="1" applyAlignment="1">
      <alignment vertical="center"/>
    </xf>
    <xf numFmtId="0" fontId="0" fillId="7" borderId="0" xfId="0" applyFill="1"/>
    <xf numFmtId="0" fontId="0" fillId="0" borderId="8" xfId="0" applyBorder="1" applyAlignment="1">
      <alignment vertical="center"/>
    </xf>
    <xf numFmtId="0" fontId="18" fillId="0" borderId="19" xfId="0" applyFont="1" applyBorder="1" applyAlignment="1">
      <alignment vertical="center"/>
    </xf>
    <xf numFmtId="0" fontId="0" fillId="7" borderId="19" xfId="0" applyFill="1" applyBorder="1" applyAlignment="1">
      <alignment vertical="center"/>
    </xf>
    <xf numFmtId="0" fontId="0" fillId="0" borderId="15" xfId="0" applyBorder="1" applyAlignment="1">
      <alignment vertical="center"/>
    </xf>
    <xf numFmtId="9" fontId="12" fillId="0" borderId="2" xfId="0" applyNumberFormat="1" applyFont="1" applyBorder="1" applyAlignment="1">
      <alignment horizontal="center" vertical="center" wrapText="1"/>
    </xf>
    <xf numFmtId="0" fontId="10" fillId="0" borderId="10" xfId="0" applyFont="1" applyBorder="1" applyAlignment="1">
      <alignment horizontal="center" vertical="center" wrapText="1"/>
    </xf>
    <xf numFmtId="0" fontId="10" fillId="0" borderId="6" xfId="0" applyFont="1" applyBorder="1" applyAlignment="1">
      <alignment horizontal="center" vertical="center" wrapText="1"/>
    </xf>
    <xf numFmtId="0" fontId="5" fillId="6" borderId="20" xfId="0" quotePrefix="1" applyFont="1" applyFill="1" applyBorder="1" applyAlignment="1">
      <alignment horizontal="center" vertical="center" wrapText="1"/>
    </xf>
    <xf numFmtId="0" fontId="5" fillId="6" borderId="30" xfId="0" quotePrefix="1" applyFont="1" applyFill="1" applyBorder="1" applyAlignment="1">
      <alignment horizontal="center" vertical="center" wrapText="1"/>
    </xf>
    <xf numFmtId="165" fontId="4" fillId="0" borderId="0" xfId="1" applyFont="1"/>
    <xf numFmtId="165" fontId="2" fillId="0" borderId="0" xfId="1" applyFont="1"/>
    <xf numFmtId="0" fontId="10" fillId="0" borderId="0" xfId="0" applyFont="1" applyAlignment="1">
      <alignment wrapText="1"/>
    </xf>
    <xf numFmtId="0" fontId="0" fillId="0" borderId="4" xfId="0" applyBorder="1"/>
    <xf numFmtId="0" fontId="0" fillId="0" borderId="3" xfId="0" applyBorder="1"/>
    <xf numFmtId="0" fontId="0" fillId="0" borderId="0" xfId="0" applyAlignment="1">
      <alignment horizontal="center"/>
    </xf>
    <xf numFmtId="0" fontId="17" fillId="2" borderId="17" xfId="0" applyFont="1" applyFill="1" applyBorder="1" applyAlignment="1">
      <alignment horizontal="center" vertical="center" wrapText="1"/>
    </xf>
    <xf numFmtId="14" fontId="0" fillId="0" borderId="0" xfId="0" applyNumberFormat="1"/>
    <xf numFmtId="14" fontId="0" fillId="0" borderId="2" xfId="0" applyNumberFormat="1" applyBorder="1"/>
    <xf numFmtId="0" fontId="5" fillId="6" borderId="0" xfId="0" applyFont="1" applyFill="1" applyAlignment="1">
      <alignment horizontal="center"/>
    </xf>
    <xf numFmtId="0" fontId="0" fillId="0" borderId="2" xfId="0" applyBorder="1" applyAlignment="1">
      <alignment horizontal="center"/>
    </xf>
    <xf numFmtId="0" fontId="5" fillId="6" borderId="0" xfId="0" applyFont="1" applyFill="1" applyAlignment="1">
      <alignment horizontal="center" vertical="center" wrapText="1"/>
    </xf>
    <xf numFmtId="0" fontId="5" fillId="6" borderId="0" xfId="0" applyFont="1" applyFill="1" applyAlignment="1">
      <alignment vertical="center" wrapText="1"/>
    </xf>
    <xf numFmtId="0" fontId="0" fillId="0" borderId="2" xfId="0" applyBorder="1" applyAlignment="1">
      <alignment horizontal="center" vertical="center"/>
    </xf>
    <xf numFmtId="0" fontId="0" fillId="0" borderId="0" xfId="0" applyAlignment="1">
      <alignment horizontal="center" vertical="center"/>
    </xf>
    <xf numFmtId="14" fontId="5" fillId="6" borderId="0" xfId="0" applyNumberFormat="1" applyFont="1" applyFill="1" applyAlignment="1">
      <alignment vertical="center" wrapText="1"/>
    </xf>
    <xf numFmtId="10" fontId="5" fillId="6" borderId="0" xfId="0" applyNumberFormat="1" applyFont="1" applyFill="1" applyAlignment="1">
      <alignment horizontal="center" vertical="center" wrapText="1"/>
    </xf>
    <xf numFmtId="1" fontId="5" fillId="6" borderId="0" xfId="0" applyNumberFormat="1" applyFont="1" applyFill="1" applyAlignment="1">
      <alignment horizontal="center" vertical="center" wrapText="1"/>
    </xf>
    <xf numFmtId="1" fontId="0" fillId="0" borderId="2" xfId="0" applyNumberFormat="1" applyBorder="1" applyAlignment="1">
      <alignment horizontal="center"/>
    </xf>
    <xf numFmtId="1" fontId="10" fillId="0" borderId="2" xfId="0" applyNumberFormat="1" applyFont="1" applyBorder="1" applyAlignment="1">
      <alignment horizontal="center"/>
    </xf>
    <xf numFmtId="9" fontId="17" fillId="2" borderId="17" xfId="0" applyNumberFormat="1" applyFont="1" applyFill="1" applyBorder="1" applyAlignment="1">
      <alignment horizontal="center" vertical="center" wrapText="1"/>
    </xf>
    <xf numFmtId="9" fontId="10" fillId="0" borderId="0" xfId="0" applyNumberFormat="1" applyFont="1" applyAlignment="1">
      <alignment horizontal="center" vertical="center" wrapText="1"/>
    </xf>
    <xf numFmtId="1" fontId="19" fillId="0" borderId="2" xfId="0" applyNumberFormat="1" applyFont="1" applyBorder="1" applyAlignment="1">
      <alignment horizontal="center" vertical="center" wrapText="1"/>
    </xf>
    <xf numFmtId="0" fontId="19" fillId="0" borderId="2" xfId="0" applyFont="1" applyBorder="1"/>
    <xf numFmtId="14" fontId="19" fillId="0" borderId="2" xfId="0" applyNumberFormat="1" applyFont="1" applyBorder="1"/>
    <xf numFmtId="0" fontId="19" fillId="0" borderId="2" xfId="0" applyFont="1" applyBorder="1" applyAlignment="1">
      <alignment wrapText="1"/>
    </xf>
    <xf numFmtId="0" fontId="19" fillId="21" borderId="2" xfId="0" applyFont="1" applyFill="1" applyBorder="1"/>
    <xf numFmtId="0" fontId="0" fillId="21" borderId="2" xfId="0" applyFill="1" applyBorder="1"/>
    <xf numFmtId="0" fontId="19" fillId="0" borderId="4" xfId="0" applyFont="1" applyBorder="1"/>
    <xf numFmtId="0" fontId="19" fillId="0" borderId="10" xfId="0" applyFont="1" applyBorder="1"/>
    <xf numFmtId="14" fontId="19" fillId="0" borderId="10" xfId="0" applyNumberFormat="1" applyFont="1" applyBorder="1"/>
    <xf numFmtId="0" fontId="14" fillId="6" borderId="16" xfId="0" applyFont="1" applyFill="1" applyBorder="1" applyAlignment="1">
      <alignment horizontal="center" vertical="center" wrapText="1"/>
    </xf>
    <xf numFmtId="0" fontId="19" fillId="0" borderId="6" xfId="0" applyFont="1" applyBorder="1"/>
    <xf numFmtId="0" fontId="19" fillId="0" borderId="10" xfId="0" applyFont="1" applyBorder="1" applyAlignment="1">
      <alignment wrapText="1"/>
    </xf>
    <xf numFmtId="14" fontId="19" fillId="0" borderId="10" xfId="0" applyNumberFormat="1" applyFont="1" applyBorder="1" applyAlignment="1">
      <alignment wrapText="1"/>
    </xf>
    <xf numFmtId="0" fontId="3" fillId="0" borderId="0" xfId="2" applyFill="1" applyBorder="1"/>
    <xf numFmtId="0" fontId="18" fillId="0" borderId="0" xfId="2" applyFont="1" applyFill="1" applyBorder="1"/>
    <xf numFmtId="165" fontId="0" fillId="0" borderId="2" xfId="1" applyFont="1" applyBorder="1"/>
    <xf numFmtId="165" fontId="2" fillId="0" borderId="2" xfId="1" applyFont="1" applyBorder="1"/>
    <xf numFmtId="165" fontId="0" fillId="0" borderId="0" xfId="1" applyFont="1" applyFill="1" applyBorder="1"/>
    <xf numFmtId="165" fontId="2" fillId="0" borderId="0" xfId="1" applyFont="1" applyFill="1" applyBorder="1"/>
    <xf numFmtId="9" fontId="14" fillId="6" borderId="20" xfId="0" applyNumberFormat="1" applyFont="1" applyFill="1" applyBorder="1" applyAlignment="1">
      <alignment horizontal="center" vertical="center" wrapText="1"/>
    </xf>
    <xf numFmtId="9" fontId="0" fillId="0" borderId="2" xfId="0" applyNumberFormat="1" applyBorder="1"/>
    <xf numFmtId="9" fontId="0" fillId="0" borderId="0" xfId="0" applyNumberFormat="1"/>
    <xf numFmtId="0" fontId="0" fillId="0" borderId="20" xfId="0" applyBorder="1"/>
    <xf numFmtId="0" fontId="0" fillId="0" borderId="30" xfId="0" applyBorder="1" applyAlignment="1">
      <alignment vertical="center"/>
    </xf>
    <xf numFmtId="0" fontId="0" fillId="0" borderId="24" xfId="0" applyBorder="1" applyAlignment="1">
      <alignment vertical="center"/>
    </xf>
    <xf numFmtId="0" fontId="0" fillId="0" borderId="31" xfId="0" applyBorder="1" applyAlignment="1">
      <alignment vertical="center"/>
    </xf>
    <xf numFmtId="0" fontId="2" fillId="0" borderId="19" xfId="0" applyFont="1" applyBorder="1" applyAlignment="1">
      <alignment vertical="center"/>
    </xf>
    <xf numFmtId="0" fontId="20" fillId="0" borderId="2" xfId="0" applyFont="1" applyBorder="1"/>
    <xf numFmtId="0" fontId="20" fillId="0" borderId="18" xfId="0" applyFont="1" applyBorder="1"/>
    <xf numFmtId="0" fontId="20" fillId="0" borderId="8" xfId="0" applyFont="1" applyBorder="1"/>
    <xf numFmtId="0" fontId="20" fillId="0" borderId="35" xfId="0" applyFont="1" applyBorder="1"/>
    <xf numFmtId="0" fontId="20" fillId="0" borderId="15" xfId="0" applyFont="1" applyBorder="1"/>
    <xf numFmtId="0" fontId="21" fillId="0" borderId="8" xfId="0" applyFont="1" applyBorder="1"/>
    <xf numFmtId="0" fontId="0" fillId="0" borderId="4" xfId="0" applyBorder="1" applyAlignment="1">
      <alignment horizontal="center"/>
    </xf>
    <xf numFmtId="1" fontId="10" fillId="0" borderId="4" xfId="0" applyNumberFormat="1" applyFont="1" applyBorder="1" applyAlignment="1">
      <alignment horizontal="center"/>
    </xf>
    <xf numFmtId="1" fontId="0" fillId="0" borderId="4" xfId="0" applyNumberFormat="1" applyBorder="1" applyAlignment="1">
      <alignment horizontal="center"/>
    </xf>
    <xf numFmtId="0" fontId="9" fillId="2" borderId="17" xfId="0" applyFont="1" applyFill="1" applyBorder="1" applyAlignment="1">
      <alignment horizontal="center" vertical="center"/>
    </xf>
    <xf numFmtId="0" fontId="10" fillId="0" borderId="0" xfId="0" applyFont="1" applyAlignment="1">
      <alignment horizontal="left" vertical="center"/>
    </xf>
    <xf numFmtId="1" fontId="9" fillId="2" borderId="17" xfId="0" applyNumberFormat="1" applyFont="1" applyFill="1" applyBorder="1" applyAlignment="1">
      <alignment horizontal="center" vertical="center"/>
    </xf>
    <xf numFmtId="1" fontId="19" fillId="0" borderId="0" xfId="0" applyNumberFormat="1" applyFont="1" applyAlignment="1">
      <alignment horizontal="left" vertical="top"/>
    </xf>
    <xf numFmtId="0" fontId="0" fillId="0" borderId="10" xfId="0" applyBorder="1"/>
    <xf numFmtId="0" fontId="23" fillId="0" borderId="2" xfId="0" applyFont="1" applyBorder="1"/>
    <xf numFmtId="10" fontId="0" fillId="3" borderId="0" xfId="0" applyNumberFormat="1" applyFill="1" applyAlignment="1">
      <alignment vertical="center"/>
    </xf>
    <xf numFmtId="2" fontId="0" fillId="3" borderId="0" xfId="0" applyNumberFormat="1" applyFill="1" applyAlignment="1">
      <alignment vertical="center"/>
    </xf>
    <xf numFmtId="0" fontId="7" fillId="2" borderId="48" xfId="0" applyFont="1" applyFill="1" applyBorder="1" applyAlignment="1">
      <alignment horizontal="center" vertical="center" wrapText="1"/>
    </xf>
    <xf numFmtId="0" fontId="18" fillId="0" borderId="20" xfId="0" applyFont="1" applyBorder="1"/>
    <xf numFmtId="0" fontId="0" fillId="7" borderId="6" xfId="0" applyFill="1" applyBorder="1"/>
    <xf numFmtId="0" fontId="0" fillId="0" borderId="6" xfId="0" applyBorder="1"/>
    <xf numFmtId="0" fontId="0" fillId="0" borderId="8" xfId="0" applyBorder="1"/>
    <xf numFmtId="0" fontId="0" fillId="0" borderId="18" xfId="0" applyBorder="1"/>
    <xf numFmtId="0" fontId="18" fillId="0" borderId="20" xfId="0" applyFont="1" applyBorder="1" applyAlignment="1">
      <alignment vertical="center"/>
    </xf>
    <xf numFmtId="0" fontId="18" fillId="0" borderId="30" xfId="0" applyFont="1" applyBorder="1" applyAlignment="1">
      <alignment vertical="center"/>
    </xf>
    <xf numFmtId="0" fontId="20" fillId="0" borderId="10" xfId="0" applyFont="1" applyBorder="1"/>
    <xf numFmtId="0" fontId="0" fillId="0" borderId="38" xfId="0" applyBorder="1" applyAlignment="1">
      <alignment vertical="center"/>
    </xf>
    <xf numFmtId="0" fontId="18" fillId="0" borderId="32" xfId="0" applyFont="1" applyBorder="1" applyAlignment="1">
      <alignment vertical="center"/>
    </xf>
    <xf numFmtId="0" fontId="0" fillId="0" borderId="44" xfId="0" applyBorder="1" applyAlignment="1">
      <alignment vertical="center"/>
    </xf>
    <xf numFmtId="0" fontId="0" fillId="0" borderId="45" xfId="0" applyBorder="1" applyAlignment="1">
      <alignment vertical="center"/>
    </xf>
    <xf numFmtId="0" fontId="0" fillId="0" borderId="39" xfId="0" applyBorder="1" applyAlignment="1">
      <alignment vertical="center"/>
    </xf>
    <xf numFmtId="0" fontId="18" fillId="0" borderId="33" xfId="0" applyFont="1" applyBorder="1" applyAlignment="1">
      <alignment vertical="center"/>
    </xf>
    <xf numFmtId="0" fontId="0" fillId="0" borderId="4" xfId="0" applyBorder="1" applyAlignment="1">
      <alignment vertical="center"/>
    </xf>
    <xf numFmtId="0" fontId="0" fillId="0" borderId="39" xfId="0" applyBorder="1"/>
    <xf numFmtId="0" fontId="18" fillId="0" borderId="30" xfId="0" applyFont="1" applyBorder="1"/>
    <xf numFmtId="0" fontId="0" fillId="0" borderId="40" xfId="0" applyBorder="1"/>
    <xf numFmtId="0" fontId="18" fillId="0" borderId="34" xfId="0" applyFont="1" applyBorder="1"/>
    <xf numFmtId="0" fontId="20" fillId="0" borderId="36" xfId="0" applyFont="1" applyBorder="1"/>
    <xf numFmtId="0" fontId="0" fillId="0" borderId="46" xfId="0" applyBorder="1"/>
    <xf numFmtId="0" fontId="0" fillId="0" borderId="41" xfId="0" applyBorder="1"/>
    <xf numFmtId="0" fontId="18" fillId="0" borderId="31" xfId="0" applyFont="1" applyBorder="1" applyAlignment="1">
      <alignment vertical="center"/>
    </xf>
    <xf numFmtId="0" fontId="20" fillId="0" borderId="24" xfId="0" applyFont="1" applyBorder="1"/>
    <xf numFmtId="0" fontId="18" fillId="0" borderId="47" xfId="0" applyFont="1" applyBorder="1" applyAlignment="1">
      <alignment vertical="center"/>
    </xf>
    <xf numFmtId="0" fontId="18" fillId="0" borderId="6" xfId="0" applyFont="1" applyBorder="1" applyAlignment="1">
      <alignment vertical="center"/>
    </xf>
    <xf numFmtId="0" fontId="18" fillId="0" borderId="31" xfId="0" applyFont="1" applyBorder="1"/>
    <xf numFmtId="0" fontId="18" fillId="0" borderId="33" xfId="0" applyFont="1" applyBorder="1"/>
    <xf numFmtId="0" fontId="0" fillId="0" borderId="42" xfId="0" applyBorder="1" applyAlignment="1">
      <alignment vertical="center"/>
    </xf>
    <xf numFmtId="0" fontId="18" fillId="0" borderId="15" xfId="0" applyFont="1" applyBorder="1" applyAlignment="1">
      <alignment vertical="center"/>
    </xf>
    <xf numFmtId="14" fontId="20" fillId="0" borderId="18" xfId="0" applyNumberFormat="1" applyFont="1" applyBorder="1"/>
    <xf numFmtId="14" fontId="20" fillId="0" borderId="8" xfId="0" applyNumberFormat="1" applyFont="1" applyBorder="1"/>
    <xf numFmtId="0" fontId="20" fillId="0" borderId="2" xfId="0" applyFont="1" applyBorder="1" applyAlignment="1">
      <alignment readingOrder="1"/>
    </xf>
    <xf numFmtId="0" fontId="20" fillId="0" borderId="0" xfId="0" applyFont="1"/>
    <xf numFmtId="0" fontId="20" fillId="0" borderId="3" xfId="0" applyFont="1" applyBorder="1"/>
    <xf numFmtId="0" fontId="20" fillId="0" borderId="49" xfId="0" applyFont="1" applyBorder="1"/>
    <xf numFmtId="0" fontId="20" fillId="0" borderId="6" xfId="0" applyFont="1" applyBorder="1"/>
    <xf numFmtId="0" fontId="20" fillId="0" borderId="47" xfId="0" applyFont="1" applyBorder="1" applyAlignment="1">
      <alignment readingOrder="1"/>
    </xf>
    <xf numFmtId="0" fontId="0" fillId="0" borderId="15" xfId="0" applyBorder="1"/>
    <xf numFmtId="0" fontId="21" fillId="0" borderId="2" xfId="0" applyFont="1" applyBorder="1" applyAlignment="1">
      <alignment wrapText="1"/>
    </xf>
    <xf numFmtId="14" fontId="20" fillId="0" borderId="2" xfId="0" applyNumberFormat="1" applyFont="1" applyBorder="1"/>
    <xf numFmtId="0" fontId="20" fillId="0" borderId="5" xfId="0" applyFont="1" applyBorder="1"/>
    <xf numFmtId="0" fontId="20" fillId="0" borderId="50" xfId="0" applyFont="1" applyBorder="1"/>
    <xf numFmtId="0" fontId="2" fillId="0" borderId="6" xfId="0" applyFont="1" applyBorder="1"/>
    <xf numFmtId="0" fontId="20" fillId="0" borderId="14" xfId="0" applyFont="1" applyBorder="1"/>
    <xf numFmtId="0" fontId="20" fillId="0" borderId="12" xfId="0" applyFont="1" applyBorder="1"/>
    <xf numFmtId="0" fontId="20" fillId="0" borderId="51" xfId="0" applyFont="1" applyBorder="1"/>
    <xf numFmtId="0" fontId="20" fillId="0" borderId="45" xfId="0" applyFont="1" applyBorder="1"/>
    <xf numFmtId="0" fontId="20" fillId="0" borderId="52" xfId="0" applyFont="1" applyBorder="1"/>
    <xf numFmtId="0" fontId="20" fillId="0" borderId="53" xfId="0" applyFont="1" applyBorder="1"/>
    <xf numFmtId="0" fontId="20" fillId="0" borderId="54" xfId="0" applyFont="1" applyBorder="1"/>
    <xf numFmtId="0" fontId="20" fillId="0" borderId="55" xfId="0" applyFont="1" applyBorder="1"/>
    <xf numFmtId="0" fontId="20" fillId="0" borderId="7" xfId="0" applyFont="1" applyBorder="1"/>
    <xf numFmtId="0" fontId="20" fillId="0" borderId="56" xfId="0" applyFont="1" applyBorder="1"/>
    <xf numFmtId="0" fontId="10" fillId="0" borderId="17" xfId="0" applyFont="1" applyBorder="1" applyAlignment="1">
      <alignment horizontal="center" vertical="center" wrapText="1"/>
    </xf>
    <xf numFmtId="0" fontId="10" fillId="0" borderId="17" xfId="0" applyFont="1" applyBorder="1" applyAlignment="1">
      <alignment horizontal="left" vertical="top" wrapText="1"/>
    </xf>
    <xf numFmtId="14" fontId="10" fillId="0" borderId="17" xfId="0" applyNumberFormat="1" applyFont="1" applyBorder="1" applyAlignment="1">
      <alignment horizontal="center" vertical="top" wrapText="1"/>
    </xf>
    <xf numFmtId="0" fontId="9" fillId="2" borderId="17" xfId="0" applyFont="1" applyFill="1" applyBorder="1" applyAlignment="1">
      <alignment horizontal="left" vertical="center" wrapText="1"/>
    </xf>
    <xf numFmtId="14" fontId="20" fillId="0" borderId="4" xfId="0" applyNumberFormat="1" applyFont="1" applyBorder="1"/>
    <xf numFmtId="0" fontId="24" fillId="0" borderId="47" xfId="0" applyFont="1" applyBorder="1" applyAlignment="1">
      <alignment readingOrder="1"/>
    </xf>
    <xf numFmtId="0" fontId="20" fillId="0" borderId="6" xfId="0" applyFont="1" applyBorder="1" applyAlignment="1">
      <alignment wrapText="1"/>
    </xf>
    <xf numFmtId="0" fontId="20" fillId="0" borderId="8" xfId="0" applyFont="1" applyBorder="1" applyAlignment="1">
      <alignment wrapText="1"/>
    </xf>
    <xf numFmtId="0" fontId="20" fillId="0" borderId="15" xfId="0" applyFont="1" applyBorder="1" applyAlignment="1">
      <alignment wrapText="1"/>
    </xf>
    <xf numFmtId="0" fontId="20" fillId="0" borderId="7" xfId="0" applyFont="1" applyBorder="1" applyAlignment="1">
      <alignment wrapText="1"/>
    </xf>
    <xf numFmtId="0" fontId="20" fillId="0" borderId="0" xfId="0" applyFont="1" applyAlignment="1">
      <alignment wrapText="1"/>
    </xf>
    <xf numFmtId="0" fontId="20" fillId="0" borderId="18" xfId="0" applyFont="1" applyBorder="1" applyAlignment="1">
      <alignment wrapText="1"/>
    </xf>
    <xf numFmtId="9" fontId="10" fillId="0" borderId="10" xfId="0" applyNumberFormat="1" applyFont="1" applyBorder="1" applyAlignment="1">
      <alignment horizontal="center" vertical="center" wrapText="1"/>
    </xf>
    <xf numFmtId="0" fontId="20" fillId="0" borderId="2" xfId="0" applyFont="1" applyBorder="1" applyAlignment="1">
      <alignment wrapText="1"/>
    </xf>
    <xf numFmtId="0" fontId="0" fillId="0" borderId="14" xfId="0" applyBorder="1"/>
    <xf numFmtId="0" fontId="20" fillId="0" borderId="4" xfId="0" applyFont="1" applyBorder="1"/>
    <xf numFmtId="0" fontId="20" fillId="0" borderId="3" xfId="0" applyFont="1" applyBorder="1" applyAlignment="1">
      <alignment horizontal="center" wrapText="1"/>
    </xf>
    <xf numFmtId="0" fontId="20" fillId="0" borderId="49" xfId="0" applyFont="1" applyBorder="1" applyAlignment="1">
      <alignment horizontal="center" wrapText="1"/>
    </xf>
    <xf numFmtId="0" fontId="20" fillId="0" borderId="3" xfId="0" applyFont="1" applyBorder="1" applyAlignment="1">
      <alignment wrapText="1"/>
    </xf>
    <xf numFmtId="0" fontId="20" fillId="0" borderId="49" xfId="0" applyFont="1" applyBorder="1" applyAlignment="1">
      <alignment wrapText="1"/>
    </xf>
    <xf numFmtId="0" fontId="20" fillId="0" borderId="2" xfId="0" applyFont="1" applyBorder="1" applyAlignment="1">
      <alignment horizontal="center" vertical="center"/>
    </xf>
    <xf numFmtId="14" fontId="19" fillId="0" borderId="4" xfId="0" applyNumberFormat="1" applyFont="1" applyBorder="1"/>
    <xf numFmtId="0" fontId="0" fillId="21" borderId="6" xfId="0" applyFill="1" applyBorder="1"/>
    <xf numFmtId="0" fontId="20" fillId="0" borderId="52" xfId="0" applyFont="1" applyBorder="1" applyAlignment="1">
      <alignment wrapText="1"/>
    </xf>
    <xf numFmtId="0" fontId="20" fillId="0" borderId="53" xfId="0" applyFont="1" applyBorder="1" applyAlignment="1">
      <alignment wrapText="1"/>
    </xf>
    <xf numFmtId="9" fontId="20" fillId="0" borderId="52" xfId="0" applyNumberFormat="1" applyFont="1" applyBorder="1" applyAlignment="1">
      <alignment wrapText="1"/>
    </xf>
    <xf numFmtId="9" fontId="20" fillId="0" borderId="53" xfId="0" applyNumberFormat="1" applyFont="1" applyBorder="1" applyAlignment="1">
      <alignment wrapText="1"/>
    </xf>
    <xf numFmtId="0" fontId="21" fillId="0" borderId="52" xfId="0" applyFont="1" applyBorder="1" applyAlignment="1">
      <alignment horizontal="center" vertical="center" wrapText="1"/>
    </xf>
    <xf numFmtId="0" fontId="20" fillId="0" borderId="52" xfId="0" applyFont="1" applyBorder="1" applyAlignment="1">
      <alignment horizontal="center" vertical="center" wrapText="1"/>
    </xf>
    <xf numFmtId="0" fontId="21" fillId="0" borderId="53" xfId="0" applyFont="1" applyBorder="1" applyAlignment="1">
      <alignment horizontal="center" vertical="center" wrapText="1"/>
    </xf>
    <xf numFmtId="0" fontId="20" fillId="0" borderId="53" xfId="0" applyFont="1" applyBorder="1" applyAlignment="1">
      <alignment horizontal="center" vertical="center" wrapText="1"/>
    </xf>
    <xf numFmtId="0" fontId="20" fillId="0" borderId="2" xfId="0" quotePrefix="1" applyFont="1" applyBorder="1" applyAlignment="1">
      <alignment wrapText="1"/>
    </xf>
    <xf numFmtId="0" fontId="20" fillId="0" borderId="2" xfId="0" applyFont="1" applyBorder="1" applyAlignment="1">
      <alignment wrapText="1" readingOrder="1"/>
    </xf>
    <xf numFmtId="0" fontId="20" fillId="0" borderId="47" xfId="0" applyFont="1" applyBorder="1" applyAlignment="1">
      <alignment wrapText="1" readingOrder="1"/>
    </xf>
    <xf numFmtId="0" fontId="20" fillId="0" borderId="6" xfId="0" applyFont="1" applyBorder="1" applyAlignment="1">
      <alignment readingOrder="1"/>
    </xf>
    <xf numFmtId="0" fontId="20" fillId="0" borderId="8" xfId="0" applyFont="1" applyBorder="1" applyAlignment="1">
      <alignment readingOrder="1"/>
    </xf>
    <xf numFmtId="14" fontId="25" fillId="0" borderId="6" xfId="0" applyNumberFormat="1" applyFont="1" applyBorder="1" applyAlignment="1">
      <alignment wrapText="1"/>
    </xf>
    <xf numFmtId="14" fontId="25" fillId="0" borderId="5" xfId="0" applyNumberFormat="1" applyFont="1" applyBorder="1" applyAlignment="1">
      <alignment wrapText="1"/>
    </xf>
    <xf numFmtId="14" fontId="25" fillId="0" borderId="2" xfId="0" applyNumberFormat="1" applyFont="1" applyBorder="1" applyAlignment="1">
      <alignment wrapText="1"/>
    </xf>
    <xf numFmtId="0" fontId="20" fillId="0" borderId="18" xfId="0" applyFont="1" applyBorder="1" applyAlignment="1">
      <alignment horizontal="center" vertical="center"/>
    </xf>
    <xf numFmtId="1" fontId="10" fillId="0" borderId="3" xfId="0" applyNumberFormat="1" applyFont="1" applyBorder="1" applyAlignment="1">
      <alignment horizontal="center" vertical="center" wrapText="1"/>
    </xf>
    <xf numFmtId="1" fontId="10" fillId="0" borderId="3" xfId="0" applyNumberFormat="1" applyFont="1" applyBorder="1" applyAlignment="1">
      <alignment horizontal="center" vertical="top" wrapText="1"/>
    </xf>
    <xf numFmtId="1" fontId="19" fillId="0" borderId="3" xfId="0" applyNumberFormat="1" applyFont="1" applyBorder="1" applyAlignment="1">
      <alignment horizontal="center" vertical="center" wrapText="1"/>
    </xf>
    <xf numFmtId="0" fontId="10" fillId="0" borderId="3" xfId="0" applyFont="1" applyBorder="1" applyAlignment="1">
      <alignment horizontal="center" vertical="center" wrapText="1"/>
    </xf>
    <xf numFmtId="0" fontId="10" fillId="0" borderId="3" xfId="0" applyFont="1" applyBorder="1" applyAlignment="1">
      <alignment horizontal="left" vertical="center" wrapText="1"/>
    </xf>
    <xf numFmtId="0" fontId="10" fillId="0" borderId="3" xfId="0" applyFont="1" applyBorder="1" applyAlignment="1">
      <alignment vertical="top" wrapText="1"/>
    </xf>
    <xf numFmtId="166" fontId="10" fillId="0" borderId="3" xfId="0" applyNumberFormat="1" applyFont="1" applyBorder="1" applyAlignment="1">
      <alignment vertical="center" wrapText="1"/>
    </xf>
    <xf numFmtId="0" fontId="10" fillId="0" borderId="3" xfId="0" applyFont="1" applyBorder="1" applyAlignment="1">
      <alignment horizontal="left" vertical="top" wrapText="1"/>
    </xf>
    <xf numFmtId="14" fontId="10" fillId="0" borderId="3" xfId="0" applyNumberFormat="1" applyFont="1" applyBorder="1" applyAlignment="1">
      <alignment horizontal="center" vertical="top" wrapText="1"/>
    </xf>
    <xf numFmtId="14" fontId="10" fillId="0" borderId="3" xfId="0" applyNumberFormat="1" applyFont="1" applyBorder="1" applyAlignment="1">
      <alignment horizontal="center" vertical="center" wrapText="1"/>
    </xf>
    <xf numFmtId="9" fontId="10" fillId="0" borderId="3" xfId="0" applyNumberFormat="1" applyFont="1" applyBorder="1" applyAlignment="1">
      <alignment horizontal="center" vertical="center" wrapText="1"/>
    </xf>
    <xf numFmtId="10" fontId="10" fillId="0" borderId="3" xfId="0" applyNumberFormat="1" applyFont="1" applyBorder="1" applyAlignment="1">
      <alignment horizontal="center" vertical="center" wrapText="1"/>
    </xf>
    <xf numFmtId="166" fontId="10" fillId="0" borderId="3" xfId="0" applyNumberFormat="1" applyFont="1" applyBorder="1" applyAlignment="1">
      <alignment horizontal="center" vertical="center" wrapText="1"/>
    </xf>
    <xf numFmtId="0" fontId="10" fillId="0" borderId="3" xfId="0" applyFont="1" applyBorder="1" applyAlignment="1">
      <alignment vertical="center" wrapText="1"/>
    </xf>
    <xf numFmtId="0" fontId="21" fillId="0" borderId="2" xfId="0" applyFont="1" applyBorder="1"/>
    <xf numFmtId="0" fontId="27" fillId="0" borderId="0" xfId="0" applyFont="1" applyAlignment="1">
      <alignment wrapText="1"/>
    </xf>
    <xf numFmtId="0" fontId="0" fillId="0" borderId="2" xfId="0" applyBorder="1" applyAlignment="1">
      <alignment horizontal="right"/>
    </xf>
    <xf numFmtId="0" fontId="28" fillId="0" borderId="0" xfId="0" applyFont="1" applyAlignment="1">
      <alignment wrapText="1"/>
    </xf>
    <xf numFmtId="14" fontId="20" fillId="0" borderId="18" xfId="0" applyNumberFormat="1" applyFont="1" applyBorder="1" applyAlignment="1">
      <alignment wrapText="1"/>
    </xf>
    <xf numFmtId="14" fontId="20" fillId="0" borderId="8" xfId="0" applyNumberFormat="1" applyFont="1" applyBorder="1" applyAlignment="1">
      <alignment wrapText="1"/>
    </xf>
    <xf numFmtId="14" fontId="19" fillId="0" borderId="18" xfId="0" applyNumberFormat="1" applyFont="1" applyBorder="1"/>
    <xf numFmtId="14" fontId="19" fillId="0" borderId="5" xfId="0" applyNumberFormat="1" applyFont="1" applyBorder="1"/>
    <xf numFmtId="0" fontId="14" fillId="6" borderId="20" xfId="0" applyFont="1" applyFill="1" applyBorder="1" applyAlignment="1">
      <alignment horizontal="center" vertical="center" wrapText="1"/>
    </xf>
    <xf numFmtId="0" fontId="19" fillId="0" borderId="3" xfId="0" applyFont="1" applyBorder="1"/>
    <xf numFmtId="0" fontId="18" fillId="0" borderId="0" xfId="2" applyFont="1" applyFill="1"/>
    <xf numFmtId="0" fontId="3" fillId="0" borderId="0" xfId="2" applyFill="1"/>
    <xf numFmtId="165" fontId="0" fillId="0" borderId="0" xfId="1" applyFont="1"/>
    <xf numFmtId="0" fontId="0" fillId="0" borderId="5" xfId="0" applyBorder="1"/>
    <xf numFmtId="0" fontId="0" fillId="0" borderId="12" xfId="0" applyBorder="1"/>
    <xf numFmtId="14" fontId="0" fillId="0" borderId="4" xfId="0" applyNumberFormat="1" applyBorder="1"/>
    <xf numFmtId="14" fontId="20" fillId="0" borderId="6" xfId="0" applyNumberFormat="1" applyFont="1" applyBorder="1"/>
    <xf numFmtId="0" fontId="25" fillId="0" borderId="47" xfId="0" applyFont="1" applyBorder="1" applyAlignment="1">
      <alignment readingOrder="1"/>
    </xf>
    <xf numFmtId="0" fontId="0" fillId="0" borderId="2" xfId="0" applyBorder="1" applyAlignment="1">
      <alignment wrapText="1"/>
    </xf>
    <xf numFmtId="0" fontId="0" fillId="21" borderId="2" xfId="0" quotePrefix="1" applyFill="1" applyBorder="1"/>
    <xf numFmtId="14" fontId="19" fillId="0" borderId="13" xfId="0" applyNumberFormat="1" applyFont="1" applyBorder="1"/>
    <xf numFmtId="0" fontId="0" fillId="21" borderId="4" xfId="0" applyFill="1" applyBorder="1"/>
    <xf numFmtId="0" fontId="0" fillId="21" borderId="12" xfId="0" applyFill="1" applyBorder="1"/>
    <xf numFmtId="0" fontId="19" fillId="0" borderId="13" xfId="0" applyFont="1" applyBorder="1"/>
    <xf numFmtId="9" fontId="0" fillId="0" borderId="4" xfId="0" applyNumberFormat="1" applyBorder="1"/>
    <xf numFmtId="0" fontId="19" fillId="0" borderId="18" xfId="0" applyFont="1" applyBorder="1"/>
    <xf numFmtId="0" fontId="5" fillId="13" borderId="29" xfId="0" applyFont="1" applyFill="1" applyBorder="1" applyAlignment="1">
      <alignment horizontal="center" vertical="center"/>
    </xf>
    <xf numFmtId="0" fontId="5" fillId="14" borderId="29" xfId="0" applyFont="1" applyFill="1" applyBorder="1" applyAlignment="1">
      <alignment horizontal="center" vertical="center"/>
    </xf>
    <xf numFmtId="0" fontId="5" fillId="11" borderId="29" xfId="0" applyFont="1" applyFill="1" applyBorder="1" applyAlignment="1">
      <alignment horizontal="center" vertical="center"/>
    </xf>
    <xf numFmtId="0" fontId="5" fillId="12" borderId="29" xfId="0" applyFont="1" applyFill="1" applyBorder="1" applyAlignment="1">
      <alignment horizontal="center" vertical="center"/>
    </xf>
    <xf numFmtId="0" fontId="5" fillId="6" borderId="20" xfId="0" applyFont="1" applyFill="1" applyBorder="1" applyAlignment="1">
      <alignment horizontal="center" vertical="center"/>
    </xf>
    <xf numFmtId="0" fontId="5" fillId="10" borderId="29" xfId="0" applyFont="1" applyFill="1" applyBorder="1" applyAlignment="1">
      <alignment horizontal="center" vertical="center"/>
    </xf>
    <xf numFmtId="1" fontId="22" fillId="0" borderId="3" xfId="0" applyNumberFormat="1" applyFont="1" applyBorder="1" applyAlignment="1">
      <alignment horizontal="left" vertical="top"/>
    </xf>
    <xf numFmtId="0" fontId="19" fillId="0" borderId="18" xfId="0" applyFont="1" applyBorder="1" applyAlignment="1">
      <alignment wrapText="1"/>
    </xf>
    <xf numFmtId="9" fontId="0" fillId="0" borderId="0" xfId="0" applyNumberFormat="1" applyAlignment="1">
      <alignment horizontal="center" vertical="center"/>
    </xf>
    <xf numFmtId="0" fontId="30" fillId="0" borderId="0" xfId="0" applyFont="1" applyAlignment="1">
      <alignment horizontal="left" vertical="top" wrapText="1"/>
    </xf>
    <xf numFmtId="1" fontId="30" fillId="0" borderId="2" xfId="0" applyNumberFormat="1" applyFont="1" applyBorder="1" applyAlignment="1">
      <alignment horizontal="center" vertical="center" wrapText="1"/>
    </xf>
    <xf numFmtId="0" fontId="30" fillId="0" borderId="2" xfId="0" applyFont="1" applyBorder="1" applyAlignment="1">
      <alignment horizontal="center" vertical="center" wrapText="1"/>
    </xf>
    <xf numFmtId="0" fontId="30" fillId="0" borderId="2" xfId="0" applyFont="1" applyBorder="1" applyAlignment="1">
      <alignment horizontal="left" vertical="top" wrapText="1"/>
    </xf>
    <xf numFmtId="1" fontId="12" fillId="0" borderId="2" xfId="0" applyNumberFormat="1" applyFont="1" applyBorder="1" applyAlignment="1">
      <alignment horizontal="center" vertical="center" wrapText="1"/>
    </xf>
    <xf numFmtId="0" fontId="12" fillId="0" borderId="2" xfId="0" applyFont="1" applyBorder="1" applyAlignment="1">
      <alignment horizontal="left" vertical="top" wrapText="1"/>
    </xf>
    <xf numFmtId="0" fontId="25" fillId="0" borderId="2" xfId="0" applyFont="1" applyBorder="1" applyAlignment="1">
      <alignment readingOrder="1"/>
    </xf>
    <xf numFmtId="14" fontId="25" fillId="0" borderId="4" xfId="0" applyNumberFormat="1" applyFont="1" applyBorder="1" applyAlignment="1">
      <alignment wrapText="1"/>
    </xf>
    <xf numFmtId="14" fontId="20" fillId="0" borderId="0" xfId="0" applyNumberFormat="1" applyFont="1"/>
    <xf numFmtId="0" fontId="20" fillId="0" borderId="2" xfId="0" applyFont="1" applyBorder="1" applyAlignment="1">
      <alignment horizontal="right"/>
    </xf>
    <xf numFmtId="0" fontId="20" fillId="0" borderId="10" xfId="0" applyFont="1" applyBorder="1" applyAlignment="1">
      <alignment horizontal="right"/>
    </xf>
    <xf numFmtId="0" fontId="25" fillId="0" borderId="57" xfId="0" applyFont="1" applyBorder="1" applyAlignment="1">
      <alignment readingOrder="1"/>
    </xf>
    <xf numFmtId="14" fontId="19" fillId="0" borderId="18" xfId="0" applyNumberFormat="1" applyFont="1" applyBorder="1" applyAlignment="1">
      <alignment horizontal="right"/>
    </xf>
    <xf numFmtId="14" fontId="19" fillId="0" borderId="12" xfId="0" applyNumberFormat="1" applyFont="1" applyBorder="1" applyAlignment="1">
      <alignment horizontal="right"/>
    </xf>
    <xf numFmtId="0" fontId="25" fillId="0" borderId="6" xfId="0" applyFont="1" applyBorder="1" applyAlignment="1">
      <alignment readingOrder="1"/>
    </xf>
    <xf numFmtId="0" fontId="19" fillId="0" borderId="19" xfId="0" applyFont="1" applyBorder="1"/>
    <xf numFmtId="1" fontId="10" fillId="0" borderId="3" xfId="0" applyNumberFormat="1" applyFont="1" applyBorder="1" applyAlignment="1">
      <alignment horizontal="left" vertical="top" wrapText="1"/>
    </xf>
    <xf numFmtId="0" fontId="34" fillId="0" borderId="2" xfId="0" applyFont="1" applyBorder="1" applyAlignment="1">
      <alignment wrapText="1"/>
    </xf>
    <xf numFmtId="0" fontId="20" fillId="0" borderId="53" xfId="0" applyFont="1" applyBorder="1" applyAlignment="1">
      <alignment horizontal="right" wrapText="1"/>
    </xf>
    <xf numFmtId="0" fontId="20" fillId="0" borderId="2" xfId="0" applyFont="1" applyBorder="1" applyAlignment="1">
      <alignment horizontal="right" vertical="center"/>
    </xf>
    <xf numFmtId="9" fontId="20" fillId="0" borderId="18" xfId="0" applyNumberFormat="1" applyFont="1" applyBorder="1"/>
    <xf numFmtId="0" fontId="21" fillId="0" borderId="12" xfId="0" applyFont="1" applyBorder="1"/>
    <xf numFmtId="9" fontId="20" fillId="0" borderId="8" xfId="0" applyNumberFormat="1" applyFont="1" applyBorder="1"/>
    <xf numFmtId="14" fontId="20" fillId="0" borderId="50" xfId="0" applyNumberFormat="1" applyFont="1" applyBorder="1"/>
    <xf numFmtId="0" fontId="20" fillId="0" borderId="19" xfId="0" applyFont="1" applyBorder="1"/>
    <xf numFmtId="14" fontId="20" fillId="0" borderId="5" xfId="0" applyNumberFormat="1" applyFont="1" applyBorder="1"/>
    <xf numFmtId="0" fontId="25" fillId="0" borderId="2" xfId="0" applyFont="1" applyBorder="1"/>
    <xf numFmtId="0" fontId="25" fillId="0" borderId="18" xfId="0" applyFont="1" applyBorder="1"/>
    <xf numFmtId="0" fontId="25" fillId="0" borderId="58" xfId="0" applyFont="1" applyBorder="1" applyAlignment="1">
      <alignment readingOrder="1"/>
    </xf>
    <xf numFmtId="0" fontId="25" fillId="0" borderId="18" xfId="0" applyFont="1" applyBorder="1" applyAlignment="1">
      <alignment wrapText="1"/>
    </xf>
    <xf numFmtId="14" fontId="25" fillId="0" borderId="19" xfId="0" applyNumberFormat="1" applyFont="1" applyBorder="1"/>
    <xf numFmtId="0" fontId="25" fillId="0" borderId="6" xfId="0" applyFont="1" applyBorder="1"/>
    <xf numFmtId="0" fontId="25" fillId="0" borderId="8" xfId="0" applyFont="1" applyBorder="1"/>
    <xf numFmtId="0" fontId="25" fillId="0" borderId="8" xfId="0" applyFont="1" applyBorder="1" applyAlignment="1">
      <alignment wrapText="1"/>
    </xf>
    <xf numFmtId="14" fontId="25" fillId="0" borderId="8" xfId="0" applyNumberFormat="1" applyFont="1" applyBorder="1"/>
    <xf numFmtId="14" fontId="25" fillId="0" borderId="15" xfId="0" applyNumberFormat="1" applyFont="1" applyBorder="1"/>
    <xf numFmtId="0" fontId="29" fillId="0" borderId="2" xfId="0" applyFont="1" applyBorder="1" applyAlignment="1">
      <alignment wrapText="1"/>
    </xf>
    <xf numFmtId="0" fontId="11" fillId="0" borderId="3" xfId="0" applyFont="1" applyBorder="1" applyAlignment="1">
      <alignment horizontal="left" vertical="top" wrapText="1"/>
    </xf>
    <xf numFmtId="0" fontId="11" fillId="0" borderId="3" xfId="0" applyFont="1" applyBorder="1" applyAlignment="1">
      <alignment horizontal="left" vertical="center" wrapText="1"/>
    </xf>
    <xf numFmtId="14" fontId="10" fillId="0" borderId="0" xfId="0" applyNumberFormat="1" applyFont="1" applyAlignment="1">
      <alignment horizontal="center" vertical="top" wrapText="1"/>
    </xf>
    <xf numFmtId="10" fontId="10" fillId="0" borderId="0" xfId="0" applyNumberFormat="1" applyFont="1" applyAlignment="1">
      <alignment horizontal="center" vertical="center" wrapText="1"/>
    </xf>
    <xf numFmtId="1" fontId="12" fillId="0" borderId="2" xfId="0" applyNumberFormat="1" applyFont="1" applyBorder="1" applyAlignment="1">
      <alignment horizontal="center" vertical="top" wrapText="1"/>
    </xf>
    <xf numFmtId="1" fontId="30" fillId="0" borderId="2" xfId="0" applyNumberFormat="1" applyFont="1" applyBorder="1" applyAlignment="1">
      <alignment horizontal="center" vertical="top" wrapText="1"/>
    </xf>
    <xf numFmtId="1" fontId="33" fillId="0" borderId="2" xfId="0" applyNumberFormat="1" applyFont="1" applyBorder="1" applyAlignment="1">
      <alignment horizontal="center" vertical="center" wrapText="1"/>
    </xf>
    <xf numFmtId="1" fontId="31" fillId="0" borderId="2" xfId="0" applyNumberFormat="1" applyFont="1" applyBorder="1" applyAlignment="1">
      <alignment horizontal="center" vertical="center" wrapText="1"/>
    </xf>
    <xf numFmtId="0" fontId="12" fillId="0" borderId="2" xfId="0" applyFont="1" applyBorder="1" applyAlignment="1">
      <alignment horizontal="center" vertical="center" wrapText="1"/>
    </xf>
    <xf numFmtId="0" fontId="32" fillId="0" borderId="2" xfId="0" applyFont="1" applyBorder="1" applyAlignment="1">
      <alignment wrapText="1"/>
    </xf>
    <xf numFmtId="0" fontId="29" fillId="0" borderId="0" xfId="0" applyFont="1" applyAlignment="1">
      <alignment wrapText="1"/>
    </xf>
    <xf numFmtId="0" fontId="12" fillId="0" borderId="2" xfId="0" applyFont="1" applyBorder="1" applyAlignment="1">
      <alignment horizontal="left" vertical="center" wrapText="1"/>
    </xf>
    <xf numFmtId="0" fontId="30" fillId="0" borderId="2" xfId="0" applyFont="1" applyBorder="1" applyAlignment="1">
      <alignment horizontal="left" vertical="center" wrapText="1"/>
    </xf>
    <xf numFmtId="0" fontId="12" fillId="0" borderId="2" xfId="0" applyFont="1" applyBorder="1" applyAlignment="1">
      <alignment vertical="center" wrapText="1"/>
    </xf>
    <xf numFmtId="0" fontId="30" fillId="0" borderId="2" xfId="0" applyFont="1" applyBorder="1" applyAlignment="1">
      <alignment vertical="center" wrapText="1"/>
    </xf>
    <xf numFmtId="14" fontId="12" fillId="0" borderId="2" xfId="0" applyNumberFormat="1" applyFont="1" applyBorder="1" applyAlignment="1">
      <alignment horizontal="center" vertical="top" wrapText="1"/>
    </xf>
    <xf numFmtId="14" fontId="30" fillId="0" borderId="2" xfId="0" applyNumberFormat="1" applyFont="1" applyBorder="1" applyAlignment="1">
      <alignment horizontal="center" vertical="top" wrapText="1"/>
    </xf>
    <xf numFmtId="14" fontId="12" fillId="0" borderId="2" xfId="0" applyNumberFormat="1" applyFont="1" applyBorder="1" applyAlignment="1">
      <alignment horizontal="center" vertical="center" wrapText="1"/>
    </xf>
    <xf numFmtId="14" fontId="30" fillId="0" borderId="2" xfId="0" applyNumberFormat="1" applyFont="1" applyBorder="1" applyAlignment="1">
      <alignment horizontal="center" vertical="center" wrapText="1"/>
    </xf>
    <xf numFmtId="14" fontId="10" fillId="7" borderId="2" xfId="0" applyNumberFormat="1" applyFont="1" applyFill="1" applyBorder="1" applyAlignment="1">
      <alignment horizontal="center" vertical="center" wrapText="1"/>
    </xf>
    <xf numFmtId="9" fontId="30" fillId="0" borderId="2" xfId="0" applyNumberFormat="1" applyFont="1" applyBorder="1" applyAlignment="1">
      <alignment horizontal="center" vertical="center" wrapText="1"/>
    </xf>
    <xf numFmtId="166" fontId="12" fillId="0" borderId="2" xfId="0" applyNumberFormat="1" applyFont="1" applyBorder="1" applyAlignment="1">
      <alignment horizontal="center" vertical="center" wrapText="1"/>
    </xf>
    <xf numFmtId="166" fontId="30" fillId="0" borderId="2" xfId="0" applyNumberFormat="1" applyFont="1" applyBorder="1" applyAlignment="1">
      <alignment horizontal="center" vertical="center" wrapText="1"/>
    </xf>
    <xf numFmtId="0" fontId="30" fillId="0" borderId="4" xfId="0" applyFont="1" applyBorder="1" applyAlignment="1">
      <alignment horizontal="left" vertical="top" wrapText="1"/>
    </xf>
    <xf numFmtId="167" fontId="35" fillId="0" borderId="2" xfId="0" applyNumberFormat="1" applyFont="1" applyBorder="1" applyProtection="1">
      <protection hidden="1"/>
    </xf>
    <xf numFmtId="0" fontId="0" fillId="0" borderId="2" xfId="0" applyBorder="1" applyAlignment="1">
      <alignment horizontal="left" vertical="center" wrapText="1"/>
    </xf>
    <xf numFmtId="0" fontId="14" fillId="6" borderId="20" xfId="0" applyFont="1" applyFill="1" applyBorder="1" applyAlignment="1">
      <alignment horizontal="center"/>
    </xf>
    <xf numFmtId="167" fontId="35" fillId="0" borderId="10" xfId="0" applyNumberFormat="1" applyFont="1" applyBorder="1" applyProtection="1">
      <protection hidden="1"/>
    </xf>
    <xf numFmtId="1" fontId="10" fillId="0" borderId="17" xfId="0" applyNumberFormat="1" applyFont="1" applyBorder="1" applyAlignment="1">
      <alignment horizontal="center" vertical="center" wrapText="1"/>
    </xf>
    <xf numFmtId="0" fontId="10" fillId="0" borderId="17" xfId="0" applyFont="1" applyBorder="1" applyAlignment="1">
      <alignment horizontal="left" vertical="center" wrapText="1"/>
    </xf>
    <xf numFmtId="0" fontId="25" fillId="0" borderId="4" xfId="0" applyFont="1" applyBorder="1" applyAlignment="1">
      <alignment readingOrder="1"/>
    </xf>
    <xf numFmtId="14" fontId="19" fillId="0" borderId="6" xfId="0" applyNumberFormat="1" applyFont="1" applyBorder="1"/>
    <xf numFmtId="0" fontId="25" fillId="0" borderId="59" xfId="0" applyFont="1" applyBorder="1" applyAlignment="1">
      <alignment readingOrder="1"/>
    </xf>
    <xf numFmtId="0" fontId="25" fillId="0" borderId="60" xfId="0" applyFont="1" applyBorder="1" applyAlignment="1">
      <alignment readingOrder="1"/>
    </xf>
    <xf numFmtId="0" fontId="36" fillId="0" borderId="2" xfId="0" applyFont="1" applyBorder="1" applyAlignment="1">
      <alignment wrapText="1"/>
    </xf>
    <xf numFmtId="0" fontId="37" fillId="21" borderId="1" xfId="0" applyFont="1" applyFill="1" applyBorder="1" applyAlignment="1">
      <alignment horizontal="center" vertical="center" wrapText="1"/>
    </xf>
    <xf numFmtId="0" fontId="37" fillId="21" borderId="9" xfId="0" applyFont="1" applyFill="1" applyBorder="1" applyAlignment="1">
      <alignment horizontal="center" vertical="center" wrapText="1"/>
    </xf>
    <xf numFmtId="0" fontId="19" fillId="0" borderId="19" xfId="0" applyFont="1" applyBorder="1" applyAlignment="1">
      <alignment wrapText="1"/>
    </xf>
    <xf numFmtId="0" fontId="19" fillId="0" borderId="6" xfId="0" applyFont="1" applyBorder="1" applyAlignment="1">
      <alignment wrapText="1"/>
    </xf>
    <xf numFmtId="0" fontId="19" fillId="0" borderId="4" xfId="0" applyFont="1" applyBorder="1" applyAlignment="1">
      <alignment wrapText="1"/>
    </xf>
    <xf numFmtId="0" fontId="19" fillId="0" borderId="13" xfId="0" applyFont="1" applyBorder="1" applyAlignment="1">
      <alignment wrapText="1"/>
    </xf>
    <xf numFmtId="14" fontId="19" fillId="0" borderId="12" xfId="0" applyNumberFormat="1" applyFont="1" applyBorder="1"/>
    <xf numFmtId="14" fontId="19" fillId="0" borderId="2" xfId="0" applyNumberFormat="1" applyFont="1" applyBorder="1" applyAlignment="1">
      <alignment horizontal="right"/>
    </xf>
    <xf numFmtId="14" fontId="19" fillId="0" borderId="19" xfId="0" applyNumberFormat="1" applyFont="1" applyBorder="1"/>
    <xf numFmtId="0" fontId="10" fillId="7" borderId="0" xfId="0" applyFont="1" applyFill="1" applyAlignment="1">
      <alignment horizontal="left" vertical="top" wrapText="1"/>
    </xf>
    <xf numFmtId="1" fontId="10" fillId="7" borderId="2" xfId="0" applyNumberFormat="1" applyFont="1" applyFill="1" applyBorder="1" applyAlignment="1">
      <alignment horizontal="center" vertical="center" wrapText="1"/>
    </xf>
    <xf numFmtId="1" fontId="10" fillId="7" borderId="2" xfId="0" applyNumberFormat="1" applyFont="1" applyFill="1" applyBorder="1" applyAlignment="1">
      <alignment horizontal="center" vertical="top" wrapText="1"/>
    </xf>
    <xf numFmtId="1" fontId="19" fillId="7" borderId="2" xfId="0" applyNumberFormat="1" applyFont="1" applyFill="1" applyBorder="1" applyAlignment="1">
      <alignment horizontal="center" vertical="center" wrapText="1"/>
    </xf>
    <xf numFmtId="0" fontId="10" fillId="7" borderId="2" xfId="0" applyFont="1" applyFill="1" applyBorder="1" applyAlignment="1">
      <alignment horizontal="center" vertical="center" wrapText="1"/>
    </xf>
    <xf numFmtId="0" fontId="29" fillId="7" borderId="2" xfId="0" applyFont="1" applyFill="1" applyBorder="1" applyAlignment="1">
      <alignment wrapText="1"/>
    </xf>
    <xf numFmtId="0" fontId="10" fillId="7" borderId="2" xfId="0" applyFont="1" applyFill="1" applyBorder="1" applyAlignment="1">
      <alignment horizontal="left" vertical="center" wrapText="1"/>
    </xf>
    <xf numFmtId="166" fontId="10" fillId="7" borderId="2" xfId="0" applyNumberFormat="1" applyFont="1" applyFill="1" applyBorder="1" applyAlignment="1">
      <alignment vertical="center" wrapText="1"/>
    </xf>
    <xf numFmtId="0" fontId="10" fillId="7" borderId="2" xfId="0" applyFont="1" applyFill="1" applyBorder="1" applyAlignment="1">
      <alignment horizontal="left" vertical="top" wrapText="1"/>
    </xf>
    <xf numFmtId="0" fontId="10" fillId="7" borderId="6" xfId="0" applyFont="1" applyFill="1" applyBorder="1" applyAlignment="1">
      <alignment horizontal="center" vertical="center" wrapText="1"/>
    </xf>
    <xf numFmtId="0" fontId="10" fillId="7" borderId="10" xfId="0" applyFont="1" applyFill="1" applyBorder="1" applyAlignment="1">
      <alignment horizontal="left" vertical="top" wrapText="1"/>
    </xf>
    <xf numFmtId="0" fontId="10" fillId="7" borderId="4" xfId="0" applyFont="1" applyFill="1" applyBorder="1" applyAlignment="1">
      <alignment vertical="center" wrapText="1"/>
    </xf>
    <xf numFmtId="0" fontId="10" fillId="7" borderId="4" xfId="0" applyFont="1" applyFill="1" applyBorder="1" applyAlignment="1">
      <alignment horizontal="left" vertical="top" wrapText="1"/>
    </xf>
    <xf numFmtId="0" fontId="10" fillId="7" borderId="4" xfId="0" applyFont="1" applyFill="1" applyBorder="1" applyAlignment="1">
      <alignment horizontal="center" vertical="center" wrapText="1"/>
    </xf>
    <xf numFmtId="14" fontId="10" fillId="7" borderId="4" xfId="0" applyNumberFormat="1" applyFont="1" applyFill="1" applyBorder="1" applyAlignment="1">
      <alignment horizontal="center" vertical="center" wrapText="1"/>
    </xf>
    <xf numFmtId="1" fontId="10" fillId="7" borderId="19" xfId="0" applyNumberFormat="1" applyFont="1" applyFill="1" applyBorder="1" applyAlignment="1">
      <alignment horizontal="center" vertical="center" wrapText="1"/>
    </xf>
    <xf numFmtId="0" fontId="10" fillId="7" borderId="4" xfId="0" applyFont="1" applyFill="1" applyBorder="1" applyAlignment="1">
      <alignment horizontal="left" vertical="center" wrapText="1"/>
    </xf>
    <xf numFmtId="166" fontId="10" fillId="7" borderId="4" xfId="0" applyNumberFormat="1" applyFont="1" applyFill="1" applyBorder="1" applyAlignment="1">
      <alignment vertical="center" wrapText="1"/>
    </xf>
    <xf numFmtId="14" fontId="10" fillId="7" borderId="4" xfId="0" applyNumberFormat="1" applyFont="1" applyFill="1" applyBorder="1" applyAlignment="1">
      <alignment horizontal="center" vertical="top" wrapText="1"/>
    </xf>
    <xf numFmtId="14" fontId="10" fillId="7" borderId="4" xfId="0" quotePrefix="1" applyNumberFormat="1" applyFont="1" applyFill="1" applyBorder="1" applyAlignment="1">
      <alignment horizontal="center" vertical="center" wrapText="1"/>
    </xf>
    <xf numFmtId="0" fontId="19" fillId="7" borderId="2" xfId="0" applyFont="1" applyFill="1" applyBorder="1"/>
    <xf numFmtId="0" fontId="19" fillId="7" borderId="2" xfId="0" applyFont="1" applyFill="1" applyBorder="1" applyAlignment="1">
      <alignment wrapText="1"/>
    </xf>
    <xf numFmtId="0" fontId="0" fillId="7" borderId="10" xfId="0" applyFill="1" applyBorder="1"/>
    <xf numFmtId="0" fontId="38" fillId="0" borderId="47" xfId="0" applyFont="1" applyBorder="1" applyAlignment="1">
      <alignment readingOrder="1"/>
    </xf>
    <xf numFmtId="14" fontId="22" fillId="0" borderId="2" xfId="0" applyNumberFormat="1" applyFont="1" applyBorder="1"/>
    <xf numFmtId="0" fontId="22" fillId="0" borderId="2" xfId="0" applyFont="1" applyBorder="1" applyAlignment="1">
      <alignment wrapText="1"/>
    </xf>
    <xf numFmtId="0" fontId="22" fillId="0" borderId="2" xfId="0" applyFont="1" applyBorder="1"/>
    <xf numFmtId="0" fontId="22" fillId="21" borderId="2" xfId="0" applyFont="1" applyFill="1" applyBorder="1"/>
    <xf numFmtId="0" fontId="22" fillId="0" borderId="10" xfId="0" applyFont="1" applyBorder="1"/>
    <xf numFmtId="0" fontId="38" fillId="0" borderId="2" xfId="0" applyFont="1" applyBorder="1" applyAlignment="1">
      <alignment readingOrder="1"/>
    </xf>
    <xf numFmtId="14" fontId="22" fillId="0" borderId="18" xfId="0" applyNumberFormat="1" applyFont="1" applyBorder="1"/>
    <xf numFmtId="14" fontId="22" fillId="0" borderId="19" xfId="0" applyNumberFormat="1" applyFont="1" applyBorder="1"/>
    <xf numFmtId="0" fontId="38" fillId="0" borderId="6" xfId="0" applyFont="1" applyBorder="1" applyAlignment="1">
      <alignment readingOrder="1"/>
    </xf>
    <xf numFmtId="14" fontId="22" fillId="0" borderId="10" xfId="0" applyNumberFormat="1" applyFont="1" applyBorder="1"/>
    <xf numFmtId="0" fontId="22" fillId="7" borderId="2" xfId="0" applyFont="1" applyFill="1" applyBorder="1"/>
    <xf numFmtId="0" fontId="22" fillId="0" borderId="4" xfId="0" applyFont="1" applyBorder="1"/>
    <xf numFmtId="0" fontId="38" fillId="0" borderId="4" xfId="0" applyFont="1" applyBorder="1" applyAlignment="1">
      <alignment readingOrder="1"/>
    </xf>
    <xf numFmtId="0" fontId="22" fillId="0" borderId="4" xfId="0" applyFont="1" applyBorder="1" applyAlignment="1">
      <alignment wrapText="1"/>
    </xf>
    <xf numFmtId="14" fontId="22" fillId="0" borderId="4" xfId="0" applyNumberFormat="1" applyFont="1" applyBorder="1"/>
    <xf numFmtId="0" fontId="38" fillId="0" borderId="59" xfId="0" applyFont="1" applyBorder="1" applyAlignment="1">
      <alignment readingOrder="1"/>
    </xf>
    <xf numFmtId="0" fontId="22" fillId="0" borderId="10" xfId="0" applyFont="1" applyBorder="1" applyAlignment="1">
      <alignment wrapText="1"/>
    </xf>
    <xf numFmtId="14" fontId="22" fillId="0" borderId="6" xfId="0" applyNumberFormat="1" applyFont="1" applyBorder="1"/>
    <xf numFmtId="0" fontId="38" fillId="0" borderId="60" xfId="0" applyFont="1" applyBorder="1" applyAlignment="1">
      <alignment readingOrder="1"/>
    </xf>
    <xf numFmtId="0" fontId="22" fillId="0" borderId="13" xfId="0" applyFont="1" applyBorder="1" applyAlignment="1">
      <alignment wrapText="1"/>
    </xf>
    <xf numFmtId="0" fontId="22" fillId="0" borderId="19" xfId="0" applyFont="1" applyBorder="1" applyAlignment="1">
      <alignment wrapText="1"/>
    </xf>
    <xf numFmtId="0" fontId="22" fillId="0" borderId="18" xfId="0" applyFont="1" applyBorder="1"/>
    <xf numFmtId="0" fontId="22" fillId="0" borderId="6" xfId="0" applyFont="1" applyBorder="1" applyAlignment="1">
      <alignment wrapText="1"/>
    </xf>
    <xf numFmtId="14" fontId="22" fillId="0" borderId="5" xfId="0" applyNumberFormat="1" applyFont="1" applyBorder="1"/>
    <xf numFmtId="0" fontId="22" fillId="7" borderId="10" xfId="0" applyFont="1" applyFill="1" applyBorder="1"/>
    <xf numFmtId="0" fontId="39" fillId="0" borderId="2" xfId="0" applyFont="1" applyBorder="1" applyAlignment="1">
      <alignment wrapText="1"/>
    </xf>
    <xf numFmtId="0" fontId="22" fillId="0" borderId="6" xfId="0" applyFont="1" applyBorder="1"/>
    <xf numFmtId="0" fontId="22" fillId="7" borderId="2" xfId="0" applyFont="1" applyFill="1" applyBorder="1" applyAlignment="1">
      <alignment wrapText="1"/>
    </xf>
    <xf numFmtId="14" fontId="38" fillId="0" borderId="2" xfId="0" applyNumberFormat="1" applyFont="1" applyBorder="1" applyAlignment="1">
      <alignment wrapText="1"/>
    </xf>
    <xf numFmtId="0" fontId="10" fillId="0" borderId="17" xfId="0" applyFont="1" applyBorder="1" applyAlignment="1">
      <alignment vertical="center" wrapText="1"/>
    </xf>
    <xf numFmtId="166" fontId="10" fillId="0" borderId="17" xfId="0" applyNumberFormat="1" applyFont="1" applyBorder="1" applyAlignment="1">
      <alignment vertical="center" wrapText="1"/>
    </xf>
    <xf numFmtId="0" fontId="10" fillId="0" borderId="4" xfId="0" applyFont="1" applyBorder="1" applyAlignment="1">
      <alignment horizontal="left" vertical="center" wrapText="1"/>
    </xf>
    <xf numFmtId="14" fontId="10" fillId="0" borderId="17" xfId="0" applyNumberFormat="1" applyFont="1" applyBorder="1" applyAlignment="1">
      <alignment horizontal="center" vertical="center" wrapText="1"/>
    </xf>
    <xf numFmtId="9" fontId="10" fillId="0" borderId="17" xfId="0" applyNumberFormat="1" applyFont="1" applyBorder="1" applyAlignment="1">
      <alignment horizontal="center" vertical="center" wrapText="1"/>
    </xf>
    <xf numFmtId="166" fontId="10" fillId="0" borderId="17" xfId="0" applyNumberFormat="1" applyFont="1" applyBorder="1" applyAlignment="1">
      <alignment horizontal="center" vertical="center" wrapText="1"/>
    </xf>
    <xf numFmtId="166" fontId="10" fillId="0" borderId="4" xfId="0" applyNumberFormat="1" applyFont="1" applyBorder="1" applyAlignment="1">
      <alignment horizontal="center" vertical="center" wrapText="1"/>
    </xf>
    <xf numFmtId="14" fontId="20" fillId="0" borderId="2" xfId="0" applyNumberFormat="1" applyFont="1" applyBorder="1" applyAlignment="1">
      <alignment horizontal="right"/>
    </xf>
    <xf numFmtId="0" fontId="40" fillId="0" borderId="6" xfId="0" applyFont="1" applyBorder="1"/>
    <xf numFmtId="0" fontId="40" fillId="0" borderId="2" xfId="0" applyFont="1" applyBorder="1"/>
    <xf numFmtId="0" fontId="41" fillId="0" borderId="47" xfId="0" applyFont="1" applyBorder="1" applyAlignment="1">
      <alignment readingOrder="1"/>
    </xf>
    <xf numFmtId="0" fontId="40" fillId="0" borderId="2" xfId="0" applyFont="1" applyBorder="1" applyAlignment="1">
      <alignment wrapText="1"/>
    </xf>
    <xf numFmtId="14" fontId="40" fillId="0" borderId="18" xfId="0" applyNumberFormat="1" applyFont="1" applyBorder="1"/>
    <xf numFmtId="14" fontId="40" fillId="0" borderId="2" xfId="0" applyNumberFormat="1" applyFont="1" applyBorder="1"/>
    <xf numFmtId="0" fontId="40" fillId="0" borderId="3" xfId="0" applyFont="1" applyBorder="1"/>
    <xf numFmtId="0" fontId="42" fillId="7" borderId="2" xfId="0" applyFont="1" applyFill="1" applyBorder="1"/>
    <xf numFmtId="9" fontId="42" fillId="0" borderId="2" xfId="0" applyNumberFormat="1" applyFont="1" applyBorder="1"/>
    <xf numFmtId="0" fontId="42" fillId="0" borderId="0" xfId="0" applyFont="1"/>
    <xf numFmtId="14" fontId="41" fillId="0" borderId="2" xfId="0" applyNumberFormat="1" applyFont="1" applyBorder="1" applyAlignment="1">
      <alignment wrapText="1"/>
    </xf>
    <xf numFmtId="0" fontId="40" fillId="7" borderId="2" xfId="0" applyFont="1" applyFill="1" applyBorder="1" applyAlignment="1">
      <alignment wrapText="1"/>
    </xf>
    <xf numFmtId="0" fontId="42" fillId="21" borderId="2" xfId="0" applyFont="1" applyFill="1" applyBorder="1"/>
    <xf numFmtId="0" fontId="40" fillId="0" borderId="4" xfId="0" applyFont="1" applyBorder="1"/>
    <xf numFmtId="14" fontId="0" fillId="0" borderId="3" xfId="0" applyNumberFormat="1" applyBorder="1"/>
    <xf numFmtId="0" fontId="17" fillId="2" borderId="3" xfId="0" applyFont="1" applyFill="1" applyBorder="1" applyAlignment="1">
      <alignment horizontal="center"/>
    </xf>
    <xf numFmtId="0" fontId="0" fillId="0" borderId="4" xfId="0" applyBorder="1" applyAlignment="1">
      <alignment horizontal="left" vertical="center" wrapText="1"/>
    </xf>
    <xf numFmtId="167" fontId="35" fillId="0" borderId="4" xfId="0" applyNumberFormat="1" applyFont="1" applyBorder="1" applyProtection="1">
      <protection hidden="1"/>
    </xf>
    <xf numFmtId="167" fontId="35" fillId="0" borderId="13" xfId="0" applyNumberFormat="1" applyFont="1" applyBorder="1" applyProtection="1">
      <protection hidden="1"/>
    </xf>
    <xf numFmtId="0" fontId="0" fillId="0" borderId="4" xfId="0" applyBorder="1" applyAlignment="1">
      <alignment wrapText="1"/>
    </xf>
    <xf numFmtId="0" fontId="10" fillId="3" borderId="0" xfId="0" applyFont="1" applyFill="1" applyAlignment="1">
      <alignment horizontal="left" vertical="top" wrapText="1"/>
    </xf>
    <xf numFmtId="9" fontId="10" fillId="0" borderId="6" xfId="0" applyNumberFormat="1" applyFont="1" applyBorder="1" applyAlignment="1">
      <alignment horizontal="center" vertical="center" wrapText="1"/>
    </xf>
    <xf numFmtId="0" fontId="10" fillId="0" borderId="6" xfId="0" applyFont="1" applyBorder="1" applyAlignment="1">
      <alignment horizontal="left" vertical="center" wrapText="1"/>
    </xf>
    <xf numFmtId="0" fontId="10" fillId="0" borderId="6" xfId="0" applyFont="1" applyBorder="1" applyAlignment="1">
      <alignment vertical="center" wrapText="1"/>
    </xf>
    <xf numFmtId="1" fontId="10" fillId="0" borderId="6" xfId="0" applyNumberFormat="1" applyFont="1" applyBorder="1" applyAlignment="1">
      <alignment horizontal="center" vertical="center" wrapText="1"/>
    </xf>
    <xf numFmtId="0" fontId="10" fillId="0" borderId="5" xfId="0" applyFont="1" applyBorder="1" applyAlignment="1">
      <alignment horizontal="center" vertical="center" wrapText="1"/>
    </xf>
    <xf numFmtId="1" fontId="19" fillId="0" borderId="4" xfId="0" applyNumberFormat="1" applyFont="1" applyBorder="1" applyAlignment="1">
      <alignment horizontal="center" vertical="center" wrapText="1"/>
    </xf>
    <xf numFmtId="1" fontId="10" fillId="0" borderId="4" xfId="0" applyNumberFormat="1" applyFont="1" applyBorder="1" applyAlignment="1">
      <alignment horizontal="center" vertical="center" wrapText="1"/>
    </xf>
    <xf numFmtId="1" fontId="19" fillId="0" borderId="5" xfId="0" applyNumberFormat="1" applyFont="1" applyBorder="1" applyAlignment="1">
      <alignment horizontal="center" vertical="center" wrapText="1"/>
    </xf>
    <xf numFmtId="1" fontId="10" fillId="0" borderId="5" xfId="0" applyNumberFormat="1" applyFont="1" applyBorder="1" applyAlignment="1">
      <alignment horizontal="center" vertical="center" wrapText="1"/>
    </xf>
    <xf numFmtId="0" fontId="10" fillId="0" borderId="5" xfId="0" applyFont="1" applyBorder="1" applyAlignment="1">
      <alignment horizontal="left" vertical="center" wrapText="1"/>
    </xf>
    <xf numFmtId="0" fontId="10" fillId="0" borderId="56" xfId="0" applyFont="1" applyBorder="1" applyAlignment="1">
      <alignment horizontal="left" vertical="center" wrapText="1"/>
    </xf>
    <xf numFmtId="0" fontId="10" fillId="0" borderId="54" xfId="0" applyFont="1" applyBorder="1" applyAlignment="1">
      <alignment horizontal="left" vertical="center" wrapText="1"/>
    </xf>
    <xf numFmtId="0" fontId="10" fillId="0" borderId="61" xfId="0" applyFont="1" applyBorder="1" applyAlignment="1">
      <alignment horizontal="left" vertical="center" wrapText="1"/>
    </xf>
    <xf numFmtId="0" fontId="10" fillId="0" borderId="5" xfId="0" applyFont="1" applyBorder="1" applyAlignment="1">
      <alignment vertical="top" wrapText="1"/>
    </xf>
    <xf numFmtId="1" fontId="19" fillId="0" borderId="6" xfId="0" applyNumberFormat="1" applyFont="1" applyBorder="1" applyAlignment="1">
      <alignment horizontal="center" vertical="center" wrapText="1"/>
    </xf>
    <xf numFmtId="166" fontId="10" fillId="0" borderId="4" xfId="0" applyNumberFormat="1" applyFont="1" applyBorder="1" applyAlignment="1">
      <alignment vertical="center" wrapText="1"/>
    </xf>
    <xf numFmtId="0" fontId="11" fillId="0" borderId="4" xfId="0" applyFont="1" applyBorder="1" applyAlignment="1">
      <alignment horizontal="left" vertical="center" wrapText="1"/>
    </xf>
    <xf numFmtId="0" fontId="12" fillId="0" borderId="4" xfId="0" applyFont="1" applyBorder="1" applyAlignment="1">
      <alignment horizontal="center" vertical="center" wrapText="1"/>
    </xf>
    <xf numFmtId="14" fontId="10" fillId="0" borderId="4" xfId="0" applyNumberFormat="1" applyFont="1" applyBorder="1" applyAlignment="1">
      <alignment horizontal="center" vertical="top" wrapText="1"/>
    </xf>
    <xf numFmtId="14" fontId="10" fillId="0" borderId="4" xfId="0" applyNumberFormat="1" applyFont="1" applyBorder="1" applyAlignment="1">
      <alignment horizontal="center" vertical="center" wrapText="1"/>
    </xf>
    <xf numFmtId="9" fontId="10" fillId="0" borderId="4" xfId="0" applyNumberFormat="1" applyFont="1" applyBorder="1" applyAlignment="1">
      <alignment horizontal="center" vertical="center" wrapText="1"/>
    </xf>
    <xf numFmtId="1" fontId="10" fillId="7" borderId="4" xfId="0" applyNumberFormat="1" applyFont="1" applyFill="1" applyBorder="1" applyAlignment="1">
      <alignment horizontal="center" vertical="top" wrapText="1"/>
    </xf>
    <xf numFmtId="1" fontId="19" fillId="7" borderId="4" xfId="0" applyNumberFormat="1" applyFont="1" applyFill="1" applyBorder="1" applyAlignment="1">
      <alignment horizontal="center" vertical="center" wrapText="1"/>
    </xf>
    <xf numFmtId="1" fontId="10" fillId="7" borderId="4" xfId="0" applyNumberFormat="1" applyFont="1" applyFill="1" applyBorder="1" applyAlignment="1">
      <alignment horizontal="center" vertical="center" wrapText="1"/>
    </xf>
    <xf numFmtId="0" fontId="29" fillId="7" borderId="4" xfId="0" applyFont="1" applyFill="1" applyBorder="1" applyAlignment="1">
      <alignment wrapText="1"/>
    </xf>
    <xf numFmtId="0" fontId="12" fillId="7" borderId="4" xfId="0" applyFont="1" applyFill="1" applyBorder="1" applyAlignment="1">
      <alignment vertical="center" wrapText="1"/>
    </xf>
    <xf numFmtId="0" fontId="10" fillId="7" borderId="5" xfId="0" applyFont="1" applyFill="1" applyBorder="1" applyAlignment="1">
      <alignment horizontal="center" vertical="center" wrapText="1"/>
    </xf>
    <xf numFmtId="0" fontId="10" fillId="7" borderId="13" xfId="0" applyFont="1" applyFill="1" applyBorder="1" applyAlignment="1">
      <alignment horizontal="left" vertical="top" wrapText="1"/>
    </xf>
    <xf numFmtId="0" fontId="11" fillId="0" borderId="17" xfId="0" applyFont="1" applyBorder="1" applyAlignment="1">
      <alignment horizontal="left" vertical="top" wrapText="1"/>
    </xf>
    <xf numFmtId="0" fontId="11" fillId="0" borderId="17" xfId="0" applyFont="1" applyBorder="1" applyAlignment="1">
      <alignment horizontal="left" vertical="center" wrapText="1"/>
    </xf>
    <xf numFmtId="1" fontId="10" fillId="7" borderId="5" xfId="0" applyNumberFormat="1" applyFont="1" applyFill="1" applyBorder="1" applyAlignment="1">
      <alignment horizontal="center" vertical="top" wrapText="1"/>
    </xf>
    <xf numFmtId="1" fontId="19" fillId="7" borderId="5" xfId="0" applyNumberFormat="1" applyFont="1" applyFill="1" applyBorder="1" applyAlignment="1">
      <alignment horizontal="center" vertical="center" wrapText="1"/>
    </xf>
    <xf numFmtId="1" fontId="10" fillId="7" borderId="5" xfId="0" applyNumberFormat="1" applyFont="1" applyFill="1" applyBorder="1" applyAlignment="1">
      <alignment horizontal="center" vertical="center" wrapText="1"/>
    </xf>
    <xf numFmtId="0" fontId="29" fillId="7" borderId="5" xfId="0" applyFont="1" applyFill="1" applyBorder="1" applyAlignment="1">
      <alignment wrapText="1"/>
    </xf>
    <xf numFmtId="0" fontId="10" fillId="7" borderId="5" xfId="0" applyFont="1" applyFill="1" applyBorder="1" applyAlignment="1">
      <alignment horizontal="left" vertical="center" wrapText="1"/>
    </xf>
    <xf numFmtId="0" fontId="12" fillId="7" borderId="5" xfId="0" applyFont="1" applyFill="1" applyBorder="1" applyAlignment="1">
      <alignment vertical="center" wrapText="1"/>
    </xf>
    <xf numFmtId="166" fontId="10" fillId="7" borderId="5" xfId="0" applyNumberFormat="1" applyFont="1" applyFill="1" applyBorder="1" applyAlignment="1">
      <alignment vertical="center" wrapText="1"/>
    </xf>
    <xf numFmtId="0" fontId="10" fillId="7" borderId="5" xfId="0" applyFont="1" applyFill="1" applyBorder="1" applyAlignment="1">
      <alignment horizontal="left" vertical="top" wrapText="1"/>
    </xf>
    <xf numFmtId="14" fontId="10" fillId="7" borderId="5" xfId="0" applyNumberFormat="1" applyFont="1" applyFill="1" applyBorder="1" applyAlignment="1">
      <alignment horizontal="center" vertical="top" wrapText="1"/>
    </xf>
    <xf numFmtId="14" fontId="10" fillId="7" borderId="5" xfId="0" applyNumberFormat="1" applyFont="1" applyFill="1" applyBorder="1" applyAlignment="1">
      <alignment horizontal="center" vertical="center" wrapText="1"/>
    </xf>
    <xf numFmtId="9" fontId="10" fillId="7" borderId="5" xfId="0" applyNumberFormat="1" applyFont="1" applyFill="1" applyBorder="1" applyAlignment="1">
      <alignment horizontal="center" vertical="center" wrapText="1"/>
    </xf>
    <xf numFmtId="0" fontId="10" fillId="0" borderId="5" xfId="0" applyFont="1" applyBorder="1" applyAlignment="1">
      <alignment vertical="center" wrapText="1"/>
    </xf>
    <xf numFmtId="166" fontId="10" fillId="0" borderId="5" xfId="0" applyNumberFormat="1" applyFont="1" applyBorder="1" applyAlignment="1">
      <alignment vertical="center" wrapText="1"/>
    </xf>
    <xf numFmtId="0" fontId="10" fillId="0" borderId="5" xfId="0" applyFont="1" applyBorder="1" applyAlignment="1">
      <alignment horizontal="left" vertical="top" wrapText="1"/>
    </xf>
    <xf numFmtId="0" fontId="12" fillId="0" borderId="5" xfId="0" applyFont="1" applyBorder="1" applyAlignment="1">
      <alignment horizontal="center" vertical="center" wrapText="1"/>
    </xf>
    <xf numFmtId="14" fontId="10" fillId="0" borderId="5" xfId="0" applyNumberFormat="1" applyFont="1" applyBorder="1" applyAlignment="1">
      <alignment horizontal="center" vertical="center" wrapText="1"/>
    </xf>
    <xf numFmtId="9" fontId="10" fillId="0" borderId="5" xfId="0" applyNumberFormat="1" applyFont="1" applyBorder="1" applyAlignment="1">
      <alignment horizontal="center" vertical="center" wrapText="1"/>
    </xf>
    <xf numFmtId="166" fontId="10" fillId="0" borderId="5" xfId="0" applyNumberFormat="1" applyFont="1" applyBorder="1" applyAlignment="1">
      <alignment horizontal="center" vertical="center" wrapText="1"/>
    </xf>
    <xf numFmtId="0" fontId="30" fillId="0" borderId="6" xfId="0" applyFont="1" applyBorder="1" applyAlignment="1">
      <alignment horizontal="left" vertical="center" wrapText="1"/>
    </xf>
    <xf numFmtId="166" fontId="10" fillId="0" borderId="6" xfId="0" applyNumberFormat="1" applyFont="1" applyBorder="1" applyAlignment="1">
      <alignment vertical="center" wrapText="1"/>
    </xf>
    <xf numFmtId="0" fontId="30" fillId="0" borderId="6" xfId="0" applyFont="1" applyBorder="1" applyAlignment="1">
      <alignment horizontal="left" vertical="top" wrapText="1"/>
    </xf>
    <xf numFmtId="1" fontId="10" fillId="7" borderId="6" xfId="0" applyNumberFormat="1" applyFont="1" applyFill="1" applyBorder="1" applyAlignment="1">
      <alignment horizontal="center" vertical="top" wrapText="1"/>
    </xf>
    <xf numFmtId="1" fontId="19" fillId="7" borderId="6" xfId="0" applyNumberFormat="1" applyFont="1" applyFill="1" applyBorder="1" applyAlignment="1">
      <alignment horizontal="center" vertical="center" wrapText="1"/>
    </xf>
    <xf numFmtId="1" fontId="10" fillId="7" borderId="6" xfId="0" applyNumberFormat="1" applyFont="1" applyFill="1" applyBorder="1" applyAlignment="1">
      <alignment horizontal="center" vertical="center" wrapText="1"/>
    </xf>
    <xf numFmtId="0" fontId="29" fillId="7" borderId="6" xfId="0" applyFont="1" applyFill="1" applyBorder="1" applyAlignment="1">
      <alignment wrapText="1"/>
    </xf>
    <xf numFmtId="0" fontId="10" fillId="7" borderId="6" xfId="0" applyFont="1" applyFill="1" applyBorder="1" applyAlignment="1">
      <alignment horizontal="left" vertical="center" wrapText="1"/>
    </xf>
    <xf numFmtId="0" fontId="10" fillId="7" borderId="6" xfId="0" applyFont="1" applyFill="1" applyBorder="1" applyAlignment="1">
      <alignment vertical="center" wrapText="1"/>
    </xf>
    <xf numFmtId="166" fontId="10" fillId="7" borderId="6" xfId="0" applyNumberFormat="1" applyFont="1" applyFill="1" applyBorder="1" applyAlignment="1">
      <alignment vertical="center" wrapText="1"/>
    </xf>
    <xf numFmtId="0" fontId="10" fillId="7" borderId="6" xfId="0" applyFont="1" applyFill="1" applyBorder="1" applyAlignment="1">
      <alignment horizontal="left" vertical="top" wrapText="1"/>
    </xf>
    <xf numFmtId="14" fontId="10" fillId="7" borderId="6" xfId="0" applyNumberFormat="1" applyFont="1" applyFill="1" applyBorder="1" applyAlignment="1">
      <alignment horizontal="center" vertical="top" wrapText="1"/>
    </xf>
    <xf numFmtId="14" fontId="10" fillId="7" borderId="6" xfId="0" applyNumberFormat="1" applyFont="1" applyFill="1" applyBorder="1" applyAlignment="1">
      <alignment horizontal="center" vertical="center" wrapText="1"/>
    </xf>
    <xf numFmtId="1" fontId="10" fillId="0" borderId="54" xfId="0" applyNumberFormat="1" applyFont="1" applyBorder="1" applyAlignment="1">
      <alignment horizontal="center" vertical="top" wrapText="1"/>
    </xf>
    <xf numFmtId="1" fontId="19" fillId="0" borderId="54" xfId="0" applyNumberFormat="1" applyFont="1" applyBorder="1" applyAlignment="1">
      <alignment horizontal="center" vertical="center" wrapText="1"/>
    </xf>
    <xf numFmtId="1" fontId="10" fillId="0" borderId="54" xfId="0" applyNumberFormat="1" applyFont="1" applyBorder="1" applyAlignment="1">
      <alignment horizontal="center" vertical="center" wrapText="1"/>
    </xf>
    <xf numFmtId="0" fontId="10" fillId="0" borderId="54" xfId="0" applyFont="1" applyBorder="1" applyAlignment="1">
      <alignment horizontal="center" vertical="center" wrapText="1"/>
    </xf>
    <xf numFmtId="0" fontId="10" fillId="0" borderId="54" xfId="0" applyFont="1" applyBorder="1" applyAlignment="1">
      <alignment vertical="center" wrapText="1"/>
    </xf>
    <xf numFmtId="166" fontId="10" fillId="0" borderId="54" xfId="0" applyNumberFormat="1" applyFont="1" applyBorder="1" applyAlignment="1">
      <alignment vertical="center" wrapText="1"/>
    </xf>
    <xf numFmtId="0" fontId="10" fillId="0" borderId="54" xfId="0" applyFont="1" applyBorder="1" applyAlignment="1">
      <alignment horizontal="left" vertical="top" wrapText="1"/>
    </xf>
    <xf numFmtId="14" fontId="10" fillId="0" borderId="54" xfId="0" applyNumberFormat="1" applyFont="1" applyBorder="1" applyAlignment="1">
      <alignment horizontal="center" vertical="top" wrapText="1"/>
    </xf>
    <xf numFmtId="14" fontId="10" fillId="0" borderId="54" xfId="0" applyNumberFormat="1" applyFont="1" applyBorder="1" applyAlignment="1">
      <alignment horizontal="center" vertical="center" wrapText="1"/>
    </xf>
    <xf numFmtId="9" fontId="10" fillId="0" borderId="54" xfId="0" applyNumberFormat="1" applyFont="1" applyBorder="1" applyAlignment="1">
      <alignment horizontal="center" vertical="center" wrapText="1"/>
    </xf>
    <xf numFmtId="0" fontId="10" fillId="0" borderId="61" xfId="0" applyFont="1" applyBorder="1" applyAlignment="1">
      <alignment horizontal="left" vertical="top" wrapText="1"/>
    </xf>
    <xf numFmtId="1" fontId="10" fillId="0" borderId="49" xfId="0" applyNumberFormat="1" applyFont="1" applyBorder="1" applyAlignment="1">
      <alignment horizontal="center" vertical="top" wrapText="1"/>
    </xf>
    <xf numFmtId="1" fontId="10" fillId="0" borderId="6" xfId="0" applyNumberFormat="1" applyFont="1" applyBorder="1" applyAlignment="1">
      <alignment horizontal="center" vertical="top" wrapText="1"/>
    </xf>
    <xf numFmtId="0" fontId="10" fillId="0" borderId="6" xfId="0" applyFont="1" applyBorder="1" applyAlignment="1">
      <alignment horizontal="left" vertical="top" wrapText="1"/>
    </xf>
    <xf numFmtId="14" fontId="10" fillId="0" borderId="6" xfId="0" applyNumberFormat="1" applyFont="1" applyBorder="1" applyAlignment="1">
      <alignment horizontal="center" vertical="top" wrapText="1"/>
    </xf>
    <xf numFmtId="14" fontId="10" fillId="0" borderId="6" xfId="0" applyNumberFormat="1" applyFont="1" applyBorder="1" applyAlignment="1">
      <alignment horizontal="center" vertical="center" wrapText="1"/>
    </xf>
    <xf numFmtId="166" fontId="10" fillId="0" borderId="6" xfId="0" applyNumberFormat="1" applyFont="1" applyBorder="1" applyAlignment="1">
      <alignment horizontal="center" vertical="center" wrapText="1"/>
    </xf>
    <xf numFmtId="1" fontId="10" fillId="0" borderId="49" xfId="0" applyNumberFormat="1" applyFont="1" applyBorder="1" applyAlignment="1">
      <alignment horizontal="center" vertical="center" wrapText="1"/>
    </xf>
    <xf numFmtId="0" fontId="10" fillId="0" borderId="49" xfId="0" applyFont="1" applyBorder="1" applyAlignment="1">
      <alignment horizontal="center" vertical="center" wrapText="1"/>
    </xf>
    <xf numFmtId="0" fontId="10" fillId="0" borderId="49" xfId="0" applyFont="1" applyBorder="1" applyAlignment="1">
      <alignment horizontal="left" vertical="center" wrapText="1"/>
    </xf>
    <xf numFmtId="0" fontId="10" fillId="0" borderId="49" xfId="0" applyFont="1" applyBorder="1" applyAlignment="1">
      <alignment vertical="center" wrapText="1"/>
    </xf>
    <xf numFmtId="166" fontId="10" fillId="0" borderId="49" xfId="0" applyNumberFormat="1" applyFont="1" applyBorder="1" applyAlignment="1">
      <alignment vertical="center" wrapText="1"/>
    </xf>
    <xf numFmtId="0" fontId="10" fillId="0" borderId="49" xfId="0" applyFont="1" applyBorder="1" applyAlignment="1">
      <alignment horizontal="left" vertical="top" wrapText="1"/>
    </xf>
    <xf numFmtId="0" fontId="11" fillId="0" borderId="49" xfId="0" applyFont="1" applyBorder="1" applyAlignment="1">
      <alignment horizontal="left" vertical="top" wrapText="1"/>
    </xf>
    <xf numFmtId="14" fontId="10" fillId="0" borderId="49" xfId="0" applyNumberFormat="1" applyFont="1" applyBorder="1" applyAlignment="1">
      <alignment horizontal="center" vertical="center" wrapText="1"/>
    </xf>
    <xf numFmtId="9" fontId="10" fillId="0" borderId="49" xfId="0" applyNumberFormat="1" applyFont="1" applyBorder="1" applyAlignment="1">
      <alignment horizontal="center" vertical="center" wrapText="1"/>
    </xf>
    <xf numFmtId="166" fontId="10" fillId="0" borderId="49" xfId="0" applyNumberFormat="1" applyFont="1" applyBorder="1" applyAlignment="1">
      <alignment horizontal="center" vertical="center" wrapText="1"/>
    </xf>
    <xf numFmtId="1" fontId="10" fillId="0" borderId="50" xfId="0" applyNumberFormat="1" applyFont="1" applyBorder="1" applyAlignment="1">
      <alignment horizontal="center" vertical="center" wrapText="1"/>
    </xf>
    <xf numFmtId="0" fontId="10" fillId="0" borderId="5" xfId="0" applyFont="1" applyBorder="1" applyAlignment="1">
      <alignment horizontal="center" vertical="top" wrapText="1"/>
    </xf>
    <xf numFmtId="14" fontId="10" fillId="7" borderId="3" xfId="0" applyNumberFormat="1" applyFont="1" applyFill="1" applyBorder="1" applyAlignment="1">
      <alignment horizontal="center" vertical="center" wrapText="1"/>
    </xf>
    <xf numFmtId="10" fontId="10" fillId="0" borderId="3" xfId="0" applyNumberFormat="1" applyFont="1" applyBorder="1" applyAlignment="1">
      <alignment horizontal="left" vertical="top" wrapText="1"/>
    </xf>
    <xf numFmtId="0" fontId="10" fillId="0" borderId="3" xfId="0" applyFont="1" applyBorder="1" applyAlignment="1">
      <alignment horizontal="center" vertical="top" wrapText="1"/>
    </xf>
    <xf numFmtId="0" fontId="43" fillId="0" borderId="2" xfId="0" applyFont="1" applyBorder="1"/>
    <xf numFmtId="0" fontId="25" fillId="0" borderId="19" xfId="0" applyFont="1" applyBorder="1"/>
    <xf numFmtId="14" fontId="25" fillId="0" borderId="18" xfId="0" applyNumberFormat="1" applyFont="1" applyBorder="1"/>
    <xf numFmtId="0" fontId="12" fillId="3" borderId="2" xfId="0" applyFont="1" applyFill="1" applyBorder="1" applyAlignment="1">
      <alignment horizontal="center" vertical="center" wrapText="1"/>
    </xf>
    <xf numFmtId="0" fontId="20" fillId="0" borderId="2" xfId="0" applyFont="1" applyBorder="1" applyAlignment="1">
      <alignment horizontal="left" vertical="top" wrapText="1"/>
    </xf>
    <xf numFmtId="0" fontId="20" fillId="0" borderId="2" xfId="0" applyFont="1" applyBorder="1" applyAlignment="1">
      <alignment horizontal="left" vertical="center" wrapText="1"/>
    </xf>
    <xf numFmtId="0" fontId="20" fillId="0" borderId="2" xfId="0" applyFont="1" applyBorder="1" applyAlignment="1">
      <alignment vertical="center" wrapText="1"/>
    </xf>
    <xf numFmtId="0" fontId="20" fillId="0" borderId="10" xfId="0" applyFont="1" applyBorder="1" applyAlignment="1">
      <alignment horizontal="left" vertical="center" wrapText="1"/>
    </xf>
    <xf numFmtId="0" fontId="20" fillId="0" borderId="19" xfId="0" applyFont="1" applyBorder="1" applyAlignment="1">
      <alignment horizontal="left" vertical="center" wrapText="1"/>
    </xf>
    <xf numFmtId="0" fontId="20" fillId="0" borderId="42" xfId="0" applyFont="1" applyBorder="1" applyAlignment="1">
      <alignment horizontal="left" vertical="center" wrapText="1"/>
    </xf>
    <xf numFmtId="0" fontId="20" fillId="0" borderId="15" xfId="0" applyFont="1" applyBorder="1" applyAlignment="1">
      <alignment horizontal="left" vertical="center" wrapText="1"/>
    </xf>
    <xf numFmtId="0" fontId="20" fillId="0" borderId="42" xfId="0" applyFont="1" applyBorder="1" applyAlignment="1">
      <alignment wrapText="1"/>
    </xf>
    <xf numFmtId="0" fontId="24" fillId="0" borderId="42" xfId="0" applyFont="1" applyBorder="1" applyAlignment="1">
      <alignment horizontal="left" vertical="top" wrapText="1"/>
    </xf>
    <xf numFmtId="0" fontId="1" fillId="0" borderId="2" xfId="0" applyFont="1" applyBorder="1"/>
    <xf numFmtId="0" fontId="1" fillId="0" borderId="18" xfId="0" applyFont="1" applyBorder="1"/>
    <xf numFmtId="0" fontId="44" fillId="0" borderId="2" xfId="0" applyFont="1" applyBorder="1"/>
    <xf numFmtId="1" fontId="19" fillId="0" borderId="17" xfId="0" applyNumberFormat="1" applyFont="1" applyBorder="1" applyAlignment="1">
      <alignment horizontal="center" vertical="center" wrapText="1"/>
    </xf>
    <xf numFmtId="0" fontId="10" fillId="0" borderId="17" xfId="0" applyFont="1" applyBorder="1" applyAlignment="1">
      <alignment vertical="top" wrapText="1"/>
    </xf>
    <xf numFmtId="14" fontId="11" fillId="0" borderId="3" xfId="0" applyNumberFormat="1" applyFont="1" applyBorder="1" applyAlignment="1">
      <alignment horizontal="center" vertical="center" wrapText="1"/>
    </xf>
    <xf numFmtId="1" fontId="10" fillId="7" borderId="3" xfId="0" applyNumberFormat="1" applyFont="1" applyFill="1" applyBorder="1" applyAlignment="1">
      <alignment horizontal="center" vertical="center" wrapText="1"/>
    </xf>
    <xf numFmtId="0" fontId="10" fillId="7" borderId="3" xfId="0" applyFont="1" applyFill="1" applyBorder="1" applyAlignment="1">
      <alignment horizontal="center" vertical="center" wrapText="1"/>
    </xf>
    <xf numFmtId="0" fontId="10" fillId="7" borderId="3" xfId="0" applyFont="1" applyFill="1" applyBorder="1" applyAlignment="1">
      <alignment horizontal="left" vertical="center" wrapText="1"/>
    </xf>
    <xf numFmtId="0" fontId="12" fillId="7" borderId="3" xfId="0" applyFont="1" applyFill="1" applyBorder="1" applyAlignment="1">
      <alignment vertical="center" wrapText="1"/>
    </xf>
    <xf numFmtId="0" fontId="10" fillId="7" borderId="3" xfId="0" applyFont="1" applyFill="1" applyBorder="1" applyAlignment="1">
      <alignment horizontal="left" vertical="top" wrapText="1"/>
    </xf>
    <xf numFmtId="14" fontId="10" fillId="7" borderId="3" xfId="0" applyNumberFormat="1" applyFont="1" applyFill="1" applyBorder="1" applyAlignment="1">
      <alignment horizontal="center" vertical="top" wrapText="1"/>
    </xf>
    <xf numFmtId="9" fontId="10" fillId="7" borderId="3" xfId="0" applyNumberFormat="1" applyFont="1" applyFill="1" applyBorder="1" applyAlignment="1">
      <alignment horizontal="center" vertical="center" wrapText="1"/>
    </xf>
    <xf numFmtId="0" fontId="44" fillId="0" borderId="0" xfId="0" applyFont="1"/>
    <xf numFmtId="14" fontId="0" fillId="22" borderId="3" xfId="0" applyNumberFormat="1" applyFill="1" applyBorder="1"/>
    <xf numFmtId="14" fontId="10" fillId="3" borderId="3" xfId="0" applyNumberFormat="1" applyFont="1" applyFill="1" applyBorder="1" applyAlignment="1">
      <alignment horizontal="center" vertical="center" wrapText="1"/>
    </xf>
    <xf numFmtId="9" fontId="10" fillId="0" borderId="13" xfId="0" applyNumberFormat="1" applyFont="1" applyBorder="1" applyAlignment="1">
      <alignment horizontal="center" vertical="center" wrapText="1"/>
    </xf>
    <xf numFmtId="9" fontId="10" fillId="0" borderId="62" xfId="0" applyNumberFormat="1" applyFont="1" applyBorder="1" applyAlignment="1">
      <alignment horizontal="center" vertical="center" wrapText="1"/>
    </xf>
    <xf numFmtId="14" fontId="10" fillId="0" borderId="49" xfId="0" applyNumberFormat="1" applyFont="1" applyBorder="1" applyAlignment="1">
      <alignment horizontal="center" vertical="top" wrapText="1"/>
    </xf>
    <xf numFmtId="9" fontId="10" fillId="0" borderId="14" xfId="0" applyNumberFormat="1" applyFont="1" applyBorder="1" applyAlignment="1">
      <alignment horizontal="center" vertical="center" wrapText="1"/>
    </xf>
    <xf numFmtId="0" fontId="10" fillId="0" borderId="49" xfId="0" applyFont="1" applyBorder="1" applyAlignment="1">
      <alignment horizontal="center" vertical="top" wrapText="1"/>
    </xf>
    <xf numFmtId="0" fontId="10" fillId="0" borderId="13" xfId="0" applyFont="1" applyBorder="1" applyAlignment="1">
      <alignment horizontal="center" vertical="center" wrapText="1"/>
    </xf>
    <xf numFmtId="0" fontId="10" fillId="0" borderId="14" xfId="0" applyFont="1" applyBorder="1" applyAlignment="1">
      <alignment horizontal="center" vertical="center" wrapText="1"/>
    </xf>
    <xf numFmtId="0" fontId="10" fillId="0" borderId="62" xfId="0" applyFont="1" applyBorder="1" applyAlignment="1">
      <alignment horizontal="center" vertical="center" wrapText="1"/>
    </xf>
    <xf numFmtId="0" fontId="10" fillId="0" borderId="49" xfId="0" applyFont="1" applyBorder="1" applyAlignment="1">
      <alignment vertical="top" wrapText="1"/>
    </xf>
    <xf numFmtId="0" fontId="45" fillId="0" borderId="3" xfId="0" applyFont="1" applyBorder="1" applyAlignment="1">
      <alignment wrapText="1"/>
    </xf>
    <xf numFmtId="0" fontId="10" fillId="0" borderId="63" xfId="0" applyFont="1" applyBorder="1" applyAlignment="1">
      <alignment horizontal="left" vertical="center" wrapText="1"/>
    </xf>
    <xf numFmtId="0" fontId="10" fillId="0" borderId="2" xfId="0" applyFont="1" applyBorder="1" applyAlignment="1">
      <alignment horizontal="center" vertical="top" wrapText="1"/>
    </xf>
    <xf numFmtId="0" fontId="10" fillId="0" borderId="10" xfId="0" applyFont="1" applyBorder="1" applyAlignment="1">
      <alignment horizontal="left" vertical="top" wrapText="1"/>
    </xf>
    <xf numFmtId="1" fontId="10" fillId="0" borderId="63" xfId="0" applyNumberFormat="1" applyFont="1" applyBorder="1" applyAlignment="1">
      <alignment horizontal="center" vertical="center" wrapText="1"/>
    </xf>
    <xf numFmtId="1" fontId="10" fillId="0" borderId="48" xfId="0" applyNumberFormat="1" applyFont="1" applyBorder="1" applyAlignment="1">
      <alignment horizontal="center" vertical="center" wrapText="1"/>
    </xf>
    <xf numFmtId="1" fontId="10" fillId="0" borderId="62" xfId="0" applyNumberFormat="1" applyFont="1" applyBorder="1" applyAlignment="1">
      <alignment horizontal="center" vertical="center" wrapText="1"/>
    </xf>
    <xf numFmtId="1" fontId="10" fillId="7" borderId="63" xfId="0" applyNumberFormat="1" applyFont="1" applyFill="1" applyBorder="1" applyAlignment="1">
      <alignment horizontal="center" vertical="center" wrapText="1"/>
    </xf>
    <xf numFmtId="0" fontId="10" fillId="0" borderId="52" xfId="0" applyFont="1" applyBorder="1" applyAlignment="1">
      <alignment horizontal="center" vertical="center" wrapText="1"/>
    </xf>
    <xf numFmtId="0" fontId="10" fillId="0" borderId="64" xfId="0" applyFont="1" applyBorder="1" applyAlignment="1">
      <alignment horizontal="center" vertical="center" wrapText="1"/>
    </xf>
    <xf numFmtId="1" fontId="10" fillId="0" borderId="52" xfId="0" applyNumberFormat="1" applyFont="1" applyBorder="1" applyAlignment="1">
      <alignment horizontal="center" vertical="center" wrapText="1"/>
    </xf>
    <xf numFmtId="0" fontId="10" fillId="0" borderId="50" xfId="0" applyFont="1" applyBorder="1" applyAlignment="1">
      <alignment horizontal="center" vertical="center" wrapText="1"/>
    </xf>
    <xf numFmtId="0" fontId="10" fillId="7" borderId="52" xfId="0" applyFont="1" applyFill="1" applyBorder="1" applyAlignment="1">
      <alignment horizontal="center" vertical="center" wrapText="1"/>
    </xf>
    <xf numFmtId="0" fontId="10" fillId="7" borderId="0" xfId="0" applyFont="1" applyFill="1" applyAlignment="1">
      <alignment horizontal="left" vertical="center" wrapText="1"/>
    </xf>
    <xf numFmtId="14" fontId="10" fillId="0" borderId="0" xfId="0" applyNumberFormat="1" applyFont="1" applyAlignment="1">
      <alignment horizontal="center" vertical="center" wrapText="1"/>
    </xf>
    <xf numFmtId="166" fontId="10" fillId="0" borderId="0" xfId="0" applyNumberFormat="1" applyFont="1" applyAlignment="1">
      <alignment horizontal="center" vertical="center" wrapText="1"/>
    </xf>
    <xf numFmtId="10" fontId="10" fillId="0" borderId="0" xfId="0" applyNumberFormat="1" applyFont="1" applyAlignment="1">
      <alignment horizontal="left" vertical="top" wrapText="1"/>
    </xf>
    <xf numFmtId="0" fontId="10" fillId="0" borderId="0" xfId="0" applyFont="1" applyAlignment="1">
      <alignment vertical="center" wrapText="1"/>
    </xf>
    <xf numFmtId="166" fontId="10" fillId="0" borderId="18" xfId="0" applyNumberFormat="1" applyFont="1" applyBorder="1" applyAlignment="1">
      <alignment horizontal="center" vertical="center" wrapText="1"/>
    </xf>
    <xf numFmtId="0" fontId="10" fillId="0" borderId="48" xfId="0" applyFont="1" applyBorder="1" applyAlignment="1">
      <alignment horizontal="left" vertical="center" wrapText="1"/>
    </xf>
    <xf numFmtId="0" fontId="10" fillId="0" borderId="13" xfId="0" applyFont="1" applyBorder="1" applyAlignment="1">
      <alignment horizontal="left" vertical="top" wrapText="1"/>
    </xf>
    <xf numFmtId="0" fontId="10" fillId="0" borderId="4" xfId="0" applyFont="1" applyBorder="1" applyAlignment="1">
      <alignment horizontal="center" vertical="top" wrapText="1"/>
    </xf>
    <xf numFmtId="0" fontId="10" fillId="0" borderId="63" xfId="0" applyFont="1" applyBorder="1" applyAlignment="1">
      <alignment horizontal="center" vertical="center" wrapText="1"/>
    </xf>
    <xf numFmtId="14" fontId="10" fillId="0" borderId="52" xfId="0" applyNumberFormat="1" applyFont="1" applyBorder="1" applyAlignment="1">
      <alignment horizontal="center" vertical="center" wrapText="1"/>
    </xf>
    <xf numFmtId="0" fontId="10" fillId="3" borderId="3" xfId="0" applyFont="1" applyFill="1" applyBorder="1" applyAlignment="1">
      <alignment vertical="top" wrapText="1"/>
    </xf>
    <xf numFmtId="0" fontId="10" fillId="0" borderId="18" xfId="0" applyFont="1" applyBorder="1" applyAlignment="1">
      <alignment horizontal="left" vertical="top" wrapText="1"/>
    </xf>
    <xf numFmtId="164" fontId="10" fillId="3" borderId="18" xfId="0" applyNumberFormat="1" applyFont="1" applyFill="1" applyBorder="1" applyAlignment="1">
      <alignment vertical="top" wrapText="1"/>
    </xf>
    <xf numFmtId="0" fontId="10" fillId="3" borderId="0" xfId="0" applyFont="1" applyFill="1" applyAlignment="1">
      <alignment horizontal="left" vertical="center" wrapText="1"/>
    </xf>
    <xf numFmtId="0" fontId="10" fillId="3" borderId="0" xfId="0" applyFont="1" applyFill="1" applyAlignment="1">
      <alignment horizontal="center" vertical="center" wrapText="1"/>
    </xf>
    <xf numFmtId="0" fontId="10" fillId="3" borderId="2" xfId="0" applyFont="1" applyFill="1" applyBorder="1" applyAlignment="1">
      <alignment horizontal="center" vertical="center" wrapText="1"/>
    </xf>
    <xf numFmtId="14" fontId="10" fillId="7" borderId="49" xfId="0" applyNumberFormat="1" applyFont="1" applyFill="1" applyBorder="1" applyAlignment="1">
      <alignment horizontal="center" vertical="center" wrapText="1"/>
    </xf>
    <xf numFmtId="167" fontId="35" fillId="0" borderId="52" xfId="0" applyNumberFormat="1" applyFont="1" applyBorder="1" applyProtection="1">
      <protection hidden="1"/>
    </xf>
    <xf numFmtId="167" fontId="11" fillId="0" borderId="18" xfId="0" applyNumberFormat="1" applyFont="1" applyBorder="1" applyProtection="1">
      <protection hidden="1"/>
    </xf>
    <xf numFmtId="167" fontId="11" fillId="0" borderId="19" xfId="0" applyNumberFormat="1" applyFont="1" applyBorder="1" applyProtection="1">
      <protection hidden="1"/>
    </xf>
    <xf numFmtId="167" fontId="11" fillId="0" borderId="12" xfId="0" applyNumberFormat="1" applyFont="1" applyBorder="1" applyProtection="1">
      <protection hidden="1"/>
    </xf>
    <xf numFmtId="167" fontId="11" fillId="0" borderId="2" xfId="0" applyNumberFormat="1" applyFont="1" applyBorder="1" applyProtection="1">
      <protection hidden="1"/>
    </xf>
    <xf numFmtId="0" fontId="20" fillId="0" borderId="2" xfId="0" applyFont="1" applyBorder="1" applyAlignment="1">
      <alignment horizontal="center"/>
    </xf>
    <xf numFmtId="14" fontId="10" fillId="3" borderId="4" xfId="0" applyNumberFormat="1" applyFont="1" applyFill="1" applyBorder="1" applyAlignment="1">
      <alignment horizontal="center" vertical="center" wrapText="1"/>
    </xf>
    <xf numFmtId="9" fontId="10" fillId="3" borderId="3" xfId="0" applyNumberFormat="1" applyFont="1" applyFill="1" applyBorder="1" applyAlignment="1">
      <alignment horizontal="center" vertical="center" wrapText="1"/>
    </xf>
    <xf numFmtId="14" fontId="10" fillId="3" borderId="5" xfId="0" applyNumberFormat="1" applyFont="1" applyFill="1" applyBorder="1" applyAlignment="1">
      <alignment horizontal="center" vertical="center" wrapText="1"/>
    </xf>
    <xf numFmtId="14" fontId="10" fillId="3" borderId="6" xfId="0" applyNumberFormat="1" applyFont="1" applyFill="1" applyBorder="1" applyAlignment="1">
      <alignment horizontal="center" vertical="center" wrapText="1"/>
    </xf>
    <xf numFmtId="9" fontId="10" fillId="3" borderId="2" xfId="0" applyNumberFormat="1" applyFont="1" applyFill="1" applyBorder="1" applyAlignment="1">
      <alignment horizontal="center" vertical="center" wrapText="1"/>
    </xf>
    <xf numFmtId="14" fontId="10" fillId="3" borderId="2" xfId="0" applyNumberFormat="1" applyFont="1" applyFill="1" applyBorder="1" applyAlignment="1">
      <alignment horizontal="center" vertical="center" wrapText="1"/>
    </xf>
    <xf numFmtId="9" fontId="10" fillId="3" borderId="10" xfId="0" applyNumberFormat="1" applyFont="1" applyFill="1" applyBorder="1" applyAlignment="1">
      <alignment horizontal="center" vertical="center" wrapText="1"/>
    </xf>
    <xf numFmtId="14" fontId="10" fillId="3" borderId="17" xfId="0" applyNumberFormat="1" applyFont="1" applyFill="1" applyBorder="1" applyAlignment="1">
      <alignment horizontal="center" vertical="center" wrapText="1"/>
    </xf>
    <xf numFmtId="9" fontId="10" fillId="24" borderId="2" xfId="0" applyNumberFormat="1" applyFont="1" applyFill="1" applyBorder="1" applyAlignment="1">
      <alignment horizontal="center" vertical="center" wrapText="1"/>
    </xf>
    <xf numFmtId="167" fontId="11" fillId="0" borderId="8" xfId="0" applyNumberFormat="1" applyFont="1" applyBorder="1" applyProtection="1">
      <protection hidden="1"/>
    </xf>
    <xf numFmtId="167" fontId="11" fillId="0" borderId="3" xfId="0" applyNumberFormat="1" applyFont="1" applyBorder="1" applyProtection="1">
      <protection hidden="1"/>
    </xf>
    <xf numFmtId="14" fontId="11" fillId="0" borderId="49" xfId="0" applyNumberFormat="1" applyFont="1" applyBorder="1" applyAlignment="1">
      <alignment horizontal="center" vertical="center" wrapText="1"/>
    </xf>
    <xf numFmtId="14" fontId="21" fillId="0" borderId="49" xfId="0" applyNumberFormat="1" applyFont="1" applyBorder="1"/>
    <xf numFmtId="0" fontId="12" fillId="0" borderId="3" xfId="0" applyFont="1" applyBorder="1" applyAlignment="1">
      <alignment horizontal="center" vertical="center" wrapText="1"/>
    </xf>
    <xf numFmtId="168" fontId="10" fillId="0" borderId="2" xfId="0" applyNumberFormat="1" applyFont="1" applyBorder="1" applyAlignment="1">
      <alignment vertical="center" wrapText="1"/>
    </xf>
    <xf numFmtId="9" fontId="48" fillId="7" borderId="3" xfId="0" applyNumberFormat="1" applyFont="1" applyFill="1" applyBorder="1" applyAlignment="1">
      <alignment horizontal="center" vertical="center" wrapText="1"/>
    </xf>
    <xf numFmtId="9" fontId="10" fillId="24" borderId="4" xfId="0" applyNumberFormat="1" applyFont="1" applyFill="1" applyBorder="1" applyAlignment="1">
      <alignment horizontal="center" vertical="center" wrapText="1"/>
    </xf>
    <xf numFmtId="0" fontId="12" fillId="0" borderId="17" xfId="0" applyFont="1" applyBorder="1" applyAlignment="1">
      <alignment vertical="center" wrapText="1"/>
    </xf>
    <xf numFmtId="168" fontId="10" fillId="0" borderId="6" xfId="0" applyNumberFormat="1" applyFont="1" applyBorder="1" applyAlignment="1">
      <alignment horizontal="center" vertical="center" wrapText="1"/>
    </xf>
    <xf numFmtId="0" fontId="11" fillId="0" borderId="2" xfId="0" applyFont="1" applyBorder="1" applyAlignment="1">
      <alignment horizontal="left" vertical="top" wrapText="1"/>
    </xf>
    <xf numFmtId="0" fontId="11" fillId="0" borderId="2" xfId="0" applyFont="1" applyBorder="1" applyAlignment="1">
      <alignment horizontal="left" vertical="center" wrapText="1"/>
    </xf>
    <xf numFmtId="1" fontId="19" fillId="0" borderId="13" xfId="0" applyNumberFormat="1" applyFont="1" applyBorder="1" applyAlignment="1">
      <alignment horizontal="center" vertical="center" wrapText="1"/>
    </xf>
    <xf numFmtId="0" fontId="10" fillId="0" borderId="4" xfId="0" applyFont="1" applyBorder="1" applyAlignment="1">
      <alignment vertical="top" wrapText="1"/>
    </xf>
    <xf numFmtId="9" fontId="10" fillId="7" borderId="4" xfId="0" applyNumberFormat="1" applyFont="1" applyFill="1" applyBorder="1" applyAlignment="1">
      <alignment horizontal="center" vertical="center" wrapText="1"/>
    </xf>
    <xf numFmtId="0" fontId="10" fillId="0" borderId="12" xfId="0" applyFont="1" applyBorder="1" applyAlignment="1">
      <alignment horizontal="center" vertical="top" wrapText="1"/>
    </xf>
    <xf numFmtId="14" fontId="48" fillId="7" borderId="3" xfId="0" quotePrefix="1" applyNumberFormat="1" applyFont="1" applyFill="1" applyBorder="1" applyAlignment="1">
      <alignment horizontal="center" vertical="center" wrapText="1"/>
    </xf>
    <xf numFmtId="167" fontId="49" fillId="0" borderId="12" xfId="0" applyNumberFormat="1" applyFont="1" applyBorder="1" applyProtection="1">
      <protection hidden="1"/>
    </xf>
    <xf numFmtId="167" fontId="11" fillId="0" borderId="18" xfId="0" applyNumberFormat="1" applyFont="1" applyBorder="1" applyAlignment="1" applyProtection="1">
      <alignment vertical="center"/>
      <protection hidden="1"/>
    </xf>
    <xf numFmtId="10" fontId="10" fillId="0" borderId="3" xfId="0" applyNumberFormat="1" applyFont="1" applyBorder="1" applyAlignment="1">
      <alignment horizontal="left" vertical="center" wrapText="1"/>
    </xf>
    <xf numFmtId="1" fontId="10" fillId="0" borderId="2" xfId="0" applyNumberFormat="1" applyFont="1" applyBorder="1" applyAlignment="1">
      <alignment horizontal="left" vertical="center" wrapText="1"/>
    </xf>
    <xf numFmtId="1" fontId="30" fillId="0" borderId="6" xfId="0" applyNumberFormat="1" applyFont="1" applyBorder="1" applyAlignment="1">
      <alignment horizontal="left" vertical="center" wrapText="1"/>
    </xf>
    <xf numFmtId="1" fontId="31" fillId="0" borderId="6" xfId="0" applyNumberFormat="1" applyFont="1" applyBorder="1" applyAlignment="1">
      <alignment horizontal="left" vertical="center" wrapText="1"/>
    </xf>
    <xf numFmtId="0" fontId="12" fillId="0" borderId="6" xfId="0" applyFont="1" applyBorder="1" applyAlignment="1">
      <alignment horizontal="left" vertical="center" wrapText="1"/>
    </xf>
    <xf numFmtId="9" fontId="10" fillId="0" borderId="49" xfId="0" applyNumberFormat="1" applyFont="1" applyBorder="1" applyAlignment="1">
      <alignment horizontal="left" vertical="center" wrapText="1"/>
    </xf>
    <xf numFmtId="9" fontId="10" fillId="0" borderId="6" xfId="0" applyNumberFormat="1" applyFont="1" applyBorder="1" applyAlignment="1">
      <alignment horizontal="left" vertical="center" wrapText="1"/>
    </xf>
    <xf numFmtId="14" fontId="30" fillId="0" borderId="6" xfId="0" applyNumberFormat="1" applyFont="1" applyBorder="1" applyAlignment="1">
      <alignment horizontal="left" vertical="top" wrapText="1"/>
    </xf>
    <xf numFmtId="14" fontId="30" fillId="0" borderId="6" xfId="0" applyNumberFormat="1" applyFont="1" applyBorder="1" applyAlignment="1">
      <alignment horizontal="left" vertical="center" wrapText="1"/>
    </xf>
    <xf numFmtId="14" fontId="30" fillId="3" borderId="6" xfId="0" applyNumberFormat="1" applyFont="1" applyFill="1" applyBorder="1" applyAlignment="1">
      <alignment horizontal="left" vertical="center" wrapText="1"/>
    </xf>
    <xf numFmtId="166" fontId="30" fillId="0" borderId="6" xfId="0" applyNumberFormat="1" applyFont="1" applyBorder="1" applyAlignment="1">
      <alignment horizontal="left" vertical="center" wrapText="1"/>
    </xf>
    <xf numFmtId="168" fontId="10" fillId="0" borderId="6" xfId="0" applyNumberFormat="1" applyFont="1" applyBorder="1" applyAlignment="1">
      <alignment horizontal="left" vertical="center" wrapText="1"/>
    </xf>
    <xf numFmtId="0" fontId="10" fillId="0" borderId="14" xfId="0" applyFont="1" applyBorder="1" applyAlignment="1">
      <alignment horizontal="left" vertical="center" wrapText="1"/>
    </xf>
    <xf numFmtId="14" fontId="10" fillId="3" borderId="49" xfId="0" applyNumberFormat="1" applyFont="1" applyFill="1" applyBorder="1" applyAlignment="1">
      <alignment horizontal="center" vertical="center" wrapText="1"/>
    </xf>
    <xf numFmtId="0" fontId="10" fillId="3" borderId="3" xfId="0" applyFont="1" applyFill="1" applyBorder="1" applyAlignment="1">
      <alignment horizontal="left" vertical="top" wrapText="1"/>
    </xf>
    <xf numFmtId="0" fontId="50" fillId="0" borderId="65" xfId="0" applyFont="1" applyBorder="1" applyAlignment="1">
      <alignment vertical="top" wrapText="1"/>
    </xf>
    <xf numFmtId="15" fontId="50" fillId="0" borderId="65" xfId="0" applyNumberFormat="1" applyFont="1" applyBorder="1" applyAlignment="1">
      <alignment vertical="top" wrapText="1"/>
    </xf>
    <xf numFmtId="0" fontId="50" fillId="26" borderId="65" xfId="0" applyFont="1" applyFill="1" applyBorder="1" applyAlignment="1">
      <alignment vertical="top" wrapText="1"/>
    </xf>
    <xf numFmtId="15" fontId="50" fillId="26" borderId="65" xfId="0" applyNumberFormat="1" applyFont="1" applyFill="1" applyBorder="1" applyAlignment="1">
      <alignment vertical="top" wrapText="1"/>
    </xf>
    <xf numFmtId="0" fontId="7" fillId="2" borderId="10" xfId="0" applyFont="1" applyFill="1" applyBorder="1" applyAlignment="1">
      <alignment horizontal="center" vertical="center" wrapText="1"/>
    </xf>
    <xf numFmtId="10" fontId="10" fillId="0" borderId="63" xfId="0" applyNumberFormat="1" applyFont="1" applyBorder="1" applyAlignment="1">
      <alignment horizontal="left" vertical="top" wrapText="1"/>
    </xf>
    <xf numFmtId="10" fontId="10" fillId="0" borderId="48" xfId="0" applyNumberFormat="1" applyFont="1" applyBorder="1" applyAlignment="1">
      <alignment horizontal="left" vertical="top" wrapText="1"/>
    </xf>
    <xf numFmtId="10" fontId="10" fillId="0" borderId="7" xfId="0" applyNumberFormat="1" applyFont="1" applyBorder="1" applyAlignment="1">
      <alignment horizontal="left" vertical="top" wrapText="1"/>
    </xf>
    <xf numFmtId="10" fontId="10" fillId="0" borderId="61" xfId="0" applyNumberFormat="1" applyFont="1" applyBorder="1" applyAlignment="1">
      <alignment horizontal="left" vertical="top" wrapText="1"/>
    </xf>
    <xf numFmtId="10" fontId="10" fillId="0" borderId="63" xfId="0" applyNumberFormat="1" applyFont="1" applyBorder="1" applyAlignment="1">
      <alignment horizontal="left" vertical="center" wrapText="1"/>
    </xf>
    <xf numFmtId="10" fontId="10" fillId="0" borderId="10" xfId="0" applyNumberFormat="1" applyFont="1" applyBorder="1" applyAlignment="1">
      <alignment horizontal="left" vertical="top" wrapText="1"/>
    </xf>
    <xf numFmtId="0" fontId="7" fillId="27" borderId="3" xfId="0" applyFont="1" applyFill="1" applyBorder="1" applyAlignment="1">
      <alignment horizontal="center" vertical="center" wrapText="1"/>
    </xf>
    <xf numFmtId="0" fontId="10" fillId="23" borderId="3" xfId="0" applyFont="1" applyFill="1" applyBorder="1" applyAlignment="1">
      <alignment horizontal="left" vertical="top" wrapText="1"/>
    </xf>
    <xf numFmtId="0" fontId="30" fillId="0" borderId="3" xfId="0" applyFont="1" applyBorder="1" applyAlignment="1">
      <alignment horizontal="left" vertical="top" wrapText="1"/>
    </xf>
    <xf numFmtId="0" fontId="10" fillId="0" borderId="3" xfId="0" quotePrefix="1" applyFont="1" applyBorder="1" applyAlignment="1">
      <alignment horizontal="left" vertical="top" wrapText="1"/>
    </xf>
    <xf numFmtId="0" fontId="10" fillId="25" borderId="3" xfId="0" applyFont="1" applyFill="1" applyBorder="1" applyAlignment="1">
      <alignment horizontal="left" vertical="top" wrapText="1"/>
    </xf>
    <xf numFmtId="0" fontId="50" fillId="3" borderId="65" xfId="0" applyFont="1" applyFill="1" applyBorder="1" applyAlignment="1">
      <alignment vertical="top" wrapText="1"/>
    </xf>
    <xf numFmtId="15" fontId="50" fillId="3" borderId="65" xfId="0" applyNumberFormat="1" applyFont="1" applyFill="1" applyBorder="1" applyAlignment="1">
      <alignment vertical="top" wrapText="1"/>
    </xf>
    <xf numFmtId="168" fontId="10" fillId="0" borderId="2" xfId="0" applyNumberFormat="1" applyFont="1" applyBorder="1" applyAlignment="1">
      <alignment horizontal="center" vertical="center" wrapText="1"/>
    </xf>
    <xf numFmtId="0" fontId="11" fillId="0" borderId="3" xfId="0" applyFont="1" applyBorder="1" applyAlignment="1">
      <alignment horizontal="center" vertical="center" wrapText="1"/>
    </xf>
    <xf numFmtId="167" fontId="35" fillId="0" borderId="52" xfId="0" applyNumberFormat="1" applyFont="1" applyBorder="1" applyAlignment="1" applyProtection="1">
      <alignment horizontal="center" vertical="center"/>
      <protection hidden="1"/>
    </xf>
    <xf numFmtId="10" fontId="10" fillId="0" borderId="63" xfId="0" applyNumberFormat="1" applyFont="1" applyBorder="1" applyAlignment="1">
      <alignment horizontal="center" vertical="center" wrapText="1"/>
    </xf>
    <xf numFmtId="0" fontId="30" fillId="0" borderId="6" xfId="0" applyFont="1" applyBorder="1" applyAlignment="1">
      <alignment horizontal="center" vertical="center" wrapText="1"/>
    </xf>
    <xf numFmtId="14" fontId="10" fillId="0" borderId="63" xfId="0" applyNumberFormat="1" applyFont="1" applyBorder="1" applyAlignment="1">
      <alignment horizontal="center" vertical="center" wrapText="1"/>
    </xf>
    <xf numFmtId="1" fontId="10" fillId="0" borderId="3" xfId="0" applyNumberFormat="1" applyFont="1" applyBorder="1" applyAlignment="1">
      <alignment horizontal="left" vertical="center" wrapText="1"/>
    </xf>
    <xf numFmtId="9" fontId="48" fillId="0" borderId="17" xfId="0" applyNumberFormat="1" applyFont="1" applyBorder="1" applyAlignment="1">
      <alignment horizontal="center" vertical="center" wrapText="1"/>
    </xf>
    <xf numFmtId="0" fontId="10" fillId="3" borderId="49" xfId="0" applyFont="1" applyFill="1" applyBorder="1" applyAlignment="1">
      <alignment horizontal="center" vertical="center" wrapText="1"/>
    </xf>
    <xf numFmtId="0" fontId="51" fillId="0" borderId="0" xfId="0" applyFont="1" applyAlignment="1">
      <alignment horizontal="right"/>
    </xf>
    <xf numFmtId="0" fontId="44" fillId="0" borderId="0" xfId="0" applyFont="1" applyAlignment="1">
      <alignment vertical="top" wrapText="1"/>
    </xf>
    <xf numFmtId="0" fontId="44" fillId="0" borderId="0" xfId="0" applyFont="1" applyAlignment="1">
      <alignment vertical="top"/>
    </xf>
    <xf numFmtId="14" fontId="44" fillId="0" borderId="0" xfId="0" applyNumberFormat="1" applyFont="1"/>
    <xf numFmtId="0" fontId="25" fillId="0" borderId="12" xfId="0" applyFont="1" applyBorder="1"/>
    <xf numFmtId="0" fontId="25" fillId="0" borderId="42" xfId="0" applyFont="1" applyBorder="1"/>
    <xf numFmtId="14" fontId="25" fillId="0" borderId="12" xfId="0" applyNumberFormat="1" applyFont="1" applyBorder="1"/>
    <xf numFmtId="14" fontId="40" fillId="0" borderId="19" xfId="0" applyNumberFormat="1" applyFont="1" applyBorder="1"/>
    <xf numFmtId="167" fontId="10" fillId="0" borderId="2" xfId="0" applyNumberFormat="1" applyFont="1" applyBorder="1" applyAlignment="1">
      <alignment horizontal="center" vertical="center" wrapText="1"/>
    </xf>
    <xf numFmtId="0" fontId="52" fillId="0" borderId="2" xfId="0" applyFont="1" applyBorder="1"/>
    <xf numFmtId="0" fontId="25" fillId="0" borderId="50" xfId="0" applyFont="1" applyBorder="1"/>
    <xf numFmtId="0" fontId="25" fillId="0" borderId="12" xfId="0" applyFont="1" applyBorder="1" applyAlignment="1">
      <alignment readingOrder="1"/>
    </xf>
    <xf numFmtId="0" fontId="10" fillId="0" borderId="10" xfId="0" applyFont="1" applyBorder="1" applyAlignment="1">
      <alignment horizontal="left" vertical="center" wrapText="1"/>
    </xf>
    <xf numFmtId="9" fontId="10" fillId="0" borderId="66" xfId="0" applyNumberFormat="1" applyFont="1" applyBorder="1" applyAlignment="1">
      <alignment horizontal="center" vertical="center" wrapText="1"/>
    </xf>
    <xf numFmtId="9" fontId="10" fillId="0" borderId="52" xfId="0" applyNumberFormat="1" applyFont="1" applyBorder="1" applyAlignment="1">
      <alignment horizontal="center" vertical="center" wrapText="1"/>
    </xf>
    <xf numFmtId="14" fontId="10" fillId="0" borderId="48" xfId="0" applyNumberFormat="1" applyFont="1" applyBorder="1" applyAlignment="1">
      <alignment horizontal="center" vertical="center" wrapText="1"/>
    </xf>
    <xf numFmtId="14" fontId="10" fillId="0" borderId="64" xfId="0" applyNumberFormat="1" applyFont="1" applyBorder="1" applyAlignment="1">
      <alignment horizontal="center" vertical="center" wrapText="1"/>
    </xf>
    <xf numFmtId="1" fontId="19" fillId="0" borderId="2" xfId="0" applyNumberFormat="1" applyFont="1" applyBorder="1" applyAlignment="1">
      <alignment horizontal="left" vertical="top"/>
    </xf>
    <xf numFmtId="0" fontId="10" fillId="0" borderId="52" xfId="0" applyFont="1" applyBorder="1" applyAlignment="1">
      <alignment horizontal="left" vertical="center" wrapText="1"/>
    </xf>
    <xf numFmtId="1" fontId="10" fillId="0" borderId="4" xfId="0" applyNumberFormat="1" applyFont="1" applyBorder="1" applyAlignment="1">
      <alignment horizontal="center" vertical="top" wrapText="1"/>
    </xf>
    <xf numFmtId="1" fontId="10" fillId="0" borderId="10" xfId="0" applyNumberFormat="1" applyFont="1" applyBorder="1" applyAlignment="1">
      <alignment horizontal="center" vertical="top" wrapText="1"/>
    </xf>
    <xf numFmtId="0" fontId="10" fillId="0" borderId="18" xfId="0" applyFont="1" applyBorder="1" applyAlignment="1">
      <alignment horizontal="center" vertical="center" wrapText="1"/>
    </xf>
    <xf numFmtId="10" fontId="10" fillId="0" borderId="2" xfId="0" applyNumberFormat="1" applyFont="1" applyBorder="1" applyAlignment="1">
      <alignment horizontal="left" vertical="top" wrapText="1"/>
    </xf>
    <xf numFmtId="10" fontId="10" fillId="0" borderId="17" xfId="0" applyNumberFormat="1" applyFont="1" applyBorder="1" applyAlignment="1">
      <alignment horizontal="left" vertical="top" wrapText="1"/>
    </xf>
    <xf numFmtId="14" fontId="10" fillId="7" borderId="2" xfId="0" applyNumberFormat="1" applyFont="1" applyFill="1" applyBorder="1" applyAlignment="1">
      <alignment horizontal="center" vertical="top" wrapText="1"/>
    </xf>
    <xf numFmtId="10" fontId="10" fillId="0" borderId="67" xfId="0" applyNumberFormat="1" applyFont="1" applyBorder="1" applyAlignment="1">
      <alignment horizontal="left" vertical="top" wrapText="1"/>
    </xf>
    <xf numFmtId="0" fontId="10" fillId="23" borderId="2" xfId="0" applyFont="1" applyFill="1" applyBorder="1" applyAlignment="1">
      <alignment horizontal="left" vertical="top" wrapText="1"/>
    </xf>
    <xf numFmtId="0" fontId="0" fillId="0" borderId="4" xfId="0" applyBorder="1" applyAlignment="1">
      <alignment horizontal="right"/>
    </xf>
    <xf numFmtId="0" fontId="0" fillId="0" borderId="13" xfId="0" applyBorder="1"/>
    <xf numFmtId="0" fontId="10" fillId="3" borderId="3" xfId="0" applyFont="1" applyFill="1" applyBorder="1" applyAlignment="1">
      <alignment horizontal="center" vertical="center" wrapText="1"/>
    </xf>
    <xf numFmtId="9" fontId="10" fillId="0" borderId="63" xfId="0" applyNumberFormat="1" applyFont="1" applyBorder="1" applyAlignment="1">
      <alignment horizontal="center" vertical="center" wrapText="1"/>
    </xf>
    <xf numFmtId="14" fontId="10" fillId="0" borderId="67" xfId="0" applyNumberFormat="1" applyFont="1" applyBorder="1" applyAlignment="1">
      <alignment horizontal="center" vertical="center" wrapText="1"/>
    </xf>
    <xf numFmtId="1" fontId="10" fillId="0" borderId="14" xfId="0" applyNumberFormat="1" applyFont="1" applyBorder="1" applyAlignment="1">
      <alignment horizontal="center" vertical="top" wrapText="1"/>
    </xf>
    <xf numFmtId="1" fontId="19" fillId="0" borderId="6" xfId="0" applyNumberFormat="1" applyFont="1" applyBorder="1" applyAlignment="1">
      <alignment horizontal="left" vertical="top"/>
    </xf>
    <xf numFmtId="0" fontId="10" fillId="0" borderId="8" xfId="0" applyFont="1" applyBorder="1" applyAlignment="1">
      <alignment horizontal="center" vertical="center" wrapText="1"/>
    </xf>
    <xf numFmtId="0" fontId="10" fillId="0" borderId="13" xfId="0" applyFont="1" applyBorder="1" applyAlignment="1">
      <alignment horizontal="left" vertical="center" wrapText="1"/>
    </xf>
    <xf numFmtId="0" fontId="10" fillId="0" borderId="48" xfId="0" applyFont="1" applyBorder="1" applyAlignment="1">
      <alignment horizontal="center" vertical="center" wrapText="1"/>
    </xf>
    <xf numFmtId="9" fontId="10" fillId="0" borderId="48" xfId="0" applyNumberFormat="1" applyFont="1" applyBorder="1" applyAlignment="1">
      <alignment horizontal="center" vertical="center" wrapText="1"/>
    </xf>
    <xf numFmtId="14" fontId="10" fillId="0" borderId="68" xfId="0" applyNumberFormat="1" applyFont="1" applyBorder="1" applyAlignment="1">
      <alignment horizontal="center" vertical="center" wrapText="1"/>
    </xf>
    <xf numFmtId="9" fontId="10" fillId="0" borderId="64" xfId="0" applyNumberFormat="1" applyFont="1" applyBorder="1" applyAlignment="1">
      <alignment horizontal="center" vertical="center" wrapText="1"/>
    </xf>
    <xf numFmtId="0" fontId="25" fillId="0" borderId="2" xfId="0" applyFont="1" applyBorder="1" applyAlignment="1">
      <alignment wrapText="1"/>
    </xf>
    <xf numFmtId="0" fontId="25" fillId="0" borderId="69" xfId="0" applyFont="1" applyBorder="1" applyAlignment="1">
      <alignment readingOrder="1"/>
    </xf>
    <xf numFmtId="0" fontId="0" fillId="0" borderId="17" xfId="0" applyBorder="1"/>
    <xf numFmtId="14" fontId="25" fillId="0" borderId="2" xfId="0" applyNumberFormat="1" applyFont="1" applyBorder="1" applyAlignment="1">
      <alignment readingOrder="1"/>
    </xf>
    <xf numFmtId="0" fontId="19" fillId="0" borderId="12" xfId="0" applyFont="1" applyBorder="1" applyAlignment="1">
      <alignment wrapText="1"/>
    </xf>
    <xf numFmtId="0" fontId="19" fillId="7" borderId="10" xfId="0" applyFont="1" applyFill="1" applyBorder="1"/>
    <xf numFmtId="9" fontId="14" fillId="6" borderId="0" xfId="0" applyNumberFormat="1" applyFont="1" applyFill="1" applyAlignment="1">
      <alignment horizontal="center" vertical="center" wrapText="1"/>
    </xf>
    <xf numFmtId="9" fontId="0" fillId="0" borderId="10" xfId="0" applyNumberFormat="1" applyBorder="1"/>
    <xf numFmtId="9" fontId="42" fillId="0" borderId="10" xfId="0" applyNumberFormat="1" applyFont="1" applyBorder="1"/>
    <xf numFmtId="9" fontId="0" fillId="0" borderId="13" xfId="0" applyNumberFormat="1" applyBorder="1"/>
    <xf numFmtId="0" fontId="25" fillId="0" borderId="10" xfId="0" applyFont="1" applyBorder="1"/>
    <xf numFmtId="22" fontId="0" fillId="0" borderId="2" xfId="0" applyNumberFormat="1" applyBorder="1"/>
    <xf numFmtId="22" fontId="57" fillId="7" borderId="0" xfId="0" applyNumberFormat="1" applyFont="1" applyFill="1"/>
    <xf numFmtId="0" fontId="40" fillId="0" borderId="0" xfId="0" applyFont="1"/>
    <xf numFmtId="14" fontId="10" fillId="0" borderId="18" xfId="0" applyNumberFormat="1" applyFont="1" applyBorder="1" applyAlignment="1">
      <alignment horizontal="center" vertical="center" wrapText="1"/>
    </xf>
    <xf numFmtId="167" fontId="35" fillId="0" borderId="2" xfId="0" applyNumberFormat="1" applyFont="1" applyBorder="1" applyAlignment="1" applyProtection="1">
      <alignment horizontal="center" vertical="center" wrapText="1"/>
      <protection hidden="1"/>
    </xf>
    <xf numFmtId="0" fontId="19" fillId="0" borderId="12" xfId="0" applyFont="1" applyBorder="1"/>
    <xf numFmtId="0" fontId="25" fillId="0" borderId="4" xfId="0" applyFont="1" applyBorder="1"/>
    <xf numFmtId="0" fontId="19" fillId="0" borderId="5" xfId="0" applyFont="1" applyBorder="1"/>
    <xf numFmtId="0" fontId="40" fillId="0" borderId="12" xfId="0" applyFont="1" applyBorder="1"/>
    <xf numFmtId="0" fontId="19" fillId="0" borderId="42" xfId="0" applyFont="1" applyBorder="1"/>
    <xf numFmtId="0" fontId="41" fillId="0" borderId="12" xfId="0" applyFont="1" applyBorder="1" applyAlignment="1">
      <alignment readingOrder="1"/>
    </xf>
    <xf numFmtId="0" fontId="25" fillId="0" borderId="47" xfId="0" applyFont="1" applyBorder="1"/>
    <xf numFmtId="0" fontId="19" fillId="0" borderId="3" xfId="0" applyFont="1" applyBorder="1" applyAlignment="1">
      <alignment wrapText="1"/>
    </xf>
    <xf numFmtId="14" fontId="25" fillId="0" borderId="2" xfId="0" applyNumberFormat="1" applyFont="1" applyBorder="1"/>
    <xf numFmtId="14" fontId="40" fillId="0" borderId="12" xfId="0" applyNumberFormat="1" applyFont="1" applyBorder="1"/>
    <xf numFmtId="14" fontId="25" fillId="0" borderId="4" xfId="0" applyNumberFormat="1" applyFont="1" applyBorder="1"/>
    <xf numFmtId="14" fontId="25" fillId="0" borderId="10" xfId="0" applyNumberFormat="1" applyFont="1" applyBorder="1"/>
    <xf numFmtId="14" fontId="40" fillId="0" borderId="14" xfId="0" applyNumberFormat="1" applyFont="1" applyBorder="1"/>
    <xf numFmtId="0" fontId="25" fillId="0" borderId="13" xfId="0" applyFont="1" applyBorder="1"/>
    <xf numFmtId="14" fontId="40" fillId="0" borderId="10" xfId="0" applyNumberFormat="1" applyFont="1" applyBorder="1"/>
    <xf numFmtId="0" fontId="25" fillId="0" borderId="3" xfId="0" applyFont="1" applyBorder="1"/>
    <xf numFmtId="0" fontId="19" fillId="7" borderId="3" xfId="0" applyFont="1" applyFill="1" applyBorder="1"/>
    <xf numFmtId="0" fontId="19" fillId="7" borderId="4" xfId="0" applyFont="1" applyFill="1" applyBorder="1"/>
    <xf numFmtId="0" fontId="25" fillId="0" borderId="0" xfId="0" applyFont="1"/>
    <xf numFmtId="0" fontId="25" fillId="0" borderId="10" xfId="0" applyFont="1" applyBorder="1" applyAlignment="1">
      <alignment readingOrder="1"/>
    </xf>
    <xf numFmtId="0" fontId="0" fillId="7" borderId="18" xfId="0" applyFill="1" applyBorder="1"/>
    <xf numFmtId="0" fontId="42" fillId="7" borderId="6" xfId="0" applyFont="1" applyFill="1" applyBorder="1"/>
    <xf numFmtId="0" fontId="0" fillId="21" borderId="18" xfId="0" applyFill="1" applyBorder="1"/>
    <xf numFmtId="0" fontId="42" fillId="7" borderId="18" xfId="0" applyFont="1" applyFill="1" applyBorder="1"/>
    <xf numFmtId="14" fontId="25" fillId="0" borderId="12" xfId="0" applyNumberFormat="1" applyFont="1" applyBorder="1" applyAlignment="1">
      <alignment readingOrder="1"/>
    </xf>
    <xf numFmtId="0" fontId="25" fillId="0" borderId="13" xfId="0" applyFont="1" applyBorder="1" applyAlignment="1">
      <alignment readingOrder="1"/>
    </xf>
    <xf numFmtId="14" fontId="25" fillId="0" borderId="10" xfId="0" applyNumberFormat="1" applyFont="1" applyBorder="1" applyAlignment="1">
      <alignment readingOrder="1"/>
    </xf>
    <xf numFmtId="0" fontId="58" fillId="0" borderId="2" xfId="0" applyFont="1" applyBorder="1" applyAlignment="1">
      <alignment readingOrder="1"/>
    </xf>
    <xf numFmtId="0" fontId="58" fillId="0" borderId="13" xfId="0" applyFont="1" applyBorder="1" applyAlignment="1">
      <alignment readingOrder="1"/>
    </xf>
    <xf numFmtId="0" fontId="58" fillId="0" borderId="69" xfId="0" applyFont="1" applyBorder="1" applyAlignment="1">
      <alignment readingOrder="1"/>
    </xf>
    <xf numFmtId="167" fontId="59" fillId="0" borderId="52" xfId="0" applyNumberFormat="1" applyFont="1" applyBorder="1" applyProtection="1">
      <protection hidden="1"/>
    </xf>
    <xf numFmtId="0" fontId="58" fillId="0" borderId="10" xfId="0" applyFont="1" applyBorder="1" applyAlignment="1">
      <alignment readingOrder="1"/>
    </xf>
    <xf numFmtId="14" fontId="58" fillId="0" borderId="10" xfId="0" applyNumberFormat="1" applyFont="1" applyBorder="1" applyAlignment="1">
      <alignment readingOrder="1"/>
    </xf>
    <xf numFmtId="14" fontId="60" fillId="0" borderId="10" xfId="0" applyNumberFormat="1" applyFont="1" applyBorder="1" applyAlignment="1">
      <alignment readingOrder="1"/>
    </xf>
    <xf numFmtId="0" fontId="58" fillId="0" borderId="47" xfId="0" applyFont="1" applyBorder="1" applyAlignment="1">
      <alignment readingOrder="1"/>
    </xf>
    <xf numFmtId="0" fontId="58" fillId="0" borderId="57" xfId="0" applyFont="1" applyBorder="1" applyAlignment="1">
      <alignment readingOrder="1"/>
    </xf>
    <xf numFmtId="0" fontId="58" fillId="0" borderId="6" xfId="0" applyFont="1" applyBorder="1" applyAlignment="1">
      <alignment readingOrder="1"/>
    </xf>
    <xf numFmtId="0" fontId="58" fillId="0" borderId="6" xfId="0" applyFont="1" applyBorder="1"/>
    <xf numFmtId="0" fontId="58" fillId="0" borderId="2" xfId="0" applyFont="1" applyBorder="1"/>
    <xf numFmtId="0" fontId="58" fillId="0" borderId="2" xfId="0" applyFont="1" applyBorder="1" applyAlignment="1">
      <alignment wrapText="1"/>
    </xf>
    <xf numFmtId="14" fontId="58" fillId="0" borderId="2" xfId="0" applyNumberFormat="1" applyFont="1" applyBorder="1"/>
    <xf numFmtId="0" fontId="58" fillId="0" borderId="4" xfId="0" applyFont="1" applyBorder="1"/>
    <xf numFmtId="0" fontId="58" fillId="0" borderId="4" xfId="0" applyFont="1" applyBorder="1" applyAlignment="1">
      <alignment readingOrder="1"/>
    </xf>
    <xf numFmtId="14" fontId="58" fillId="0" borderId="4" xfId="0" applyNumberFormat="1" applyFont="1" applyBorder="1"/>
    <xf numFmtId="0" fontId="58" fillId="0" borderId="59" xfId="0" applyFont="1" applyBorder="1" applyAlignment="1">
      <alignment readingOrder="1"/>
    </xf>
    <xf numFmtId="0" fontId="58" fillId="0" borderId="60" xfId="0" applyFont="1" applyBorder="1" applyAlignment="1">
      <alignment readingOrder="1"/>
    </xf>
    <xf numFmtId="0" fontId="58" fillId="0" borderId="12" xfId="0" applyFont="1" applyBorder="1"/>
    <xf numFmtId="0" fontId="61" fillId="0" borderId="47" xfId="0" applyFont="1" applyBorder="1" applyAlignment="1">
      <alignment readingOrder="1"/>
    </xf>
    <xf numFmtId="14" fontId="61" fillId="0" borderId="2" xfId="0" applyNumberFormat="1" applyFont="1" applyBorder="1" applyAlignment="1">
      <alignment wrapText="1"/>
    </xf>
    <xf numFmtId="0" fontId="58" fillId="0" borderId="47" xfId="0" applyFont="1" applyBorder="1"/>
    <xf numFmtId="14" fontId="58" fillId="0" borderId="19" xfId="0" applyNumberFormat="1" applyFont="1" applyBorder="1"/>
    <xf numFmtId="0" fontId="58" fillId="0" borderId="10" xfId="0" applyFont="1" applyBorder="1"/>
    <xf numFmtId="0" fontId="58" fillId="0" borderId="18" xfId="0" applyFont="1" applyBorder="1"/>
    <xf numFmtId="0" fontId="58" fillId="0" borderId="19" xfId="0" applyFont="1" applyBorder="1"/>
    <xf numFmtId="14" fontId="58" fillId="0" borderId="18" xfId="0" applyNumberFormat="1" applyFont="1" applyBorder="1"/>
    <xf numFmtId="0" fontId="58" fillId="0" borderId="50" xfId="0" applyFont="1" applyBorder="1"/>
    <xf numFmtId="0" fontId="58" fillId="0" borderId="42" xfId="0" applyFont="1" applyBorder="1"/>
    <xf numFmtId="0" fontId="58" fillId="0" borderId="12" xfId="0" applyFont="1" applyBorder="1" applyAlignment="1">
      <alignment readingOrder="1"/>
    </xf>
    <xf numFmtId="14" fontId="58" fillId="0" borderId="12" xfId="0" applyNumberFormat="1" applyFont="1" applyBorder="1"/>
    <xf numFmtId="14" fontId="58" fillId="0" borderId="12" xfId="0" applyNumberFormat="1" applyFont="1" applyBorder="1" applyAlignment="1">
      <alignment readingOrder="1"/>
    </xf>
    <xf numFmtId="0" fontId="58" fillId="0" borderId="18" xfId="0" applyFont="1" applyBorder="1" applyAlignment="1">
      <alignment wrapText="1"/>
    </xf>
    <xf numFmtId="0" fontId="61" fillId="0" borderId="12" xfId="0" applyFont="1" applyBorder="1" applyAlignment="1">
      <alignment readingOrder="1"/>
    </xf>
    <xf numFmtId="0" fontId="58" fillId="0" borderId="3" xfId="0" applyFont="1" applyBorder="1"/>
    <xf numFmtId="14" fontId="58" fillId="0" borderId="2" xfId="0" applyNumberFormat="1" applyFont="1" applyBorder="1" applyAlignment="1">
      <alignment wrapText="1"/>
    </xf>
    <xf numFmtId="14" fontId="58" fillId="0" borderId="2" xfId="0" applyNumberFormat="1" applyFont="1" applyBorder="1" applyAlignment="1">
      <alignment readingOrder="1"/>
    </xf>
    <xf numFmtId="0" fontId="19" fillId="0" borderId="47" xfId="0" applyFont="1" applyBorder="1"/>
    <xf numFmtId="14" fontId="58" fillId="0" borderId="10" xfId="0" applyNumberFormat="1" applyFont="1" applyBorder="1" applyAlignment="1">
      <alignment wrapText="1"/>
    </xf>
    <xf numFmtId="0" fontId="58" fillId="0" borderId="0" xfId="0" applyFont="1"/>
    <xf numFmtId="0" fontId="19" fillId="7" borderId="12" xfId="0" applyFont="1" applyFill="1" applyBorder="1" applyAlignment="1">
      <alignment wrapText="1"/>
    </xf>
    <xf numFmtId="0" fontId="36" fillId="0" borderId="12" xfId="0" applyFont="1" applyBorder="1" applyAlignment="1">
      <alignment wrapText="1"/>
    </xf>
    <xf numFmtId="0" fontId="19" fillId="7" borderId="0" xfId="0" applyFont="1" applyFill="1"/>
    <xf numFmtId="0" fontId="19" fillId="7" borderId="12" xfId="0" applyFont="1" applyFill="1" applyBorder="1"/>
    <xf numFmtId="9" fontId="0" fillId="0" borderId="6" xfId="0" applyNumberFormat="1" applyBorder="1"/>
    <xf numFmtId="22" fontId="57" fillId="7" borderId="2" xfId="0" applyNumberFormat="1" applyFont="1" applyFill="1" applyBorder="1"/>
    <xf numFmtId="22" fontId="0" fillId="0" borderId="0" xfId="0" applyNumberFormat="1"/>
    <xf numFmtId="22" fontId="0" fillId="0" borderId="6" xfId="0" applyNumberFormat="1" applyBorder="1"/>
    <xf numFmtId="14" fontId="19" fillId="28" borderId="2" xfId="0" applyNumberFormat="1" applyFont="1" applyFill="1" applyBorder="1"/>
    <xf numFmtId="0" fontId="19" fillId="28" borderId="12" xfId="0" applyFont="1" applyFill="1" applyBorder="1"/>
    <xf numFmtId="14" fontId="58" fillId="28" borderId="2" xfId="0" applyNumberFormat="1" applyFont="1" applyFill="1" applyBorder="1"/>
    <xf numFmtId="14" fontId="19" fillId="0" borderId="14" xfId="0" applyNumberFormat="1" applyFont="1" applyBorder="1"/>
    <xf numFmtId="0" fontId="19" fillId="0" borderId="0" xfId="0" applyFont="1"/>
    <xf numFmtId="0" fontId="61" fillId="0" borderId="69" xfId="0" applyFont="1" applyBorder="1" applyAlignment="1">
      <alignment readingOrder="1"/>
    </xf>
    <xf numFmtId="14" fontId="19" fillId="28" borderId="10" xfId="0" applyNumberFormat="1" applyFont="1" applyFill="1" applyBorder="1"/>
    <xf numFmtId="14" fontId="58" fillId="0" borderId="12" xfId="0" applyNumberFormat="1" applyFont="1" applyBorder="1" applyAlignment="1">
      <alignment wrapText="1"/>
    </xf>
    <xf numFmtId="0" fontId="40" fillId="0" borderId="10" xfId="0" applyFont="1" applyBorder="1"/>
    <xf numFmtId="0" fontId="19" fillId="0" borderId="17" xfId="0" applyFont="1" applyBorder="1"/>
    <xf numFmtId="0" fontId="19" fillId="0" borderId="69" xfId="0" applyFont="1" applyBorder="1"/>
    <xf numFmtId="0" fontId="58" fillId="0" borderId="69" xfId="0" applyFont="1" applyBorder="1"/>
    <xf numFmtId="0" fontId="19" fillId="0" borderId="47" xfId="0" applyFont="1" applyBorder="1" applyAlignment="1">
      <alignment wrapText="1"/>
    </xf>
    <xf numFmtId="14" fontId="19" fillId="28" borderId="6" xfId="0" applyNumberFormat="1" applyFont="1" applyFill="1" applyBorder="1"/>
    <xf numFmtId="14" fontId="58" fillId="0" borderId="6" xfId="0" applyNumberFormat="1" applyFont="1" applyBorder="1"/>
    <xf numFmtId="14" fontId="58" fillId="0" borderId="6" xfId="0" applyNumberFormat="1" applyFont="1" applyBorder="1" applyAlignment="1">
      <alignment wrapText="1"/>
    </xf>
    <xf numFmtId="14" fontId="0" fillId="0" borderId="6" xfId="0" applyNumberFormat="1" applyBorder="1"/>
    <xf numFmtId="167" fontId="62" fillId="0" borderId="18" xfId="0" applyNumberFormat="1" applyFont="1" applyBorder="1" applyProtection="1">
      <protection hidden="1"/>
    </xf>
    <xf numFmtId="0" fontId="10" fillId="24" borderId="3" xfId="0" applyFont="1" applyFill="1" applyBorder="1" applyAlignment="1">
      <alignment horizontal="left" vertical="top" wrapText="1"/>
    </xf>
    <xf numFmtId="0" fontId="10" fillId="23" borderId="3" xfId="0" applyFont="1" applyFill="1" applyBorder="1" applyAlignment="1">
      <alignment horizontal="left" vertical="center" wrapText="1"/>
    </xf>
    <xf numFmtId="9" fontId="10" fillId="3" borderId="49" xfId="0" applyNumberFormat="1" applyFont="1" applyFill="1" applyBorder="1" applyAlignment="1">
      <alignment horizontal="center" vertical="center" wrapText="1"/>
    </xf>
    <xf numFmtId="0" fontId="17" fillId="29" borderId="17" xfId="0" applyFont="1" applyFill="1" applyBorder="1" applyAlignment="1">
      <alignment horizontal="center" vertical="center" wrapText="1"/>
    </xf>
    <xf numFmtId="10" fontId="10" fillId="0" borderId="48" xfId="0" applyNumberFormat="1" applyFont="1" applyBorder="1" applyAlignment="1">
      <alignment horizontal="center" vertical="center" wrapText="1"/>
    </xf>
    <xf numFmtId="10" fontId="10" fillId="0" borderId="7" xfId="0" applyNumberFormat="1" applyFont="1" applyBorder="1" applyAlignment="1">
      <alignment horizontal="center" vertical="center" wrapText="1"/>
    </xf>
    <xf numFmtId="10" fontId="10" fillId="0" borderId="61" xfId="0" applyNumberFormat="1" applyFont="1" applyBorder="1" applyAlignment="1">
      <alignment horizontal="center" vertical="center" wrapText="1"/>
    </xf>
    <xf numFmtId="10" fontId="10" fillId="0" borderId="7" xfId="0" applyNumberFormat="1" applyFont="1" applyBorder="1" applyAlignment="1">
      <alignment horizontal="left" vertical="center" wrapText="1"/>
    </xf>
    <xf numFmtId="10" fontId="10" fillId="0" borderId="10" xfId="0" applyNumberFormat="1" applyFont="1" applyBorder="1" applyAlignment="1">
      <alignment horizontal="center" vertical="center" wrapText="1"/>
    </xf>
    <xf numFmtId="10" fontId="10" fillId="0" borderId="18" xfId="0" applyNumberFormat="1" applyFont="1" applyBorder="1" applyAlignment="1">
      <alignment horizontal="center" vertical="center" wrapText="1"/>
    </xf>
    <xf numFmtId="10" fontId="30" fillId="0" borderId="18" xfId="0" applyNumberFormat="1" applyFont="1" applyBorder="1" applyAlignment="1">
      <alignment horizontal="center" vertical="center" wrapText="1"/>
    </xf>
    <xf numFmtId="166" fontId="12" fillId="0" borderId="18" xfId="0" applyNumberFormat="1" applyFont="1" applyBorder="1" applyAlignment="1">
      <alignment horizontal="center" vertical="center" wrapText="1"/>
    </xf>
    <xf numFmtId="10" fontId="10" fillId="0" borderId="12" xfId="0" applyNumberFormat="1" applyFont="1" applyBorder="1" applyAlignment="1">
      <alignment horizontal="center" vertical="center" wrapText="1"/>
    </xf>
    <xf numFmtId="10" fontId="10" fillId="0" borderId="52" xfId="0" applyNumberFormat="1" applyFont="1" applyBorder="1" applyAlignment="1">
      <alignment horizontal="center" vertical="center" wrapText="1"/>
    </xf>
    <xf numFmtId="10" fontId="10" fillId="7" borderId="50" xfId="0" applyNumberFormat="1" applyFont="1" applyFill="1" applyBorder="1" applyAlignment="1">
      <alignment horizontal="center" vertical="center" wrapText="1"/>
    </xf>
    <xf numFmtId="10" fontId="10" fillId="0" borderId="64" xfId="0" applyNumberFormat="1" applyFont="1" applyBorder="1" applyAlignment="1">
      <alignment horizontal="center" vertical="center" wrapText="1"/>
    </xf>
    <xf numFmtId="10" fontId="10" fillId="0" borderId="50" xfId="0" applyNumberFormat="1" applyFont="1" applyBorder="1" applyAlignment="1">
      <alignment horizontal="center" vertical="center" wrapText="1"/>
    </xf>
    <xf numFmtId="0" fontId="10" fillId="0" borderId="53" xfId="0" applyFont="1" applyBorder="1" applyAlignment="1">
      <alignment horizontal="center" vertical="center" wrapText="1"/>
    </xf>
    <xf numFmtId="10" fontId="30" fillId="0" borderId="8" xfId="0" applyNumberFormat="1" applyFont="1" applyBorder="1" applyAlignment="1">
      <alignment horizontal="left" vertical="center" wrapText="1"/>
    </xf>
    <xf numFmtId="10" fontId="10" fillId="7" borderId="12" xfId="0" applyNumberFormat="1" applyFont="1" applyFill="1" applyBorder="1" applyAlignment="1">
      <alignment horizontal="center" vertical="center" wrapText="1"/>
    </xf>
    <xf numFmtId="10" fontId="10" fillId="7" borderId="8" xfId="0" applyNumberFormat="1" applyFont="1" applyFill="1" applyBorder="1" applyAlignment="1">
      <alignment horizontal="center" vertical="center" wrapText="1"/>
    </xf>
    <xf numFmtId="10" fontId="10" fillId="7" borderId="18" xfId="0" applyNumberFormat="1" applyFont="1" applyFill="1" applyBorder="1" applyAlignment="1">
      <alignment horizontal="center" vertical="center" wrapText="1"/>
    </xf>
    <xf numFmtId="10" fontId="10" fillId="0" borderId="56" xfId="0" applyNumberFormat="1" applyFont="1" applyBorder="1" applyAlignment="1">
      <alignment horizontal="center" vertical="center" wrapText="1"/>
    </xf>
    <xf numFmtId="10" fontId="10" fillId="0" borderId="53" xfId="0" applyNumberFormat="1" applyFont="1" applyBorder="1" applyAlignment="1">
      <alignment horizontal="center" vertical="center" wrapText="1"/>
    </xf>
    <xf numFmtId="10" fontId="10" fillId="0" borderId="8" xfId="0" applyNumberFormat="1" applyFont="1" applyBorder="1" applyAlignment="1">
      <alignment horizontal="center" vertical="center" wrapText="1"/>
    </xf>
    <xf numFmtId="10" fontId="10" fillId="7" borderId="52" xfId="0" applyNumberFormat="1" applyFont="1" applyFill="1" applyBorder="1" applyAlignment="1">
      <alignment horizontal="center" vertical="center" wrapText="1"/>
    </xf>
    <xf numFmtId="0" fontId="10" fillId="0" borderId="12" xfId="0" applyFont="1" applyBorder="1" applyAlignment="1">
      <alignment horizontal="center" vertical="center" wrapText="1"/>
    </xf>
    <xf numFmtId="0" fontId="63" fillId="0" borderId="0" xfId="0" applyFont="1"/>
    <xf numFmtId="14" fontId="0" fillId="0" borderId="0" xfId="0" applyNumberFormat="1" applyAlignment="1">
      <alignment horizontal="center" vertical="center"/>
    </xf>
    <xf numFmtId="0" fontId="10" fillId="3" borderId="3" xfId="0" quotePrefix="1" applyFont="1" applyFill="1" applyBorder="1" applyAlignment="1">
      <alignment horizontal="left" vertical="top" wrapText="1"/>
    </xf>
    <xf numFmtId="0" fontId="3" fillId="5" borderId="10" xfId="2" applyBorder="1" applyAlignment="1">
      <alignment horizontal="center"/>
    </xf>
    <xf numFmtId="0" fontId="3" fillId="5" borderId="18" xfId="2" applyBorder="1" applyAlignment="1">
      <alignment horizontal="center"/>
    </xf>
    <xf numFmtId="0" fontId="3" fillId="5" borderId="3" xfId="2" applyBorder="1" applyAlignment="1">
      <alignment horizontal="center" vertical="center"/>
    </xf>
    <xf numFmtId="0" fontId="0" fillId="0" borderId="43" xfId="0" applyBorder="1" applyAlignment="1">
      <alignment horizontal="center"/>
    </xf>
    <xf numFmtId="0" fontId="3" fillId="5" borderId="2" xfId="2" applyBorder="1" applyAlignment="1">
      <alignment horizontal="center"/>
    </xf>
    <xf numFmtId="0" fontId="3" fillId="0" borderId="0" xfId="2" applyFill="1" applyBorder="1" applyAlignment="1">
      <alignment horizontal="center"/>
    </xf>
    <xf numFmtId="0" fontId="14" fillId="13" borderId="28" xfId="0" applyFont="1" applyFill="1" applyBorder="1" applyAlignment="1">
      <alignment horizontal="center" vertical="center"/>
    </xf>
    <xf numFmtId="0" fontId="14" fillId="13" borderId="29" xfId="0" applyFont="1" applyFill="1" applyBorder="1" applyAlignment="1">
      <alignment horizontal="center" vertical="center"/>
    </xf>
    <xf numFmtId="0" fontId="5" fillId="13" borderId="28" xfId="0" applyFont="1" applyFill="1" applyBorder="1" applyAlignment="1">
      <alignment horizontal="center" vertical="center"/>
    </xf>
    <xf numFmtId="0" fontId="5" fillId="13" borderId="29" xfId="0" applyFont="1" applyFill="1" applyBorder="1" applyAlignment="1">
      <alignment horizontal="center" vertical="center"/>
    </xf>
    <xf numFmtId="0" fontId="5" fillId="18" borderId="28" xfId="0" applyFont="1" applyFill="1" applyBorder="1" applyAlignment="1">
      <alignment horizontal="center"/>
    </xf>
    <xf numFmtId="0" fontId="5" fillId="18" borderId="29" xfId="0" applyFont="1" applyFill="1" applyBorder="1" applyAlignment="1">
      <alignment horizontal="center"/>
    </xf>
    <xf numFmtId="0" fontId="14" fillId="14" borderId="28" xfId="0" applyFont="1" applyFill="1" applyBorder="1" applyAlignment="1">
      <alignment horizontal="center" vertical="center"/>
    </xf>
    <xf numFmtId="0" fontId="14" fillId="14" borderId="29" xfId="0" applyFont="1" applyFill="1" applyBorder="1" applyAlignment="1">
      <alignment horizontal="center" vertical="center"/>
    </xf>
    <xf numFmtId="0" fontId="5" fillId="14" borderId="28" xfId="0" applyFont="1" applyFill="1" applyBorder="1" applyAlignment="1">
      <alignment horizontal="center" vertical="center"/>
    </xf>
    <xf numFmtId="0" fontId="5" fillId="14" borderId="29" xfId="0" applyFont="1" applyFill="1" applyBorder="1" applyAlignment="1">
      <alignment horizontal="center" vertical="center"/>
    </xf>
    <xf numFmtId="0" fontId="5" fillId="19" borderId="28" xfId="0" applyFont="1" applyFill="1" applyBorder="1" applyAlignment="1">
      <alignment horizontal="center"/>
    </xf>
    <xf numFmtId="0" fontId="5" fillId="19" borderId="29" xfId="0" applyFont="1" applyFill="1" applyBorder="1" applyAlignment="1">
      <alignment horizontal="center"/>
    </xf>
    <xf numFmtId="0" fontId="14" fillId="11" borderId="28" xfId="0" applyFont="1" applyFill="1" applyBorder="1" applyAlignment="1">
      <alignment horizontal="center" vertical="center"/>
    </xf>
    <xf numFmtId="0" fontId="14" fillId="11" borderId="29" xfId="0" applyFont="1" applyFill="1" applyBorder="1" applyAlignment="1">
      <alignment horizontal="center" vertical="center"/>
    </xf>
    <xf numFmtId="0" fontId="5" fillId="11" borderId="28" xfId="0" applyFont="1" applyFill="1" applyBorder="1" applyAlignment="1">
      <alignment horizontal="center" vertical="center"/>
    </xf>
    <xf numFmtId="0" fontId="5" fillId="11" borderId="29" xfId="0" applyFont="1" applyFill="1" applyBorder="1" applyAlignment="1">
      <alignment horizontal="center" vertical="center"/>
    </xf>
    <xf numFmtId="0" fontId="5" fillId="4" borderId="28" xfId="0" applyFont="1" applyFill="1" applyBorder="1" applyAlignment="1">
      <alignment horizontal="center"/>
    </xf>
    <xf numFmtId="0" fontId="5" fillId="4" borderId="29" xfId="0" applyFont="1" applyFill="1" applyBorder="1" applyAlignment="1">
      <alignment horizontal="center"/>
    </xf>
    <xf numFmtId="0" fontId="14" fillId="12" borderId="28" xfId="0" applyFont="1" applyFill="1" applyBorder="1" applyAlignment="1">
      <alignment horizontal="center" vertical="center"/>
    </xf>
    <xf numFmtId="0" fontId="14" fillId="12" borderId="29" xfId="0" applyFont="1" applyFill="1" applyBorder="1" applyAlignment="1">
      <alignment horizontal="center" vertical="center"/>
    </xf>
    <xf numFmtId="0" fontId="5" fillId="12" borderId="28" xfId="0" applyFont="1" applyFill="1" applyBorder="1" applyAlignment="1">
      <alignment horizontal="center" vertical="center"/>
    </xf>
    <xf numFmtId="0" fontId="5" fillId="12" borderId="29" xfId="0" applyFont="1" applyFill="1" applyBorder="1" applyAlignment="1">
      <alignment horizontal="center" vertical="center"/>
    </xf>
    <xf numFmtId="0" fontId="5" fillId="17" borderId="28" xfId="0" applyFont="1" applyFill="1" applyBorder="1" applyAlignment="1">
      <alignment horizontal="center"/>
    </xf>
    <xf numFmtId="0" fontId="5" fillId="17" borderId="29" xfId="0" applyFont="1" applyFill="1" applyBorder="1" applyAlignment="1">
      <alignment horizontal="center"/>
    </xf>
    <xf numFmtId="0" fontId="5" fillId="6" borderId="20" xfId="0" applyFont="1" applyFill="1" applyBorder="1" applyAlignment="1">
      <alignment horizontal="center" vertical="center"/>
    </xf>
    <xf numFmtId="0" fontId="5" fillId="15" borderId="20" xfId="0" applyFont="1" applyFill="1" applyBorder="1" applyAlignment="1">
      <alignment horizontal="center"/>
    </xf>
    <xf numFmtId="0" fontId="14" fillId="6" borderId="16" xfId="0" applyFont="1" applyFill="1" applyBorder="1" applyAlignment="1">
      <alignment horizontal="center" vertical="center"/>
    </xf>
    <xf numFmtId="0" fontId="14" fillId="10" borderId="28" xfId="0" applyFont="1" applyFill="1" applyBorder="1" applyAlignment="1">
      <alignment horizontal="center" vertical="center"/>
    </xf>
    <xf numFmtId="0" fontId="14" fillId="10" borderId="29" xfId="0" applyFont="1" applyFill="1" applyBorder="1" applyAlignment="1">
      <alignment horizontal="center" vertical="center"/>
    </xf>
    <xf numFmtId="0" fontId="5" fillId="10" borderId="28" xfId="0" applyFont="1" applyFill="1" applyBorder="1" applyAlignment="1">
      <alignment horizontal="center" vertical="center"/>
    </xf>
    <xf numFmtId="0" fontId="5" fillId="10" borderId="29" xfId="0" applyFont="1" applyFill="1" applyBorder="1" applyAlignment="1">
      <alignment horizontal="center" vertical="center"/>
    </xf>
    <xf numFmtId="0" fontId="5" fillId="16" borderId="28" xfId="0" applyFont="1" applyFill="1" applyBorder="1" applyAlignment="1">
      <alignment horizontal="center"/>
    </xf>
    <xf numFmtId="0" fontId="5" fillId="16" borderId="29" xfId="0" applyFont="1" applyFill="1" applyBorder="1" applyAlignment="1">
      <alignment horizontal="center"/>
    </xf>
    <xf numFmtId="0" fontId="6" fillId="6" borderId="0" xfId="0" applyFont="1" applyFill="1" applyAlignment="1">
      <alignment horizontal="center"/>
    </xf>
    <xf numFmtId="0" fontId="0" fillId="0" borderId="0" xfId="0" applyNumberFormat="1" applyAlignment="1">
      <alignment horizontal="left"/>
    </xf>
  </cellXfs>
  <cellStyles count="4">
    <cellStyle name="Énfasis3" xfId="2" builtinId="37"/>
    <cellStyle name="Hyperlink" xfId="3" xr:uid="{00000000-000B-0000-0000-000008000000}"/>
    <cellStyle name="Millares" xfId="1" builtinId="3"/>
    <cellStyle name="Normal" xfId="0" builtinId="0"/>
  </cellStyles>
  <dxfs count="77">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numFmt numFmtId="14" formatCode="0.00%"/>
    </dxf>
    <dxf>
      <numFmt numFmtId="13" formatCode="0%"/>
    </dxf>
    <dxf>
      <numFmt numFmtId="19" formatCode="dd/mm/yyyy"/>
    </dxf>
    <dxf>
      <alignment vertical="center"/>
    </dxf>
    <dxf>
      <alignment horizontal="center"/>
    </dxf>
    <dxf>
      <numFmt numFmtId="19" formatCode="dd/mm/yyyy"/>
    </dxf>
    <dxf>
      <numFmt numFmtId="19" formatCode="dd/mm/yyyy"/>
    </dxf>
    <dxf>
      <numFmt numFmtId="19" formatCode="dd/mm/yyyy"/>
    </dxf>
    <dxf>
      <numFmt numFmtId="13" formatCode="0%"/>
    </dxf>
    <dxf>
      <fill>
        <patternFill patternType="solid">
          <fgColor indexed="64"/>
          <bgColor rgb="FFFFFF00"/>
        </patternFill>
      </fill>
    </dxf>
    <dxf>
      <fill>
        <patternFill patternType="none"/>
      </fill>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0" formatCode="General"/>
      <alignment horizontal="general" vertical="bottom" textRotation="0" wrapText="0" indent="0" justifyLastLine="0" shrinkToFit="0" readingOrder="0"/>
    </dxf>
    <dxf>
      <numFmt numFmtId="13" formatCode="0%"/>
    </dxf>
    <dxf>
      <numFmt numFmtId="13" formatCode="0%"/>
    </dxf>
    <dxf>
      <numFmt numFmtId="13" formatCode="0%"/>
    </dxf>
    <dxf>
      <numFmt numFmtId="13" formatCode="0%"/>
    </dxf>
    <dxf>
      <numFmt numFmtId="19" formatCode="dd/mm/yyyy"/>
    </dxf>
    <dxf>
      <numFmt numFmtId="13" formatCode="0%"/>
    </dxf>
    <dxf>
      <numFmt numFmtId="14" formatCode="0.00%"/>
    </dxf>
    <dxf>
      <alignment horizontal="general" indent="0"/>
    </dxf>
    <dxf>
      <alignment vertical="center" indent="0"/>
    </dxf>
    <dxf>
      <numFmt numFmtId="14" formatCode="0.00%"/>
    </dxf>
    <dxf>
      <numFmt numFmtId="2" formatCode="0.00"/>
    </dxf>
    <dxf>
      <numFmt numFmtId="0" formatCode="General"/>
    </dxf>
    <dxf>
      <numFmt numFmtId="14" formatCode="0.00%"/>
    </dxf>
    <dxf>
      <numFmt numFmtId="14"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ill>
        <patternFill patternType="solid">
          <fgColor indexed="64"/>
          <bgColor rgb="FFFFFF00"/>
        </patternFill>
      </fill>
    </dxf>
    <dxf>
      <fill>
        <patternFill patternType="solid">
          <fgColor indexed="64"/>
          <bgColor rgb="FFFFFF00"/>
        </patternFill>
      </fill>
    </dxf>
    <dxf>
      <numFmt numFmtId="14" formatCode="0.00%"/>
    </dxf>
    <dxf>
      <numFmt numFmtId="0" formatCode="General"/>
    </dxf>
    <dxf>
      <numFmt numFmtId="14" formatCode="0.00%"/>
    </dxf>
    <dxf>
      <font>
        <color rgb="FF0070C0"/>
      </font>
    </dxf>
    <dxf>
      <font>
        <color rgb="FF0070C0"/>
      </font>
    </dxf>
    <dxf>
      <font>
        <color rgb="FF0070C0"/>
      </font>
    </dxf>
    <dxf>
      <font>
        <color rgb="FF0070C0"/>
      </font>
    </dxf>
    <dxf>
      <font>
        <color rgb="FF0070C0"/>
      </font>
    </dxf>
    <dxf>
      <font>
        <color rgb="FF0070C0"/>
      </font>
    </dxf>
    <dxf>
      <font>
        <color rgb="FF0070C0"/>
      </font>
    </dxf>
    <dxf>
      <font>
        <color rgb="FF0070C0"/>
      </font>
    </dxf>
    <dxf>
      <numFmt numFmtId="14" formatCode="0.00%"/>
    </dxf>
    <dxf>
      <numFmt numFmtId="14" formatCode="0.0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7.xml"/><Relationship Id="rId39" Type="http://schemas.openxmlformats.org/officeDocument/2006/relationships/theme" Target="theme/theme1.xml"/><Relationship Id="rId21" Type="http://schemas.openxmlformats.org/officeDocument/2006/relationships/pivotCacheDefinition" Target="pivotCache/pivotCacheDefinition2.xml"/><Relationship Id="rId34" Type="http://schemas.microsoft.com/office/2007/relationships/slicerCache" Target="slicerCaches/slicerCache5.xml"/><Relationship Id="rId42" Type="http://schemas.openxmlformats.org/officeDocument/2006/relationships/sharedStrings" Target="sharedStrings.xml"/><Relationship Id="rId47"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0.xml"/><Relationship Id="rId11" Type="http://schemas.openxmlformats.org/officeDocument/2006/relationships/worksheet" Target="worksheets/sheet11.xml"/><Relationship Id="rId24" Type="http://schemas.openxmlformats.org/officeDocument/2006/relationships/pivotCacheDefinition" Target="pivotCache/pivotCacheDefinition5.xml"/><Relationship Id="rId32" Type="http://schemas.microsoft.com/office/2007/relationships/slicerCache" Target="slicerCaches/slicerCache3.xml"/><Relationship Id="rId37" Type="http://schemas.microsoft.com/office/2007/relationships/slicerCache" Target="slicerCaches/slicerCache8.xml"/><Relationship Id="rId40" Type="http://schemas.openxmlformats.org/officeDocument/2006/relationships/connections" Target="connections.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pivotCacheDefinition" Target="pivotCache/pivotCacheDefinition9.xml"/><Relationship Id="rId36" Type="http://schemas.microsoft.com/office/2007/relationships/slicerCache" Target="slicerCaches/slicerCache7.xml"/><Relationship Id="rId49"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2.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pivotCacheDefinition" Target="pivotCache/pivotCacheDefinition8.xml"/><Relationship Id="rId30" Type="http://schemas.microsoft.com/office/2007/relationships/slicerCache" Target="slicerCaches/slicerCache1.xml"/><Relationship Id="rId35" Type="http://schemas.microsoft.com/office/2007/relationships/slicerCache" Target="slicerCaches/slicerCache6.xml"/><Relationship Id="rId43" Type="http://schemas.openxmlformats.org/officeDocument/2006/relationships/powerPivotData" Target="model/item.data"/><Relationship Id="rId48"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6.xml"/><Relationship Id="rId33" Type="http://schemas.microsoft.com/office/2007/relationships/slicerCache" Target="slicerCaches/slicerCache4.xml"/><Relationship Id="rId38" Type="http://schemas.microsoft.com/office/2007/relationships/slicerCache" Target="slicerCaches/slicerCache9.xml"/><Relationship Id="rId46" Type="http://schemas.openxmlformats.org/officeDocument/2006/relationships/customXml" Target="../customXml/item1.xml"/><Relationship Id="rId20" Type="http://schemas.openxmlformats.org/officeDocument/2006/relationships/pivotCacheDefinition" Target="pivotCache/pivotCacheDefinition1.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dr:twoCellAnchor editAs="absolute">
    <xdr:from>
      <xdr:col>0</xdr:col>
      <xdr:colOff>66675</xdr:colOff>
      <xdr:row>0</xdr:row>
      <xdr:rowOff>47625</xdr:rowOff>
    </xdr:from>
    <xdr:to>
      <xdr:col>3</xdr:col>
      <xdr:colOff>66675</xdr:colOff>
      <xdr:row>7</xdr:row>
      <xdr:rowOff>47625</xdr:rowOff>
    </xdr:to>
    <mc:AlternateContent xmlns:mc="http://schemas.openxmlformats.org/markup-compatibility/2006" xmlns:a14="http://schemas.microsoft.com/office/drawing/2010/main">
      <mc:Choice Requires="a14">
        <xdr:graphicFrame macro="">
          <xdr:nvGraphicFramePr>
            <xdr:cNvPr id="4" name="Lider de Equipo">
              <a:extLst>
                <a:ext uri="{FF2B5EF4-FFF2-40B4-BE49-F238E27FC236}">
                  <a16:creationId xmlns:a16="http://schemas.microsoft.com/office/drawing/2014/main" id="{F9A285BF-3F52-4CB8-89B3-84CDF81F0C66}"/>
                </a:ext>
                <a:ext uri="{147F2762-F138-4A5C-976F-8EAC2B608ADB}">
                  <a16:predDERef xmlns:a16="http://schemas.microsoft.com/office/drawing/2014/main" pred="{58CDC376-F186-430E-BA75-C2548D9B9CA7}"/>
                </a:ext>
              </a:extLst>
            </xdr:cNvPr>
            <xdr:cNvGraphicFramePr/>
          </xdr:nvGraphicFramePr>
          <xdr:xfrm>
            <a:off x="0" y="0"/>
            <a:ext cx="0" cy="0"/>
          </xdr:xfrm>
          <a:graphic>
            <a:graphicData uri="http://schemas.microsoft.com/office/drawing/2010/slicer">
              <sle:slicer xmlns:sle="http://schemas.microsoft.com/office/drawing/2010/slicer" name="Lider de Equipo"/>
            </a:graphicData>
          </a:graphic>
        </xdr:graphicFrame>
      </mc:Choice>
      <mc:Fallback xmlns="">
        <xdr:sp macro="" textlink="">
          <xdr:nvSpPr>
            <xdr:cNvPr id="0" name=""/>
            <xdr:cNvSpPr>
              <a:spLocks noTextEdit="1"/>
            </xdr:cNvSpPr>
          </xdr:nvSpPr>
          <xdr:spPr>
            <a:xfrm>
              <a:off x="66675" y="47625"/>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editAs="oneCell">
    <xdr:from>
      <xdr:col>2</xdr:col>
      <xdr:colOff>584835</xdr:colOff>
      <xdr:row>0</xdr:row>
      <xdr:rowOff>3810</xdr:rowOff>
    </xdr:from>
    <xdr:to>
      <xdr:col>5</xdr:col>
      <xdr:colOff>478155</xdr:colOff>
      <xdr:row>10</xdr:row>
      <xdr:rowOff>142875</xdr:rowOff>
    </xdr:to>
    <mc:AlternateContent xmlns:mc="http://schemas.openxmlformats.org/markup-compatibility/2006" xmlns:a14="http://schemas.microsoft.com/office/drawing/2010/main">
      <mc:Choice Requires="a14">
        <xdr:graphicFrame macro="">
          <xdr:nvGraphicFramePr>
            <xdr:cNvPr id="2" name="Gestor">
              <a:extLst>
                <a:ext uri="{FF2B5EF4-FFF2-40B4-BE49-F238E27FC236}">
                  <a16:creationId xmlns:a16="http://schemas.microsoft.com/office/drawing/2014/main" id="{020C7A98-6526-4416-B558-5E6D12E833F7}"/>
                </a:ext>
                <a:ext uri="{147F2762-F138-4A5C-976F-8EAC2B608ADB}">
                  <a16:predDERef xmlns:a16="http://schemas.microsoft.com/office/drawing/2014/main" pred="{50FD29A8-12A4-4CAA-AF6E-CE2A113343DA}"/>
                </a:ext>
              </a:extLst>
            </xdr:cNvPr>
            <xdr:cNvGraphicFramePr/>
          </xdr:nvGraphicFramePr>
          <xdr:xfrm>
            <a:off x="0" y="0"/>
            <a:ext cx="0" cy="0"/>
          </xdr:xfrm>
          <a:graphic>
            <a:graphicData uri="http://schemas.microsoft.com/office/drawing/2010/slicer">
              <sle:slicer xmlns:sle="http://schemas.microsoft.com/office/drawing/2010/slicer" name="Gestor"/>
            </a:graphicData>
          </a:graphic>
        </xdr:graphicFrame>
      </mc:Choice>
      <mc:Fallback xmlns="">
        <xdr:sp macro="" textlink="">
          <xdr:nvSpPr>
            <xdr:cNvPr id="0" name=""/>
            <xdr:cNvSpPr>
              <a:spLocks noTextEdit="1"/>
            </xdr:cNvSpPr>
          </xdr:nvSpPr>
          <xdr:spPr>
            <a:xfrm>
              <a:off x="2011680" y="60960"/>
              <a:ext cx="1813560" cy="42138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0</xdr:colOff>
      <xdr:row>9</xdr:row>
      <xdr:rowOff>57150</xdr:rowOff>
    </xdr:from>
    <xdr:to>
      <xdr:col>2</xdr:col>
      <xdr:colOff>533400</xdr:colOff>
      <xdr:row>17</xdr:row>
      <xdr:rowOff>22860</xdr:rowOff>
    </xdr:to>
    <mc:AlternateContent xmlns:mc="http://schemas.openxmlformats.org/markup-compatibility/2006" xmlns:a14="http://schemas.microsoft.com/office/drawing/2010/main">
      <mc:Choice Requires="a14">
        <xdr:graphicFrame macro="">
          <xdr:nvGraphicFramePr>
            <xdr:cNvPr id="5" name="T">
              <a:extLst>
                <a:ext uri="{FF2B5EF4-FFF2-40B4-BE49-F238E27FC236}">
                  <a16:creationId xmlns:a16="http://schemas.microsoft.com/office/drawing/2014/main" id="{0CFF4955-76AA-4713-AB82-DC9E32368159}"/>
                </a:ext>
                <a:ext uri="{147F2762-F138-4A5C-976F-8EAC2B608ADB}">
                  <a16:predDERef xmlns:a16="http://schemas.microsoft.com/office/drawing/2014/main" pred="{020C7A98-6526-4416-B558-5E6D12E833F7}"/>
                </a:ext>
              </a:extLst>
            </xdr:cNvPr>
            <xdr:cNvGraphicFramePr/>
          </xdr:nvGraphicFramePr>
          <xdr:xfrm>
            <a:off x="0" y="0"/>
            <a:ext cx="0" cy="0"/>
          </xdr:xfrm>
          <a:graphic>
            <a:graphicData uri="http://schemas.microsoft.com/office/drawing/2010/slicer">
              <sle:slicer xmlns:sle="http://schemas.microsoft.com/office/drawing/2010/slicer" name="T"/>
            </a:graphicData>
          </a:graphic>
        </xdr:graphicFrame>
      </mc:Choice>
      <mc:Fallback xmlns="">
        <xdr:sp macro="" textlink="">
          <xdr:nvSpPr>
            <xdr:cNvPr id="0" name=""/>
            <xdr:cNvSpPr>
              <a:spLocks noTextEdit="1"/>
            </xdr:cNvSpPr>
          </xdr:nvSpPr>
          <xdr:spPr>
            <a:xfrm>
              <a:off x="0" y="5238750"/>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editAs="oneCell">
    <xdr:from>
      <xdr:col>0</xdr:col>
      <xdr:colOff>0</xdr:colOff>
      <xdr:row>18</xdr:row>
      <xdr:rowOff>142875</xdr:rowOff>
    </xdr:from>
    <xdr:to>
      <xdr:col>2</xdr:col>
      <xdr:colOff>579120</xdr:colOff>
      <xdr:row>30</xdr:row>
      <xdr:rowOff>125730</xdr:rowOff>
    </xdr:to>
    <mc:AlternateContent xmlns:mc="http://schemas.openxmlformats.org/markup-compatibility/2006" xmlns:a14="http://schemas.microsoft.com/office/drawing/2010/main">
      <mc:Choice Requires="a14">
        <xdr:graphicFrame macro="">
          <xdr:nvGraphicFramePr>
            <xdr:cNvPr id="9" name="Año Fin">
              <a:extLst>
                <a:ext uri="{FF2B5EF4-FFF2-40B4-BE49-F238E27FC236}">
                  <a16:creationId xmlns:a16="http://schemas.microsoft.com/office/drawing/2014/main" id="{27694A38-28A1-45AE-9AB5-186B645AC222}"/>
                </a:ext>
                <a:ext uri="{147F2762-F138-4A5C-976F-8EAC2B608ADB}">
                  <a16:predDERef xmlns:a16="http://schemas.microsoft.com/office/drawing/2014/main" pred="{0CFF4955-76AA-4713-AB82-DC9E32368159}"/>
                </a:ext>
              </a:extLst>
            </xdr:cNvPr>
            <xdr:cNvGraphicFramePr/>
          </xdr:nvGraphicFramePr>
          <xdr:xfrm>
            <a:off x="0" y="0"/>
            <a:ext cx="0" cy="0"/>
          </xdr:xfrm>
          <a:graphic>
            <a:graphicData uri="http://schemas.microsoft.com/office/drawing/2010/slicer">
              <sle:slicer xmlns:sle="http://schemas.microsoft.com/office/drawing/2010/slicer" name="Año Fin"/>
            </a:graphicData>
          </a:graphic>
        </xdr:graphicFrame>
      </mc:Choice>
      <mc:Fallback xmlns="">
        <xdr:sp macro="" textlink="">
          <xdr:nvSpPr>
            <xdr:cNvPr id="0" name=""/>
            <xdr:cNvSpPr>
              <a:spLocks noTextEdit="1"/>
            </xdr:cNvSpPr>
          </xdr:nvSpPr>
          <xdr:spPr>
            <a:xfrm>
              <a:off x="0" y="7143750"/>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editAs="oneCell">
    <xdr:from>
      <xdr:col>1</xdr:col>
      <xdr:colOff>104775</xdr:colOff>
      <xdr:row>52</xdr:row>
      <xdr:rowOff>104775</xdr:rowOff>
    </xdr:from>
    <xdr:to>
      <xdr:col>4</xdr:col>
      <xdr:colOff>104775</xdr:colOff>
      <xdr:row>66</xdr:row>
      <xdr:rowOff>76200</xdr:rowOff>
    </xdr:to>
    <mc:AlternateContent xmlns:mc="http://schemas.openxmlformats.org/markup-compatibility/2006" xmlns:a14="http://schemas.microsoft.com/office/drawing/2010/main">
      <mc:Choice Requires="a14">
        <xdr:graphicFrame macro="">
          <xdr:nvGraphicFramePr>
            <xdr:cNvPr id="7" name="PD">
              <a:extLst>
                <a:ext uri="{FF2B5EF4-FFF2-40B4-BE49-F238E27FC236}">
                  <a16:creationId xmlns:a16="http://schemas.microsoft.com/office/drawing/2014/main" id="{035A46A0-018D-4791-B690-5F8B09FD39A7}"/>
                </a:ext>
                <a:ext uri="{147F2762-F138-4A5C-976F-8EAC2B608ADB}">
                  <a16:predDERef xmlns:a16="http://schemas.microsoft.com/office/drawing/2014/main" pred="{27694A38-28A1-45AE-9AB5-186B645AC222}"/>
                </a:ext>
              </a:extLst>
            </xdr:cNvPr>
            <xdr:cNvGraphicFramePr/>
          </xdr:nvGraphicFramePr>
          <xdr:xfrm>
            <a:off x="0" y="0"/>
            <a:ext cx="0" cy="0"/>
          </xdr:xfrm>
          <a:graphic>
            <a:graphicData uri="http://schemas.microsoft.com/office/drawing/2010/slicer">
              <sle:slicer xmlns:sle="http://schemas.microsoft.com/office/drawing/2010/slicer" name="PD"/>
            </a:graphicData>
          </a:graphic>
        </xdr:graphicFrame>
      </mc:Choice>
      <mc:Fallback xmlns="">
        <xdr:sp macro="" textlink="">
          <xdr:nvSpPr>
            <xdr:cNvPr id="0" name=""/>
            <xdr:cNvSpPr>
              <a:spLocks noTextEdit="1"/>
            </xdr:cNvSpPr>
          </xdr:nvSpPr>
          <xdr:spPr>
            <a:xfrm>
              <a:off x="714375" y="10020300"/>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4</xdr:col>
      <xdr:colOff>1767840</xdr:colOff>
      <xdr:row>9</xdr:row>
      <xdr:rowOff>171450</xdr:rowOff>
    </xdr:to>
    <mc:AlternateContent xmlns:mc="http://schemas.openxmlformats.org/markup-compatibility/2006" xmlns:a14="http://schemas.microsoft.com/office/drawing/2010/main">
      <mc:Choice Requires="a14">
        <xdr:graphicFrame macro="">
          <xdr:nvGraphicFramePr>
            <xdr:cNvPr id="8" name="Estado">
              <a:extLst>
                <a:ext uri="{FF2B5EF4-FFF2-40B4-BE49-F238E27FC236}">
                  <a16:creationId xmlns:a16="http://schemas.microsoft.com/office/drawing/2014/main" id="{AEB06DB5-A064-4E04-BD23-ED4FE8890B15}"/>
                </a:ext>
              </a:extLst>
            </xdr:cNvPr>
            <xdr:cNvGraphicFramePr/>
          </xdr:nvGraphicFramePr>
          <xdr:xfrm>
            <a:off x="0" y="0"/>
            <a:ext cx="0" cy="0"/>
          </xdr:xfrm>
          <a:graphic>
            <a:graphicData uri="http://schemas.microsoft.com/office/drawing/2010/slicer">
              <sle:slicer xmlns:sle="http://schemas.microsoft.com/office/drawing/2010/slicer" name="Estado"/>
            </a:graphicData>
          </a:graphic>
        </xdr:graphicFrame>
      </mc:Choice>
      <mc:Fallback xmlns="">
        <xdr:sp macro="" textlink="">
          <xdr:nvSpPr>
            <xdr:cNvPr id="0" name=""/>
            <xdr:cNvSpPr>
              <a:spLocks noTextEdit="1"/>
            </xdr:cNvSpPr>
          </xdr:nvSpPr>
          <xdr:spPr>
            <a:xfrm>
              <a:off x="66675" y="2590800"/>
              <a:ext cx="1828800" cy="1876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editAs="oneCell">
    <xdr:from>
      <xdr:col>0</xdr:col>
      <xdr:colOff>142875</xdr:colOff>
      <xdr:row>0</xdr:row>
      <xdr:rowOff>0</xdr:rowOff>
    </xdr:from>
    <xdr:to>
      <xdr:col>3</xdr:col>
      <xdr:colOff>135255</xdr:colOff>
      <xdr:row>10</xdr:row>
      <xdr:rowOff>179070</xdr:rowOff>
    </xdr:to>
    <mc:AlternateContent xmlns:mc="http://schemas.openxmlformats.org/markup-compatibility/2006" xmlns:a14="http://schemas.microsoft.com/office/drawing/2010/main">
      <mc:Choice Requires="a14">
        <xdr:graphicFrame macro="">
          <xdr:nvGraphicFramePr>
            <xdr:cNvPr id="9" name="Lider de Equipo 1">
              <a:extLst>
                <a:ext uri="{FF2B5EF4-FFF2-40B4-BE49-F238E27FC236}">
                  <a16:creationId xmlns:a16="http://schemas.microsoft.com/office/drawing/2014/main" id="{12D8925A-CF37-4FED-B58F-B107A3776478}"/>
                </a:ext>
                <a:ext uri="{147F2762-F138-4A5C-976F-8EAC2B608ADB}">
                  <a16:predDERef xmlns:a16="http://schemas.microsoft.com/office/drawing/2014/main" pred="{AEB06DB5-A064-4E04-BD23-ED4FE8890B15}"/>
                </a:ext>
              </a:extLst>
            </xdr:cNvPr>
            <xdr:cNvGraphicFramePr/>
          </xdr:nvGraphicFramePr>
          <xdr:xfrm>
            <a:off x="0" y="0"/>
            <a:ext cx="0" cy="0"/>
          </xdr:xfrm>
          <a:graphic>
            <a:graphicData uri="http://schemas.microsoft.com/office/drawing/2010/slicer">
              <sle:slicer xmlns:sle="http://schemas.microsoft.com/office/drawing/2010/slicer" name="Lider de Equipo 1"/>
            </a:graphicData>
          </a:graphic>
        </xdr:graphicFrame>
      </mc:Choice>
      <mc:Fallback xmlns="">
        <xdr:sp macro="" textlink="">
          <xdr:nvSpPr>
            <xdr:cNvPr id="0" name=""/>
            <xdr:cNvSpPr>
              <a:spLocks noTextEdit="1"/>
            </xdr:cNvSpPr>
          </xdr:nvSpPr>
          <xdr:spPr>
            <a:xfrm>
              <a:off x="57150" y="238125"/>
              <a:ext cx="1828800" cy="2257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editAs="oneCell">
    <xdr:from>
      <xdr:col>0</xdr:col>
      <xdr:colOff>104775</xdr:colOff>
      <xdr:row>12</xdr:row>
      <xdr:rowOff>85725</xdr:rowOff>
    </xdr:from>
    <xdr:to>
      <xdr:col>3</xdr:col>
      <xdr:colOff>97155</xdr:colOff>
      <xdr:row>26</xdr:row>
      <xdr:rowOff>59055</xdr:rowOff>
    </xdr:to>
    <mc:AlternateContent xmlns:mc="http://schemas.openxmlformats.org/markup-compatibility/2006" xmlns:a14="http://schemas.microsoft.com/office/drawing/2010/main">
      <mc:Choice Requires="a14">
        <xdr:graphicFrame macro="">
          <xdr:nvGraphicFramePr>
            <xdr:cNvPr id="3" name="Gestor 1">
              <a:extLst>
                <a:ext uri="{FF2B5EF4-FFF2-40B4-BE49-F238E27FC236}">
                  <a16:creationId xmlns:a16="http://schemas.microsoft.com/office/drawing/2014/main" id="{9090080A-0A17-453C-A3A3-BCFF56ACF64E}"/>
                </a:ext>
                <a:ext uri="{147F2762-F138-4A5C-976F-8EAC2B608ADB}">
                  <a16:predDERef xmlns:a16="http://schemas.microsoft.com/office/drawing/2014/main" pred="{12D8925A-CF37-4FED-B58F-B107A3776478}"/>
                </a:ext>
              </a:extLst>
            </xdr:cNvPr>
            <xdr:cNvGraphicFramePr/>
          </xdr:nvGraphicFramePr>
          <xdr:xfrm>
            <a:off x="0" y="0"/>
            <a:ext cx="0" cy="0"/>
          </xdr:xfrm>
          <a:graphic>
            <a:graphicData uri="http://schemas.microsoft.com/office/drawing/2010/slicer">
              <sle:slicer xmlns:sle="http://schemas.microsoft.com/office/drawing/2010/slicer" name="Gestor 1"/>
            </a:graphicData>
          </a:graphic>
        </xdr:graphicFrame>
      </mc:Choice>
      <mc:Fallback xmlns="">
        <xdr:sp macro="" textlink="">
          <xdr:nvSpPr>
            <xdr:cNvPr id="0" name=""/>
            <xdr:cNvSpPr>
              <a:spLocks noTextEdit="1"/>
            </xdr:cNvSpPr>
          </xdr:nvSpPr>
          <xdr:spPr>
            <a:xfrm>
              <a:off x="152400" y="2286000"/>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editAs="oneCell">
    <xdr:from>
      <xdr:col>0</xdr:col>
      <xdr:colOff>123825</xdr:colOff>
      <xdr:row>27</xdr:row>
      <xdr:rowOff>19050</xdr:rowOff>
    </xdr:from>
    <xdr:to>
      <xdr:col>3</xdr:col>
      <xdr:colOff>129540</xdr:colOff>
      <xdr:row>31</xdr:row>
      <xdr:rowOff>171450</xdr:rowOff>
    </xdr:to>
    <mc:AlternateContent xmlns:mc="http://schemas.openxmlformats.org/markup-compatibility/2006" xmlns:a14="http://schemas.microsoft.com/office/drawing/2010/main">
      <mc:Choice Requires="a14">
        <xdr:graphicFrame macro="">
          <xdr:nvGraphicFramePr>
            <xdr:cNvPr id="2" name="T 1">
              <a:extLst>
                <a:ext uri="{FF2B5EF4-FFF2-40B4-BE49-F238E27FC236}">
                  <a16:creationId xmlns:a16="http://schemas.microsoft.com/office/drawing/2014/main" id="{4AB1A76E-9641-487D-815A-01C5D810C1FD}"/>
                </a:ext>
                <a:ext uri="{147F2762-F138-4A5C-976F-8EAC2B608ADB}">
                  <a16:predDERef xmlns:a16="http://schemas.microsoft.com/office/drawing/2014/main" pred="{9090080A-0A17-453C-A3A3-BCFF56ACF64E}"/>
                </a:ext>
              </a:extLst>
            </xdr:cNvPr>
            <xdr:cNvGraphicFramePr/>
          </xdr:nvGraphicFramePr>
          <xdr:xfrm>
            <a:off x="0" y="0"/>
            <a:ext cx="0" cy="0"/>
          </xdr:xfrm>
          <a:graphic>
            <a:graphicData uri="http://schemas.microsoft.com/office/drawing/2010/slicer">
              <sle:slicer xmlns:sle="http://schemas.microsoft.com/office/drawing/2010/slicer" name="T 1"/>
            </a:graphicData>
          </a:graphic>
        </xdr:graphicFrame>
      </mc:Choice>
      <mc:Fallback xmlns="">
        <xdr:sp macro="" textlink="">
          <xdr:nvSpPr>
            <xdr:cNvPr id="0" name=""/>
            <xdr:cNvSpPr>
              <a:spLocks noTextEdit="1"/>
            </xdr:cNvSpPr>
          </xdr:nvSpPr>
          <xdr:spPr>
            <a:xfrm>
              <a:off x="161925" y="5057775"/>
              <a:ext cx="1838325" cy="914400"/>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er1" id="{957186A4-0411-4407-AEFB-A1557FE2757D}"/>
  <namedSheetView name="Vista 1" id="{E9984365-E411-4DB1-B8EB-D048006E670C}">
    <nsvFilter filterId="{00000000-0001-0000-0400-000000000000}" ref="A1:DK130" tableId="0"/>
  </namedSheetView>
  <namedSheetView name="Vista 2" id="{147642F4-DC86-4AE7-B779-CB9354AD0599}"/>
  <namedSheetView name="Vista 3" id="{EEAC2244-3D66-432D-954E-A136FFB7DE91}"/>
  <namedSheetView name="Vista 4" id="{DA789C8D-BB31-4D48-821A-0A0C302E4971}"/>
</namedSheetViews>
</file>

<file path=xl/persons/person.xml><?xml version="1.0" encoding="utf-8"?>
<personList xmlns="http://schemas.microsoft.com/office/spreadsheetml/2018/threadedcomments" xmlns:x="http://schemas.openxmlformats.org/spreadsheetml/2006/main">
  <person displayName="Rodriguez Acero, Cinthya Grace" id="{E8D48861-68FA-4701-A959-4C8D4371DC05}" userId="Rodriguez Acero, Cinthya Grace" providerId="None"/>
  <person displayName="Kelmelt Erick Rojas Arzapalo" id="{5BDE5FD3-AFB1-45F0-A7AA-37A044AD7FE7}" userId="S::krojas@continental.edu.pe::7f4a72d7-a943-4a2d-b47a-fdebbc13a4e3" providerId="AD"/>
  <person displayName="Champa Schwartz, Jackeline Judith" id="{6F85D5BC-9B25-4F8F-804B-70BEB919BD09}" userId="S::jchampa@continental.edu.pe::9cb0d6c3-a3e8-4286-b45d-6fec43177766" providerId="AD"/>
  <person displayName="Angela Roxana Rosales Rodriguez" id="{B3CFB999-A72C-4100-8E95-DDD0B1D08D67}" userId="S::arosales@continental.edu.pe::7930379f-5ec1-4558-a168-33f9760b2bad" providerId="AD"/>
  <person displayName="Miriam Nataly Flores Iguia" id="{06457156-1574-40E8-A88C-48383DFDA836}" userId="S::mfloresi@continental.edu.pe::b7d1f7a3-df19-408c-86ef-70fa101efaa8" providerId="AD"/>
  <person displayName="Rodriguez Acero, Cinthya Grace" id="{CB981AF1-D2CC-49F1-9D82-45052394C62E}" userId="S::crodriguez@continental.edu.pe::e4b11ec3-383b-4803-b9b4-2b7660fc2010"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ujillo Lancho Ricardo" refreshedDate="44031.743681828702" createdVersion="6" refreshedVersion="6" minRefreshableVersion="3" recordCount="40" xr:uid="{5B630195-5F9D-455E-9274-CB0708C77240}">
  <cacheSource type="worksheet">
    <worksheetSource ref="B1:S1" sheet="Proyectos_22"/>
  </cacheSource>
  <cacheFields count="18">
    <cacheField name="N°" numFmtId="0">
      <sharedItems containsSemiMixedTypes="0" containsString="0" containsNumber="1" containsInteger="1" minValue="1" maxValue="65"/>
    </cacheField>
    <cacheField name="T" numFmtId="1">
      <sharedItems/>
    </cacheField>
    <cacheField name="Cod" numFmtId="1">
      <sharedItems/>
    </cacheField>
    <cacheField name="Naturaleza" numFmtId="0">
      <sharedItems/>
    </cacheField>
    <cacheField name="Proveedor" numFmtId="0">
      <sharedItems/>
    </cacheField>
    <cacheField name="Estado" numFmtId="0">
      <sharedItems/>
    </cacheField>
    <cacheField name="Sub estado" numFmtId="0">
      <sharedItems containsBlank="1"/>
    </cacheField>
    <cacheField name="Tipo de Proyecto" numFmtId="0">
      <sharedItems containsBlank="1"/>
    </cacheField>
    <cacheField name="Tipo" numFmtId="0">
      <sharedItems containsBlank="1"/>
    </cacheField>
    <cacheField name="Nombre del Proyecto" numFmtId="0">
      <sharedItems count="88">
        <s v="Caja Didactica -M2 Evaluacion Docente"/>
        <s v="Caja Didactica - M3 Monitoreo en Aula"/>
        <s v="Caja Didactica - M4 Capacitacion Docente"/>
        <s v="Optimización de Admisión"/>
        <s v="Sistema Academico Integrado - Banner Posgrado Fase 2"/>
        <s v="Interfaces replicacion datos  - Aulas Virtuales Semipresencial"/>
        <s v="Programacion Academica - Blended IC"/>
        <s v="Gestion de cuentas AD"/>
        <s v="Headcount"/>
        <s v="Empleabilidad 1.5 - (Simplicity - Modulo practicas pre profesionales) Fase 2"/>
        <s v="BI - Integración de Datos (Indicadores estratégicos"/>
        <s v="Gestion sistema Ambiental"/>
        <s v="U-Booking - Implementacion "/>
        <s v="Sistema de encuestas de satisfaccion"/>
        <s v="Automatización de los procesos usando RPA (Robotic Process Automation)"/>
        <s v="Sistema Integrador de centros -PENDIENTE"/>
        <s v="Portal Docente "/>
        <s v=" Inscripcion de Admision Fase 1"/>
        <s v="Portal del Estudiante Sistema de tramites para el estudiante - posgrado"/>
        <s v="Integración del registro notas (Aula Virtual a Banner)_x000a_Aula Virtual 3.5+ 2M -"/>
        <s v="Matricula 2020"/>
        <s v="Matricula 2020-20 (¿Carrito de compras?)"/>
        <s v="Consulta de Proveedores"/>
        <s v="Programacion Horarios de examenes finales"/>
        <s v="Office 365 "/>
        <s v="Hubspec"/>
        <s v=" MySalu - Carga Masiva trabajadores"/>
        <s v="Actividades Extarurriculares - Cumplimiento/Actualizacion de Datos_x000a_Mejoras en el sistema de Vida Universitaria"/>
        <s v="Upgrade del Bibliotecario Virtual -PENDIENTE"/>
        <s v="Automatizacion de Centro de Costos"/>
        <s v="Sistema de Practicas Preprofesionales IC (para el Modulo 3 - 5to y 6to semestre)"/>
        <s v="Portal del Estudiante - Automatización de Trámites -Fase 2"/>
        <s v="Sistema de Titulacion"/>
        <s v="Implementacion U-Retention"/>
        <s v="Reportes Power BI(Matricula Sede/filial)"/>
        <s v="Implementacion de U-Improve(Gestion de planes de estudiio y compentencias)"/>
        <s v="Portal del Estudiante - Automatización de Trámites_x000a_Portal  del Estudiante 2.0 -2M"/>
        <s v="Repositorio Institucional IC"/>
        <s v="Sistema Selección Docente Posgrado"/>
        <s v="Pagos Visa IC"/>
        <s v="Empleabilidad 1.5 - Simplicity Fase 2" u="1"/>
        <s v="Repositorio de Documentos (Certificados, entre otros)" u="1"/>
        <s v="Sistema de Validación y Digitalización actas de notas y digitalización del file del estudiante ." u="1"/>
        <s v="Paper Less 1.0 " u="1"/>
        <s v="Sistema de Grados EPG" u="1"/>
        <s v="Reorganizarlos ingresos en el Contimos" u="1"/>
        <s v="Aula Virtual 3.5+ 2M -" u="1"/>
        <s v="Sistema de Gestión Docente 2M - 1.0" u="1"/>
        <s v="Encuesta de Salida" u="1"/>
        <s v="Aula Virtual 3.5+ 2M - Publicacion de notas" u="1"/>
        <s v="DATAMART - Reportes ad hoc como Matriculados Sede/filial - posgrado" u="1"/>
        <s v="Matricula 2M 2.0 " u="1"/>
        <s v="Datamart Academico - IC" u="1"/>
        <s v="Integración de aplicaciones/sistemas" u="1"/>
        <s v="Portal Docente -" u="1"/>
        <s v="Sistema de Capacitaciones RRHH" u="1"/>
        <s v="Mejoras en el CIC" u="1"/>
        <s v="Espacio Comunicacional(Innovacion Educativa) *OBSERVATORIO TEC21&quot;" u="1"/>
        <s v="Sistema de Emision de diplomas y datos de SUNEDU (carga de expedientes)" u="1"/>
        <s v="Banner Posgrado" u="1"/>
        <s v="Carga Masiva trabajadores MySalu" u="1"/>
        <s v="Sistema de Practicas Preprofesionales IC" u="1"/>
        <s v="Sistema Integrador de centros" u="1"/>
        <s v="Pagos Visa UC/IC" u="1"/>
        <s v="Adecuacion de los Sistemas" u="1"/>
        <s v="Office 365 - Despliegue de formulario de cambio de contraseña" u="1"/>
        <s v="Aplicación de búsqueda de docente" u="1"/>
        <s v="Sistema de Gestión Docente 2M -2.0" u="1"/>
        <s v="Mentor 1.0" u="1"/>
        <s v="Pagos Visa" u="1"/>
        <s v="Auatomatización de los procesos usando RPA (Robotic Process Automation)" u="1"/>
        <s v="Portal  del Estudiante 2.0 -2M" u="1"/>
        <s v="Gestion de planes de estudiio y compentencias(U-Improve)" u="1"/>
        <s v="Mejoras BECA18" u="1"/>
        <s v="Modulo para adminitracion de Fotos(Actualizacion)" u="1"/>
        <s v="Mejoras en el sistema de Vida Universitaria" u="1"/>
        <s v="Data Governance 1.0" u="1"/>
        <s v="Sistema de Requisiciones" u="1"/>
        <s v="Programacion Academica - Blended" u="1"/>
        <s v="Plataforma de digitalizacion de file personal Aministrativo" u="1"/>
        <s v="Sistema Selección Docente " u="1"/>
        <s v="INTERFACES para replicacion de datos AULAS VIRTUALES SEMIPRESENCAL - CONDUIT" u="1"/>
        <s v="Portal  del Estudiante 1.0 -2M" u="1"/>
        <s v="Sistema CAU-IC" u="1"/>
        <s v="Sistema de Ingreso de Comprobantes" u="1"/>
        <s v="Sistema de gestion de carnets universitarios" u="1"/>
        <s v="Upgrade del Bibliotecario Virtual" u="1"/>
        <s v="BI 2.0 Indicadores estratégicos gerencial" u="1"/>
      </sharedItems>
    </cacheField>
    <cacheField name="Priorizacion Sponsor" numFmtId="0">
      <sharedItems containsString="0" containsBlank="1" containsNumber="1" containsInteger="1" minValue="1" maxValue="3"/>
    </cacheField>
    <cacheField name="Priorizacion TI" numFmtId="0">
      <sharedItems containsBlank="1"/>
    </cacheField>
    <cacheField name="Monto Presupuestado" numFmtId="0">
      <sharedItems containsString="0" containsBlank="1" containsNumber="1" containsInteger="1" minValue="0" maxValue="124000"/>
    </cacheField>
    <cacheField name="Ejecutado" numFmtId="0">
      <sharedItems containsString="0" containsBlank="1" containsNumber="1" containsInteger="1" minValue="0" maxValue="10325"/>
    </cacheField>
    <cacheField name="Gestor" numFmtId="0">
      <sharedItems containsBlank="1"/>
    </cacheField>
    <cacheField name="Lider de Equipo" numFmtId="0">
      <sharedItems containsBlank="1"/>
    </cacheField>
    <cacheField name="Owner" numFmtId="0">
      <sharedItems containsBlank="1"/>
    </cacheField>
    <cacheField name="Sponsor" numFmtId="0">
      <sharedItems containsBlank="1" count="13">
        <s v="Oswaldo Sifuentes"/>
        <s v="Jaime Sobrados"/>
        <s v="Emma Barrios"/>
        <s v="Narda Ybañez"/>
        <s v="Rafael Garcia"/>
        <s v="Tomas Tapia"/>
        <s v="Tania Zuñiga"/>
        <s v="Teresa Godoy"/>
        <s v="Jose Barrios"/>
        <s v="Oswaldo Sifuentes/Tomas Tapia"/>
        <m/>
        <s v="Rossio Barrios"/>
        <s v="Elvis Bartra"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ás Porras, Asael" refreshedDate="44053.673009259262" createdVersion="6" refreshedVersion="6" minRefreshableVersion="3" recordCount="240" xr:uid="{B62F3C72-6B23-476F-B794-CC40F1FA3967}">
  <cacheSource type="worksheet">
    <worksheetSource ref="A4:I355" sheet="Planificacion"/>
  </cacheSource>
  <cacheFields count="9">
    <cacheField name="Recurso" numFmtId="0">
      <sharedItems count="25">
        <s v="Recurso"/>
        <s v="Henry"/>
        <s v="Miriam"/>
        <s v="Claudia"/>
        <s v="Gladys"/>
        <s v="Victor"/>
        <s v="Enrique"/>
        <s v="Moshe"/>
        <s v="Sandy"/>
        <s v="Lizbeth"/>
        <s v="Himbher"/>
        <s v="Asael"/>
        <s v="Jean R."/>
        <s v="Jean P."/>
        <s v="Jackeline"/>
        <s v="Jackeline "/>
        <s v="Kelmelt"/>
        <s v="Anthony"/>
        <s v="Angela"/>
        <s v="Alex"/>
        <s v="Lucas"/>
        <s v="Cris"/>
        <s v="Cris "/>
        <s v="Gustavo"/>
        <s v="Cinthya"/>
      </sharedItems>
    </cacheField>
    <cacheField name="Horas" numFmtId="0">
      <sharedItems containsMixedTypes="1" containsNumber="1" containsInteger="1" minValue="30" maxValue="47"/>
    </cacheField>
    <cacheField name="TipoActividad" numFmtId="0">
      <sharedItems/>
    </cacheField>
    <cacheField name="Proyecto/Requerimiento/App" numFmtId="0">
      <sharedItems containsBlank="1"/>
    </cacheField>
    <cacheField name="Actividad" numFmtId="0">
      <sharedItems/>
    </cacheField>
    <cacheField name="28-jun   04-jul" numFmtId="0">
      <sharedItems containsBlank="1" containsMixedTypes="1" containsNumber="1" minValue="0" maxValue="30"/>
    </cacheField>
    <cacheField name="05-jul   11-jul" numFmtId="0">
      <sharedItems containsBlank="1" containsMixedTypes="1" containsNumber="1" containsInteger="1" minValue="0" maxValue="34"/>
    </cacheField>
    <cacheField name="12-jul   18-jul" numFmtId="0">
      <sharedItems containsBlank="1" containsMixedTypes="1" containsNumber="1" containsInteger="1" minValue="0" maxValue="43"/>
    </cacheField>
    <cacheField name="19-jul   25-jul" numFmtId="0">
      <sharedItems containsBlank="1" containsMixedTypes="1" containsNumber="1" minValue="0" maxValue="4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4100.343440393517" backgroundQuery="1" createdVersion="6" refreshedVersion="6" minRefreshableVersion="3" recordCount="0" supportSubquery="1" supportAdvancedDrill="1" xr:uid="{7CD79AA8-3782-4E97-9FB4-9C6F5C8B612E}">
  <cacheSource type="external" connectionId="1"/>
  <cacheFields count="3">
    <cacheField name="[tblplanificacion].[Recurso].[Recurso]" caption="Recurso" numFmtId="0" level="1">
      <sharedItems count="22">
        <s v="Alex"/>
        <s v="Angela"/>
        <s v="Anthony"/>
        <s v="Asael"/>
        <s v="Cinthya"/>
        <s v="Claudia"/>
        <s v="Cris"/>
        <s v="Enrique"/>
        <s v="Gladys"/>
        <s v="Gustavo"/>
        <s v="Henry"/>
        <s v="Himbher"/>
        <s v="Jackeline"/>
        <s v="Jean P."/>
        <s v="Jean R."/>
        <s v="Kelmelt"/>
        <s v="Lizbeth"/>
        <s v="Lucas"/>
        <s v="Miriam"/>
        <s v="Moshe"/>
        <s v="Sandy"/>
        <s v="Victor"/>
      </sharedItems>
    </cacheField>
    <cacheField name="[tblplanificacion].[Horas].[Horas]" caption="Horas" numFmtId="0" hierarchy="1" level="1">
      <sharedItems containsSemiMixedTypes="0" containsString="0" containsNumber="1" containsInteger="1" minValue="30" maxValue="47" count="2">
        <n v="47"/>
        <n v="30"/>
      </sharedItems>
      <extLst>
        <ext xmlns:x15="http://schemas.microsoft.com/office/spreadsheetml/2010/11/main" uri="{4F2E5C28-24EA-4eb8-9CBF-B6C8F9C3D259}">
          <x15:cachedUniqueNames>
            <x15:cachedUniqueName index="0" name="[tblplanificacion].[Horas].&amp;[47]"/>
            <x15:cachedUniqueName index="1" name="[tblplanificacion].[Horas].&amp;[30]"/>
          </x15:cachedUniqueNames>
        </ext>
      </extLst>
    </cacheField>
    <cacheField name="[Measures].[Suma de JULIO]" caption="Suma de JULIO" numFmtId="0" hierarchy="68" level="32767"/>
  </cacheFields>
  <cacheHierarchies count="69">
    <cacheHierarchy uniqueName="[tblplanificacion].[Recurso]" caption="Recurso" attribute="1" defaultMemberUniqueName="[tblplanificacion].[Recurso].[All]" allUniqueName="[tblplanificacion].[Recurso].[All]" dimensionUniqueName="[tblplanificacion]" displayFolder="" count="2" memberValueDatatype="130" unbalanced="0">
      <fieldsUsage count="2">
        <fieldUsage x="-1"/>
        <fieldUsage x="0"/>
      </fieldsUsage>
    </cacheHierarchy>
    <cacheHierarchy uniqueName="[tblplanificacion].[Horas]" caption="Horas" attribute="1" defaultMemberUniqueName="[tblplanificacion].[Horas].[All]" allUniqueName="[tblplanificacion].[Horas].[All]" dimensionUniqueName="[tblplanificacion]" displayFolder="" count="2" memberValueDatatype="20" unbalanced="0">
      <fieldsUsage count="2">
        <fieldUsage x="-1"/>
        <fieldUsage x="1"/>
      </fieldsUsage>
    </cacheHierarchy>
    <cacheHierarchy uniqueName="[tblplanificacion].[TipoActividad]" caption="TipoActividad" attribute="1" defaultMemberUniqueName="[tblplanificacion].[TipoActividad].[All]" allUniqueName="[tblplanificacion].[TipoActividad].[All]" dimensionUniqueName="[tblplanificacion]" displayFolder="" count="0" memberValueDatatype="130" unbalanced="0"/>
    <cacheHierarchy uniqueName="[tblplanificacion].[Proyecto/Requerimiento/App]" caption="Proyecto/Requerimiento/App" attribute="1" defaultMemberUniqueName="[tblplanificacion].[Proyecto/Requerimiento/App].[All]" allUniqueName="[tblplanificacion].[Proyecto/Requerimiento/App].[All]" dimensionUniqueName="[tblplanificacion]" displayFolder="" count="0" memberValueDatatype="130" unbalanced="0"/>
    <cacheHierarchy uniqueName="[tblplanificacion].[Actividad]" caption="Actividad" attribute="1" defaultMemberUniqueName="[tblplanificacion].[Actividad].[All]" allUniqueName="[tblplanificacion].[Actividad].[All]" dimensionUniqueName="[tblplanificacion]" displayFolder="" count="0" memberValueDatatype="130" unbalanced="0"/>
    <cacheHierarchy uniqueName="[tblplanificacion].[P27]" caption="P27" attribute="1" defaultMemberUniqueName="[tblplanificacion].[P27].[All]" allUniqueName="[tblplanificacion].[P27].[All]" dimensionUniqueName="[tblplanificacion]" displayFolder="" count="0" memberValueDatatype="5" unbalanced="0"/>
    <cacheHierarchy uniqueName="[tblplanificacion].[P28]" caption="P28" attribute="1" defaultMemberUniqueName="[tblplanificacion].[P28].[All]" allUniqueName="[tblplanificacion].[P28].[All]" dimensionUniqueName="[tblplanificacion]" displayFolder="" count="0" memberValueDatatype="20" unbalanced="0"/>
    <cacheHierarchy uniqueName="[tblplanificacion].[P29]" caption="P29" attribute="1" defaultMemberUniqueName="[tblplanificacion].[P29].[All]" allUniqueName="[tblplanificacion].[P29].[All]" dimensionUniqueName="[tblplanificacion]" displayFolder="" count="0" memberValueDatatype="20" unbalanced="0"/>
    <cacheHierarchy uniqueName="[tblplanificacion].[P30]" caption="P30" attribute="1" defaultMemberUniqueName="[tblplanificacion].[P30].[All]" allUniqueName="[tblplanificacion].[P30].[All]" dimensionUniqueName="[tblplanificacion]" displayFolder="" count="0" memberValueDatatype="5" unbalanced="0"/>
    <cacheHierarchy uniqueName="[tblplanificacion].[P31]" caption="P31" attribute="1" defaultMemberUniqueName="[tblplanificacion].[P31].[All]" allUniqueName="[tblplanificacion].[P31].[All]" dimensionUniqueName="[tblplanificacion]" displayFolder="" count="0" memberValueDatatype="5" unbalanced="0"/>
    <cacheHierarchy uniqueName="[tblplanificacion].[JULIO]" caption="JULIO" attribute="1" defaultMemberUniqueName="[tblplanificacion].[JULIO].[All]" allUniqueName="[tblplanificacion].[JULIO].[All]" dimensionUniqueName="[tblplanificacion]" displayFolder="" count="0" memberValueDatatype="5" unbalanced="0"/>
    <cacheHierarchy uniqueName="[tblplanificacion].[R27]" caption="R27" attribute="1" defaultMemberUniqueName="[tblplanificacion].[R27].[All]" allUniqueName="[tblplanificacion].[R27].[All]" dimensionUniqueName="[tblplanificacion]" displayFolder="" count="0" memberValueDatatype="5" unbalanced="0"/>
    <cacheHierarchy uniqueName="[tblplanificacion].[R28]" caption="R28" attribute="1" defaultMemberUniqueName="[tblplanificacion].[R28].[All]" allUniqueName="[tblplanificacion].[R28].[All]" dimensionUniqueName="[tblplanificacion]" displayFolder="" count="0" memberValueDatatype="5" unbalanced="0"/>
    <cacheHierarchy uniqueName="[tblplanificacion].[R29]" caption="R29" attribute="1" defaultMemberUniqueName="[tblplanificacion].[R29].[All]" allUniqueName="[tblplanificacion].[R29].[All]" dimensionUniqueName="[tblplanificacion]" displayFolder="" count="0" memberValueDatatype="5" unbalanced="0"/>
    <cacheHierarchy uniqueName="[tblplanificacion].[R30]" caption="R30" attribute="1" defaultMemberUniqueName="[tblplanificacion].[R30].[All]" allUniqueName="[tblplanificacion].[R30].[All]" dimensionUniqueName="[tblplanificacion]" displayFolder="" count="0" memberValueDatatype="130" unbalanced="0"/>
    <cacheHierarchy uniqueName="[tblplanificacion].[R31]" caption="R31" attribute="1" defaultMemberUniqueName="[tblplanificacion].[R31].[All]" allUniqueName="[tblplanificacion].[R31].[All]" dimensionUniqueName="[tblplanificacion]" displayFolder="" count="0" memberValueDatatype="5" unbalanced="0"/>
    <cacheHierarchy uniqueName="[tblplanificacion].[P32]" caption="P32" attribute="1" defaultMemberUniqueName="[tblplanificacion].[P32].[All]" allUniqueName="[tblplanificacion].[P32].[All]" dimensionUniqueName="[tblplanificacion]" displayFolder="" count="0" memberValueDatatype="5" unbalanced="0"/>
    <cacheHierarchy uniqueName="[tblplanificacion].[P33]" caption="P33" attribute="1" defaultMemberUniqueName="[tblplanificacion].[P33].[All]" allUniqueName="[tblplanificacion].[P33].[All]" dimensionUniqueName="[tblplanificacion]" displayFolder="" count="0" memberValueDatatype="20" unbalanced="0"/>
    <cacheHierarchy uniqueName="[tblplanificacion].[P34]" caption="P34" attribute="1" defaultMemberUniqueName="[tblplanificacion].[P34].[All]" allUniqueName="[tblplanificacion].[P34].[All]" dimensionUniqueName="[tblplanificacion]" displayFolder="" count="0" memberValueDatatype="20" unbalanced="0"/>
    <cacheHierarchy uniqueName="[tblplanificacion].[P35]" caption="P35" attribute="1" defaultMemberUniqueName="[tblplanificacion].[P35].[All]" allUniqueName="[tblplanificacion].[P35].[All]" dimensionUniqueName="[tblplanificacion]" displayFolder="" count="0" memberValueDatatype="20" unbalanced="0"/>
    <cacheHierarchy uniqueName="[tblplanificacion].[AGOSTO]" caption="AGOSTO" attribute="1" defaultMemberUniqueName="[tblplanificacion].[AGOSTO].[All]" allUniqueName="[tblplanificacion].[AGOSTO].[All]" dimensionUniqueName="[tblplanificacion]" displayFolder="" count="0" memberValueDatatype="5" unbalanced="0"/>
    <cacheHierarchy uniqueName="[tblplanificacion].[R32]" caption="R32" attribute="1" defaultMemberUniqueName="[tblplanificacion].[R32].[All]" allUniqueName="[tblplanificacion].[R32].[All]" dimensionUniqueName="[tblplanificacion]" displayFolder="" count="0" memberValueDatatype="20" unbalanced="0"/>
    <cacheHierarchy uniqueName="[tblplanificacion].[R33]" caption="R33" attribute="1" defaultMemberUniqueName="[tblplanificacion].[R33].[All]" allUniqueName="[tblplanificacion].[R33].[All]" dimensionUniqueName="[tblplanificacion]" displayFolder="" count="0" memberValueDatatype="130" unbalanced="0"/>
    <cacheHierarchy uniqueName="[tblplanificacion].[R34]" caption="R34" attribute="1" defaultMemberUniqueName="[tblplanificacion].[R34].[All]" allUniqueName="[tblplanificacion].[R34].[All]" dimensionUniqueName="[tblplanificacion]" displayFolder="" count="0" memberValueDatatype="130" unbalanced="0"/>
    <cacheHierarchy uniqueName="[tblplanificacion].[R35]" caption="R35" attribute="1" defaultMemberUniqueName="[tblplanificacion].[R35].[All]" allUniqueName="[tblplanificacion].[R35].[All]" dimensionUniqueName="[tblplanificacion]" displayFolder="" count="0" memberValueDatatype="130" unbalanced="0"/>
    <cacheHierarchy uniqueName="[tblplanificacion].[P36]" caption="P36" attribute="1" defaultMemberUniqueName="[tblplanificacion].[P36].[All]" allUniqueName="[tblplanificacion].[P36].[All]" dimensionUniqueName="[tblplanificacion]" displayFolder="" count="0" memberValueDatatype="5" unbalanced="0"/>
    <cacheHierarchy uniqueName="[tblplanificacion].[P37]" caption="P37" attribute="1" defaultMemberUniqueName="[tblplanificacion].[P37].[All]" allUniqueName="[tblplanificacion].[P37].[All]" dimensionUniqueName="[tblplanificacion]" displayFolder="" count="0" memberValueDatatype="20" unbalanced="0"/>
    <cacheHierarchy uniqueName="[tblplanificacion].[P38]" caption="P38" attribute="1" defaultMemberUniqueName="[tblplanificacion].[P38].[All]" allUniqueName="[tblplanificacion].[P38].[All]" dimensionUniqueName="[tblplanificacion]" displayFolder="" count="0" memberValueDatatype="20" unbalanced="0"/>
    <cacheHierarchy uniqueName="[tblplanificacion].[P39]" caption="P39" attribute="1" defaultMemberUniqueName="[tblplanificacion].[P39].[All]" allUniqueName="[tblplanificacion].[P39].[All]" dimensionUniqueName="[tblplanificacion]" displayFolder="" count="0" memberValueDatatype="20" unbalanced="0"/>
    <cacheHierarchy uniqueName="[tblplanificacion].[P40]" caption="P40" attribute="1" defaultMemberUniqueName="[tblplanificacion].[P40].[All]" allUniqueName="[tblplanificacion].[P40].[All]" dimensionUniqueName="[tblplanificacion]" displayFolder="" count="0" memberValueDatatype="20" unbalanced="0"/>
    <cacheHierarchy uniqueName="[tblplanificacion].[SETIEMBRE]" caption="SETIEMBRE" attribute="1" defaultMemberUniqueName="[tblplanificacion].[SETIEMBRE].[All]" allUniqueName="[tblplanificacion].[SETIEMBRE].[All]" dimensionUniqueName="[tblplanificacion]" displayFolder="" count="0" memberValueDatatype="130" unbalanced="0"/>
    <cacheHierarchy uniqueName="[tblplanificacion].[R36]" caption="R36" attribute="1" defaultMemberUniqueName="[tblplanificacion].[R36].[All]" allUniqueName="[tblplanificacion].[R36].[All]" dimensionUniqueName="[tblplanificacion]" displayFolder="" count="0" memberValueDatatype="130" unbalanced="0"/>
    <cacheHierarchy uniqueName="[tblplanificacion].[R37]" caption="R37" attribute="1" defaultMemberUniqueName="[tblplanificacion].[R37].[All]" allUniqueName="[tblplanificacion].[R37].[All]" dimensionUniqueName="[tblplanificacion]" displayFolder="" count="0" memberValueDatatype="130" unbalanced="0"/>
    <cacheHierarchy uniqueName="[tblplanificacion].[R38]" caption="R38" attribute="1" defaultMemberUniqueName="[tblplanificacion].[R38].[All]" allUniqueName="[tblplanificacion].[R38].[All]" dimensionUniqueName="[tblplanificacion]" displayFolder="" count="0" memberValueDatatype="130" unbalanced="0"/>
    <cacheHierarchy uniqueName="[tblplanificacion].[R39]" caption="R39" attribute="1" defaultMemberUniqueName="[tblplanificacion].[R39].[All]" allUniqueName="[tblplanificacion].[R39].[All]" dimensionUniqueName="[tblplanificacion]" displayFolder="" count="0" memberValueDatatype="130" unbalanced="0"/>
    <cacheHierarchy uniqueName="[tblplanificacion].[R40]" caption="R40" attribute="1" defaultMemberUniqueName="[tblplanificacion].[R40].[All]" allUniqueName="[tblplanificacion].[R40].[All]" dimensionUniqueName="[tblplanificacion]" displayFolder="" count="0" memberValueDatatype="130" unbalanced="0"/>
    <cacheHierarchy uniqueName="[tblplanificacion].[P41]" caption="P41" attribute="1" defaultMemberUniqueName="[tblplanificacion].[P41].[All]" allUniqueName="[tblplanificacion].[P41].[All]" dimensionUniqueName="[tblplanificacion]" displayFolder="" count="0" memberValueDatatype="5" unbalanced="0"/>
    <cacheHierarchy uniqueName="[tblplanificacion].[P42]" caption="P42" attribute="1" defaultMemberUniqueName="[tblplanificacion].[P42].[All]" allUniqueName="[tblplanificacion].[P42].[All]" dimensionUniqueName="[tblplanificacion]" displayFolder="" count="0" memberValueDatatype="20" unbalanced="0"/>
    <cacheHierarchy uniqueName="[tblplanificacion].[P43]" caption="P43" attribute="1" defaultMemberUniqueName="[tblplanificacion].[P43].[All]" allUniqueName="[tblplanificacion].[P43].[All]" dimensionUniqueName="[tblplanificacion]" displayFolder="" count="0" memberValueDatatype="20" unbalanced="0"/>
    <cacheHierarchy uniqueName="[tblplanificacion].[P44]" caption="P44" attribute="1" defaultMemberUniqueName="[tblplanificacion].[P44].[All]" allUniqueName="[tblplanificacion].[P44].[All]" dimensionUniqueName="[tblplanificacion]" displayFolder="" count="0" memberValueDatatype="20" unbalanced="0"/>
    <cacheHierarchy uniqueName="[tblplanificacion].[OCTUBRE]" caption="OCTUBRE" attribute="1" defaultMemberUniqueName="[tblplanificacion].[OCTUBRE].[All]" allUniqueName="[tblplanificacion].[OCTUBRE].[All]" dimensionUniqueName="[tblplanificacion]" displayFolder="" count="0" memberValueDatatype="130" unbalanced="0"/>
    <cacheHierarchy uniqueName="[tblplanificacion].[R41]" caption="R41" attribute="1" defaultMemberUniqueName="[tblplanificacion].[R41].[All]" allUniqueName="[tblplanificacion].[R41].[All]" dimensionUniqueName="[tblplanificacion]" displayFolder="" count="0" memberValueDatatype="130" unbalanced="0"/>
    <cacheHierarchy uniqueName="[tblplanificacion].[R42]" caption="R42" attribute="1" defaultMemberUniqueName="[tblplanificacion].[R42].[All]" allUniqueName="[tblplanificacion].[R42].[All]" dimensionUniqueName="[tblplanificacion]" displayFolder="" count="0" memberValueDatatype="130" unbalanced="0"/>
    <cacheHierarchy uniqueName="[tblplanificacion].[R43]" caption="R43" attribute="1" defaultMemberUniqueName="[tblplanificacion].[R43].[All]" allUniqueName="[tblplanificacion].[R43].[All]" dimensionUniqueName="[tblplanificacion]" displayFolder="" count="0" memberValueDatatype="130" unbalanced="0"/>
    <cacheHierarchy uniqueName="[tblplanificacion].[R44]" caption="R44" attribute="1" defaultMemberUniqueName="[tblplanificacion].[R44].[All]" allUniqueName="[tblplanificacion].[R44].[All]" dimensionUniqueName="[tblplanificacion]" displayFolder="" count="0" memberValueDatatype="130" unbalanced="0"/>
    <cacheHierarchy uniqueName="[tblplanificacion].[P45]" caption="P45" attribute="1" defaultMemberUniqueName="[tblplanificacion].[P45].[All]" allUniqueName="[tblplanificacion].[P45].[All]" dimensionUniqueName="[tblplanificacion]" displayFolder="" count="0" memberValueDatatype="5" unbalanced="0"/>
    <cacheHierarchy uniqueName="[tblplanificacion].[P46]" caption="P46" attribute="1" defaultMemberUniqueName="[tblplanificacion].[P46].[All]" allUniqueName="[tblplanificacion].[P46].[All]" dimensionUniqueName="[tblplanificacion]" displayFolder="" count="0" memberValueDatatype="20" unbalanced="0"/>
    <cacheHierarchy uniqueName="[tblplanificacion].[P47]" caption="P47" attribute="1" defaultMemberUniqueName="[tblplanificacion].[P47].[All]" allUniqueName="[tblplanificacion].[P47].[All]" dimensionUniqueName="[tblplanificacion]" displayFolder="" count="0" memberValueDatatype="20" unbalanced="0"/>
    <cacheHierarchy uniqueName="[tblplanificacion].[P48]" caption="P48" attribute="1" defaultMemberUniqueName="[tblplanificacion].[P48].[All]" allUniqueName="[tblplanificacion].[P48].[All]" dimensionUniqueName="[tblplanificacion]" displayFolder="" count="0" memberValueDatatype="20" unbalanced="0"/>
    <cacheHierarchy uniqueName="[tblplanificacion].[P49]" caption="P49" attribute="1" defaultMemberUniqueName="[tblplanificacion].[P49].[All]" allUniqueName="[tblplanificacion].[P49].[All]" dimensionUniqueName="[tblplanificacion]" displayFolder="" count="0" memberValueDatatype="20" unbalanced="0"/>
    <cacheHierarchy uniqueName="[tblplanificacion].[NOVIEMBRE]" caption="NOVIEMBRE" attribute="1" defaultMemberUniqueName="[tblplanificacion].[NOVIEMBRE].[All]" allUniqueName="[tblplanificacion].[NOVIEMBRE].[All]" dimensionUniqueName="[tblplanificacion]" displayFolder="" count="0" memberValueDatatype="130" unbalanced="0"/>
    <cacheHierarchy uniqueName="[tblplanificacion].[R45]" caption="R45" attribute="1" defaultMemberUniqueName="[tblplanificacion].[R45].[All]" allUniqueName="[tblplanificacion].[R45].[All]" dimensionUniqueName="[tblplanificacion]" displayFolder="" count="0" memberValueDatatype="130" unbalanced="0"/>
    <cacheHierarchy uniqueName="[tblplanificacion].[R46]" caption="R46" attribute="1" defaultMemberUniqueName="[tblplanificacion].[R46].[All]" allUniqueName="[tblplanificacion].[R46].[All]" dimensionUniqueName="[tblplanificacion]" displayFolder="" count="0" memberValueDatatype="130" unbalanced="0"/>
    <cacheHierarchy uniqueName="[tblplanificacion].[R47]" caption="R47" attribute="1" defaultMemberUniqueName="[tblplanificacion].[R47].[All]" allUniqueName="[tblplanificacion].[R47].[All]" dimensionUniqueName="[tblplanificacion]" displayFolder="" count="0" memberValueDatatype="130" unbalanced="0"/>
    <cacheHierarchy uniqueName="[tblplanificacion].[R48]" caption="R48" attribute="1" defaultMemberUniqueName="[tblplanificacion].[R48].[All]" allUniqueName="[tblplanificacion].[R48].[All]" dimensionUniqueName="[tblplanificacion]" displayFolder="" count="0" memberValueDatatype="130" unbalanced="0"/>
    <cacheHierarchy uniqueName="[tblplanificacion].[R49]" caption="R49" attribute="1" defaultMemberUniqueName="[tblplanificacion].[R49].[All]" allUniqueName="[tblplanificacion].[R49].[All]" dimensionUniqueName="[tblplanificacion]" displayFolder="" count="0" memberValueDatatype="130" unbalanced="0"/>
    <cacheHierarchy uniqueName="[tblplanificacion].[P50]" caption="P50" attribute="1" defaultMemberUniqueName="[tblplanificacion].[P50].[All]" allUniqueName="[tblplanificacion].[P50].[All]" dimensionUniqueName="[tblplanificacion]" displayFolder="" count="0" memberValueDatatype="5" unbalanced="0"/>
    <cacheHierarchy uniqueName="[tblplanificacion].[P51]" caption="P51" attribute="1" defaultMemberUniqueName="[tblplanificacion].[P51].[All]" allUniqueName="[tblplanificacion].[P51].[All]" dimensionUniqueName="[tblplanificacion]" displayFolder="" count="0" memberValueDatatype="20" unbalanced="0"/>
    <cacheHierarchy uniqueName="[tblplanificacion].[P52]" caption="P52" attribute="1" defaultMemberUniqueName="[tblplanificacion].[P52].[All]" allUniqueName="[tblplanificacion].[P52].[All]" dimensionUniqueName="[tblplanificacion]" displayFolder="" count="0" memberValueDatatype="20" unbalanced="0"/>
    <cacheHierarchy uniqueName="[tblplanificacion].[DICIEMBRE]" caption="DICIEMBRE" attribute="1" defaultMemberUniqueName="[tblplanificacion].[DICIEMBRE].[All]" allUniqueName="[tblplanificacion].[DICIEMBRE].[All]" dimensionUniqueName="[tblplanificacion]" displayFolder="" count="0" memberValueDatatype="130" unbalanced="0"/>
    <cacheHierarchy uniqueName="[tblplanificacion].[R50]" caption="R50" attribute="1" defaultMemberUniqueName="[tblplanificacion].[R50].[All]" allUniqueName="[tblplanificacion].[R50].[All]" dimensionUniqueName="[tblplanificacion]" displayFolder="" count="0" memberValueDatatype="130" unbalanced="0"/>
    <cacheHierarchy uniqueName="[tblplanificacion].[R51]" caption="R51" attribute="1" defaultMemberUniqueName="[tblplanificacion].[R51].[All]" allUniqueName="[tblplanificacion].[R51].[All]" dimensionUniqueName="[tblplanificacion]" displayFolder="" count="0" memberValueDatatype="130" unbalanced="0"/>
    <cacheHierarchy uniqueName="[tblplanificacion].[R52]" caption="R52" attribute="1" defaultMemberUniqueName="[tblplanificacion].[R52].[All]" allUniqueName="[tblplanificacion].[R52].[All]" dimensionUniqueName="[tblplanificacion]" displayFolder="" count="0" memberValueDatatype="130" unbalanced="0"/>
    <cacheHierarchy uniqueName="[Measures].[__XL_Count tblplanificacion]" caption="__XL_Count tblplanificacion" measure="1" displayFolder="" measureGroup="tblplanificacion" count="0" hidden="1"/>
    <cacheHierarchy uniqueName="[Measures].[__No measures defined]" caption="__No measures defined" measure="1" displayFolder="" count="0" hidden="1"/>
    <cacheHierarchy uniqueName="[Measures].[Sum of P27]" caption="Sum of P27" measure="1" displayFolder="" measureGroup="tblplanificacion" count="0" hidden="1"/>
    <cacheHierarchy uniqueName="[Measures].[Sum of P28]" caption="Sum of P28" measure="1" displayFolder="" measureGroup="tblplanificacion" count="0" hidden="1"/>
    <cacheHierarchy uniqueName="[Measures].[Suma de Horas]" caption="Suma de Horas" measure="1" displayFolder="" measureGroup="tblplanificacion" count="0" hidden="1">
      <extLst>
        <ext xmlns:x15="http://schemas.microsoft.com/office/spreadsheetml/2010/11/main" uri="{B97F6D7D-B522-45F9-BDA1-12C45D357490}">
          <x15:cacheHierarchy aggregatedColumn="1"/>
        </ext>
      </extLst>
    </cacheHierarchy>
    <cacheHierarchy uniqueName="[Measures].[Suma de JULIO]" caption="Suma de JULIO" measure="1" displayFolder="" measureGroup="tblplanificacion" count="0" oneField="1" hidden="1">
      <fieldsUsage count="1">
        <fieldUsage x="2"/>
      </fieldsUsage>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blplanificacion" uniqueName="[tblplanificacion]" caption="tblplanificacion"/>
  </dimensions>
  <measureGroups count="1">
    <measureGroup name="tblplanificacion" caption="tblplanificacio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lmelt Erick Rojas Arzapalo" refreshedDate="44775.352117013892" createdVersion="8" refreshedVersion="8" minRefreshableVersion="3" recordCount="113" xr:uid="{5E3EA1D8-24B4-48C9-876A-89B526AB9E54}">
  <cacheSource type="worksheet">
    <worksheetSource ref="B1:BF115" sheet="Proyectos_22"/>
  </cacheSource>
  <cacheFields count="55">
    <cacheField name="N°" numFmtId="1">
      <sharedItems containsString="0" containsBlank="1" containsNumber="1" containsInteger="1" minValue="2" maxValue="111"/>
    </cacheField>
    <cacheField name="T" numFmtId="1">
      <sharedItems count="2">
        <s v="PROYECTO"/>
        <s v="REQUERIMIENTO"/>
      </sharedItems>
    </cacheField>
    <cacheField name="Rol" numFmtId="1">
      <sharedItems/>
    </cacheField>
    <cacheField name="Cod" numFmtId="1">
      <sharedItems containsBlank="1"/>
    </cacheField>
    <cacheField name="Naturaleza" numFmtId="0">
      <sharedItems/>
    </cacheField>
    <cacheField name="Proveedor" numFmtId="0">
      <sharedItems containsBlank="1"/>
    </cacheField>
    <cacheField name="Estado" numFmtId="0">
      <sharedItems count="6">
        <s v="2. Pre analisis"/>
        <s v="5. Detenido"/>
        <s v="3. En curso"/>
        <s v="6. Terminado"/>
        <s v="7. Cancelado"/>
        <s v="1. Por Planificar"/>
      </sharedItems>
    </cacheField>
    <cacheField name="Sub estado" numFmtId="0">
      <sharedItems containsBlank="1"/>
    </cacheField>
    <cacheField name="Tipo de Proyecto" numFmtId="0">
      <sharedItems containsBlank="1"/>
    </cacheField>
    <cacheField name="Tipo" numFmtId="0">
      <sharedItems containsBlank="1"/>
    </cacheField>
    <cacheField name="Nombre del Proyecto" numFmtId="0">
      <sharedItems count="119">
        <s v="Integración del registro notas (Aula Virtual a Banner)_x000a_Aula Virtual 3.5+ 2M -"/>
        <s v="Sistema de Titulacion IC"/>
        <s v="Modulo de Caja"/>
        <s v="Estabilizacion - Hubspec 2.0"/>
        <s v="Estabilizacion - AP Pagos"/>
        <s v="Consultoria UX/UI- App Continental GO"/>
        <s v="Proyecto Mejoras Sistema Seleccion Docente EPG"/>
        <s v="Nueva Unidad - Educacion Continua - Fase 3(Mejoras matricula modular)"/>
        <s v="Actualización de U- Forecast"/>
        <s v="Proyecto Admisión - FASE C"/>
        <s v="Proyecto Optimización Proceso de Matricula - Mostrar NRC's ofertados y horarios"/>
        <s v="Proyecto Requerimientos Proceso de Reincorporación"/>
        <s v="Assessment de Gobierno de datos"/>
        <s v="Nuevo proceso de graduación Pregrado - Fase A"/>
        <s v="Nuevo proceso de graduación Pregrado - Fase B"/>
        <s v="Formularios de Banner - Banner Posgrado Fase 4"/>
        <s v="Plataforma de vigilancia ocupacional"/>
        <s v="Proyecto  GYT - FASE C - Sistema de Emision y Seguimiento de Diplomas - Etapa 1"/>
        <s v="EZProxy"/>
        <s v="Guardar Asistencia Meet"/>
        <s v="U-Improve- Estabilización"/>
        <s v="U-Improve- Restructuración - Fase I"/>
        <s v="WorkFlows 202210"/>
        <s v="Mejora de Arquitectura BI"/>
        <s v="Proyecto Mejoras GYT - FASE B"/>
        <s v="Implementación de B2M - Logística"/>
        <s v="Avance Academico- 5 años"/>
        <s v="Ingreso a Clases Presenciales"/>
        <s v="Portal del Estudiante Sistema de tramites para el estudiante - posgrado"/>
        <s v="Reportes Power BI(Matricula Sede/filial)"/>
        <s v="Actualización de enlaces Meet por nuevas configuraciones de clases hibridas"/>
        <s v="Proyecto Gestión de Secciones EPG"/>
        <s v="Matricula de Asignaturas Hibridas - Registration"/>
        <s v="HI: Cambio de Sistema de Gestión de biblioteca (Alma + Metabuscador)"/>
        <s v="Proceso de Régimen Disciplinario"/>
        <s v="Plan curricular con teams y sharepoint"/>
        <s v="Mejoras Sistema de Actividades extracurriculares(Fase A)"/>
        <s v="BI - Indicadores para la nueva Arquitectura - Fase 1"/>
        <s v="Optimización de reportes Argos"/>
        <s v="Proyecto de BECA18"/>
        <s v="Sistema académico del Centro de idiomas- Fase B - Implementación de Banner"/>
        <s v="Asignación de todo tipo de becas y beneficios"/>
        <s v="Pruebas de Stress - Vista SZVPROY"/>
        <s v="Sistema de Liderazgo - Despliegue 2021-II"/>
        <s v="Automatizaciones Registros Académicos - Fase 1"/>
        <s v="U-Improve- Restructuración - Fase II"/>
        <s v="RRAA - Proyecto de Digitalización"/>
        <s v="Herramienta para construcción de diseños curriculares 2023"/>
        <s v="Actualización de componentes y subcomponentes 1.0 "/>
        <s v="G.Docente: Sistema de acompañamiento docente"/>
        <s v="GH: Automatización de vacaciones"/>
        <s v="GH - Automatización del proceso de Reclutamiento y Selección"/>
        <s v="BeChallenge UC(Aprendizaje Basado  en Retos UC)"/>
        <s v="HI: LibGuides"/>
        <s v="GH - Sistema de Liderazgo 2.0"/>
        <s v="Sistema de Laboratorios - Policlínico"/>
        <s v="Proceso de evaluación de liderazgo 2022-1"/>
        <s v="Reporte de Ingresos por NRC"/>
        <s v="Proyecciones 202210"/>
        <s v="Automatizaciones Registros Académicos - Fase 2"/>
        <s v="Automatizaciones Registros Académicos - Fase 3"/>
        <s v="Automatizaciones Registros Académicos - Fase 4"/>
        <s v="Evaluados - Integración"/>
        <s v="WF de Multimodal "/>
        <s v="Rediseño de WF de Multimodal "/>
        <s v="Emision en Bloque Certificados  EPG y Continua"/>
        <s v="Sistema Internado (Psicología) - Software académico - Portal Internado Psicología"/>
        <s v="GH - Portal Trabaja con Nosotros"/>
        <s v="Upgrade U-Booking"/>
        <s v="HI - Audioteca UC"/>
        <s v="Mejoras de Sistema CRIS - Etapa 2"/>
        <s v="Mejoras de Sistema CRIS - Etapa 3"/>
        <s v="Libro de Reclamaciones - Policlinico Continental"/>
        <s v="AVISOS MODULARES - OVIE"/>
        <s v="REQUERIMIENTO REGISTRA IC"/>
        <s v="Proyecto  GYT - FASE C - Sistema de Emision y Seguimiento de Diplomas - Etapa 2"/>
        <s v="EPG: Sistema de Progrmacion Academico y Comercial "/>
        <s v="EPG: Automatizacion de matricula y admision"/>
        <s v="Proyecto USA"/>
        <s v="IC: Adecuacion a DNI de los sistemas IC"/>
        <s v="App Continental GO "/>
        <s v="Consultoria UX/UI - Portal Estudiante Pregrado  - Fase 1"/>
        <s v="GH: Automatizacion de Centros de costos"/>
        <s v="ANECA - Mejoras"/>
        <s v="Sistema de presupuesto 2.0"/>
        <s v="EPG:Sistema de Seguimiento Grados y titulos Maestrias"/>
        <s v="EPG: Registro Automático de Asistencia y Notas -Banner"/>
        <s v="GH: Automatizacion de contratos"/>
        <s v="IC: Reporteria "/>
        <s v="EPG: Actualizacion del Sistema de Gestion Operativa"/>
        <s v="EPG: Portal del Estudiante - Fase 2"/>
        <s v="Activiades Extracurriculares para ingresantes"/>
        <s v="Sistema de Tramite Documentario "/>
        <s v="IC: APP 2.0"/>
        <s v="HI: Biblioteca Virtual CIC"/>
        <s v="HI: Tienda Virtual de libros "/>
        <s v="Mejoras al Sistema de Titulacion"/>
        <s v="BE: Simulador de Pagos para postulantes antes de la incripción (Ventas)"/>
        <s v="BE: Ficha socio económica 2.0"/>
        <s v="EPG: Integracion AP Manager Academico"/>
        <s v="IC: Salas Meet IC -2.0"/>
        <s v="Nueva Arquitectura - ESB de integración"/>
        <s v="Proceso de Admisión IC - Evaluación"/>
        <s v="Solicitud Prórrogas IC"/>
        <s v="Mejoras Descuentos IC"/>
        <s v="Proyecto Vive Continental  - Fase B (Análisis)"/>
        <s v="Migración de Indicadores - BI"/>
        <s v="Seguimiento de porcentaje de presencialidad"/>
        <s v="Configuración USA"/>
        <s v="Migración de notas de POSGRADO"/>
        <s v="Censo Autoidentificacion - Comite de Equidad"/>
        <s v="Sistema académico del Centro de idiomas-Fase A"/>
        <s v="Implementación de B2M(Fase IV: Modificaciones en RQ)"/>
        <s v="Consultoria UX/UI - Portal Estudiante Pregrado" u="1"/>
        <s v="Mejoras Implementación de B2M - Logística" u="1"/>
        <s v="Mejoras Implementación de B2M - Fase IV(Modificaciones en RQ)" u="1"/>
        <s v="REQUERIMIENTOS DE PROYECTOS TI - Estado Nuevo - BI" u="1"/>
        <s v="HI - Mejoras Sistema de Reservas / Uso- Booking" u="1"/>
        <s v="U-Improve- Restructuración" u="1"/>
      </sharedItems>
    </cacheField>
    <cacheField name="Monto Presupuestado" numFmtId="0">
      <sharedItems containsBlank="1" containsMixedTypes="1" containsNumber="1" minValue="0" maxValue="11360000"/>
    </cacheField>
    <cacheField name="Ejecutado" numFmtId="0">
      <sharedItems containsString="0" containsBlank="1" containsNumber="1" minValue="0" maxValue="11360000"/>
    </cacheField>
    <cacheField name="Adicional-GDC" numFmtId="0">
      <sharedItems containsBlank="1" containsMixedTypes="1" containsNumber="1" minValue="0" maxValue="3200"/>
    </cacheField>
    <cacheField name="Gestor" numFmtId="0">
      <sharedItems containsBlank="1" count="12">
        <s v="Kelmelt Rojas"/>
        <s v="Alex Torres"/>
        <s v="Cinthya Rodriguez"/>
        <s v="Claudia Oruna"/>
        <s v="Miriam Flores"/>
        <s v="Beatriz Victorio"/>
        <s v="Angela Rosales"/>
        <s v="Jackeline Champa"/>
        <s v="Himberth Lazo"/>
        <m/>
        <s v="Luciano Peña"/>
        <s v="Danilo Miranda" u="1"/>
      </sharedItems>
    </cacheField>
    <cacheField name="Lider de Equipo" numFmtId="0">
      <sharedItems containsBlank="1" count="5">
        <s v="Kelmelt Rojas"/>
        <s v="Cinthya Rodriguez"/>
        <s v="Miriam Flores"/>
        <m/>
        <s v="Luciano Peña"/>
      </sharedItems>
    </cacheField>
    <cacheField name="Owner" numFmtId="0">
      <sharedItems containsBlank="1"/>
    </cacheField>
    <cacheField name="Sponsor" numFmtId="0">
      <sharedItems containsBlank="1"/>
    </cacheField>
    <cacheField name="Area Usuaria" numFmtId="0">
      <sharedItems containsBlank="1"/>
    </cacheField>
    <cacheField name="Año Inicio" numFmtId="0">
      <sharedItems containsSemiMixedTypes="0" containsString="0" containsNumber="1" containsInteger="1" minValue="2020" maxValue="2022"/>
    </cacheField>
    <cacheField name="Año Fin" numFmtId="0">
      <sharedItems containsString="0" containsBlank="1" containsNumber="1" containsInteger="1" minValue="2021" maxValue="2023" count="4">
        <n v="2022"/>
        <n v="2021"/>
        <n v="2023"/>
        <m/>
      </sharedItems>
    </cacheField>
    <cacheField name="PD" numFmtId="0">
      <sharedItems containsString="0" containsBlank="1" containsNumber="1" containsInteger="1" minValue="1" maxValue="2" count="3">
        <m/>
        <n v="1"/>
        <n v="2"/>
      </sharedItems>
    </cacheField>
    <cacheField name="Fecha Probable de Inicio" numFmtId="0">
      <sharedItems containsNonDate="0" containsDate="1" containsString="0" containsBlank="1" minDate="2021-01-05T00:00:00" maxDate="2022-06-23T00:00:00"/>
    </cacheField>
    <cacheField name="Fecha Inicio" numFmtId="0">
      <sharedItems containsDate="1" containsBlank="1" containsMixedTypes="1" minDate="2021-01-05T00:00:00" maxDate="2022-07-14T00:00:00"/>
    </cacheField>
    <cacheField name="Fecha Fin Planificado" numFmtId="0">
      <sharedItems containsNonDate="0" containsDate="1" containsString="0" containsBlank="1" minDate="2021-03-24T00:00:00" maxDate="2022-09-13T00:00:00"/>
    </cacheField>
    <cacheField name="Fecha Fin Real" numFmtId="0">
      <sharedItems containsNonDate="0" containsDate="1" containsString="0" containsBlank="1" minDate="2021-03-24T00:00:00" maxDate="2022-07-26T00:00:00"/>
    </cacheField>
    <cacheField name="Plan%" numFmtId="0">
      <sharedItems containsString="0" containsBlank="1" containsNumber="1" minValue="0" maxValue="1"/>
    </cacheField>
    <cacheField name="% Avance(N-1)" numFmtId="0">
      <sharedItems containsString="0" containsBlank="1" containsNumber="1" minValue="0" maxValue="13"/>
    </cacheField>
    <cacheField name="Avance%" numFmtId="0">
      <sharedItems containsString="0" containsBlank="1" containsNumber="1" minValue="0" maxValue="1"/>
    </cacheField>
    <cacheField name="Retraso %" numFmtId="0">
      <sharedItems containsString="0" containsBlank="1" containsNumber="1" minValue="0" maxValue="0.95"/>
    </cacheField>
    <cacheField name="Fecha Probable de Inicio2" numFmtId="0">
      <sharedItems containsNonDate="0" containsDate="1" containsString="0" containsBlank="1" minDate="2021-02-11T00:00:00" maxDate="2022-07-14T00:00:00"/>
    </cacheField>
    <cacheField name="Fecha Inicio2" numFmtId="0">
      <sharedItems containsNonDate="0" containsDate="1" containsString="0" containsBlank="1" minDate="2021-04-12T00:00:00" maxDate="2022-12-16T00:00:00"/>
    </cacheField>
    <cacheField name="Fecha Fin Planificado2" numFmtId="0">
      <sharedItems containsNonDate="0" containsDate="1" containsString="0" containsBlank="1" minDate="2021-01-19T00:00:00" maxDate="2023-01-24T00:00:00"/>
    </cacheField>
    <cacheField name="Fecha Fin Real2" numFmtId="0">
      <sharedItems containsNonDate="0" containsDate="1" containsString="0" containsBlank="1" minDate="2021-01-19T00:00:00" maxDate="2022-07-27T00:00:00"/>
    </cacheField>
    <cacheField name="Plan%2" numFmtId="0">
      <sharedItems containsString="0" containsBlank="1" containsNumber="1" minValue="0" maxValue="1"/>
    </cacheField>
    <cacheField name="% Avance(N-1)2" numFmtId="0">
      <sharedItems containsString="0" containsBlank="1" containsNumber="1" minValue="0" maxValue="1"/>
    </cacheField>
    <cacheField name="Avance%2" numFmtId="0">
      <sharedItems containsString="0" containsBlank="1" containsNumber="1" minValue="0" maxValue="1"/>
    </cacheField>
    <cacheField name="Retraso %2" numFmtId="0">
      <sharedItems containsString="0" containsBlank="1" containsNumber="1" minValue="0" maxValue="0.24999999999999994"/>
    </cacheField>
    <cacheField name="Dias Planificado" numFmtId="0">
      <sharedItems containsBlank="1" containsMixedTypes="1" containsNumber="1" containsInteger="1" minValue="-44669" maxValue="44904"/>
    </cacheField>
    <cacheField name="Dias Real" numFmtId="0">
      <sharedItems containsString="0" containsBlank="1" containsNumber="1" containsInteger="1" minValue="-44910" maxValue="295"/>
    </cacheField>
    <cacheField name="Indicador Tiempo_x000a_" numFmtId="0">
      <sharedItems containsBlank="1" containsMixedTypes="1" containsNumber="1" minValue="-932.6875" maxValue="277.77639751552795"/>
    </cacheField>
    <cacheField name="MES PAGO" numFmtId="0">
      <sharedItems containsBlank="1" containsMixedTypes="1" containsNumber="1" containsInteger="1" minValue="0" maxValue="0"/>
    </cacheField>
    <cacheField name="Costo Actual" numFmtId="0">
      <sharedItems containsString="0" containsBlank="1" containsNumber="1" minValue="0" maxValue="336000"/>
    </cacheField>
    <cacheField name="Costo Planificado" numFmtId="0">
      <sharedItems containsString="0" containsBlank="1" containsNumber="1" minValue="0" maxValue="11360000"/>
    </cacheField>
    <cacheField name="Costo Real" numFmtId="0">
      <sharedItems containsString="0" containsBlank="1" containsNumber="1" minValue="0" maxValue="11360000"/>
    </cacheField>
    <cacheField name="Indicador Costo" numFmtId="9">
      <sharedItems containsBlank="1" containsMixedTypes="1" containsNumber="1" minValue="-1" maxValue="0.44848484848484849"/>
    </cacheField>
    <cacheField name="Bloq" numFmtId="0">
      <sharedItems containsString="0" containsBlank="1" containsNumber="1" containsInteger="1" minValue="0" maxValue="1"/>
    </cacheField>
    <cacheField name="F1" numFmtId="0">
      <sharedItems containsBlank="1" containsMixedTypes="1" containsNumber="1" minValue="0" maxValue="5.5"/>
    </cacheField>
    <cacheField name="N Bloq." numFmtId="0">
      <sharedItems containsString="0" containsBlank="1" containsNumber="1" containsInteger="1" minValue="0" maxValue="2"/>
    </cacheField>
    <cacheField name="F2" numFmtId="0">
      <sharedItems containsBlank="1" containsMixedTypes="1" containsNumber="1" minValue="0" maxValue="9"/>
    </cacheField>
    <cacheField name="Cosmet." numFmtId="0">
      <sharedItems containsString="0" containsBlank="1" containsNumber="1" containsInteger="1" minValue="0" maxValue="3"/>
    </cacheField>
    <cacheField name="F3" numFmtId="0">
      <sharedItems containsBlank="1" containsMixedTypes="1" containsNumber="1" minValue="0" maxValue="4.5"/>
    </cacheField>
    <cacheField name="Indicador Calidad" numFmtId="0">
      <sharedItems containsBlank="1" containsMixedTypes="1" containsNumber="1" minValue="0" maxValue="14.5"/>
    </cacheField>
    <cacheField name="Descripcion de los defectos" numFmtId="0">
      <sharedItems containsBlank="1" longText="1"/>
    </cacheField>
    <cacheField name="Indicador Pases" numFmtId="0">
      <sharedItems containsBlank="1" containsMixedTypes="1" containsNumber="1" minValue="0.75862068965517238" maxValue="1"/>
    </cacheField>
  </cacheFields>
  <extLst>
    <ext xmlns:x14="http://schemas.microsoft.com/office/spreadsheetml/2009/9/main" uri="{725AE2AE-9491-48be-B2B4-4EB974FC3084}">
      <x14:pivotCacheDefinition pivotCacheId="52005189"/>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lmelt Erick Rojas Arzapalo" refreshedDate="44775.352119097224" createdVersion="8" refreshedVersion="8" minRefreshableVersion="3" recordCount="101" xr:uid="{88F4D9F4-E391-4598-9CA5-BF6263945F20}">
  <cacheSource type="worksheet">
    <worksheetSource ref="A1:L102" sheet="Pases_Produccion_22_10"/>
  </cacheSource>
  <cacheFields count="12">
    <cacheField name="Estado" numFmtId="0">
      <sharedItems/>
    </cacheField>
    <cacheField name="Tipo" numFmtId="0">
      <sharedItems/>
    </cacheField>
    <cacheField name="Gestor" numFmtId="0">
      <sharedItems containsBlank="1" count="11">
        <s v="Alex Torres"/>
        <s v="Miriam Flores"/>
        <s v="Claudia Oruna"/>
        <s v="Danilo Miranda"/>
        <s v="Angela Rosales"/>
        <s v="Cinthya Rodriguez"/>
        <s v="Jackeline Champa"/>
        <s v="Jean Palomino"/>
        <s v="Kelmelt Rojas"/>
        <s v="Cris Vidalon"/>
        <m u="1"/>
      </sharedItems>
    </cacheField>
    <cacheField name="Solicitante" numFmtId="0">
      <sharedItems containsBlank="1"/>
    </cacheField>
    <cacheField name="Area" numFmtId="0">
      <sharedItems containsBlank="1"/>
    </cacheField>
    <cacheField name="Proyecto /_x000a_Requerimiento" numFmtId="0">
      <sharedItems/>
    </cacheField>
    <cacheField name="Fecha Envio" numFmtId="14">
      <sharedItems containsNonDate="0" containsDate="1" containsString="0" containsBlank="1" minDate="2021-03-03T00:00:00" maxDate="2022-07-23T00:00:00"/>
    </cacheField>
    <cacheField name="Fecha en Produccion" numFmtId="14">
      <sharedItems containsNonDate="0" containsDate="1" containsString="0" containsBlank="1" minDate="2022-01-06T00:00:00" maxDate="2022-07-02T00:00:00"/>
    </cacheField>
    <cacheField name="Prioridad" numFmtId="0">
      <sharedItems containsString="0" containsBlank="1" containsNumber="1" containsInteger="1" minValue="1" maxValue="8"/>
    </cacheField>
    <cacheField name="Observacion" numFmtId="0">
      <sharedItems containsBlank="1"/>
    </cacheField>
    <cacheField name="Tipo de Error" numFmtId="0">
      <sharedItems containsBlank="1"/>
    </cacheField>
    <cacheField name="Indicador 4" numFmtId="0">
      <sharedItems containsString="0" containsBlank="1" containsNumber="1" minValue="0" maxValue="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lmelt Erick Rojas Arzapalo" refreshedDate="44775.352119444447" createdVersion="8" refreshedVersion="8" minRefreshableVersion="3" recordCount="474" xr:uid="{683221EF-9C96-4DE5-980B-EAAD9E8928A3}">
  <cacheSource type="worksheet">
    <worksheetSource ref="A1:W475" sheet="Requerimiento_22_10"/>
  </cacheSource>
  <cacheFields count="23">
    <cacheField name="N°" numFmtId="0">
      <sharedItems containsNonDate="0" containsString="0" containsBlank="1"/>
    </cacheField>
    <cacheField name="Nombre" numFmtId="0">
      <sharedItems count="8">
        <s v="Angela Rosales"/>
        <s v="Alex Torres"/>
        <s v="Anthony Villagaray"/>
        <s v="Claudia Oruna"/>
        <s v="Jorge Bizarro"/>
        <s v="Moises Huarocc"/>
        <s v="Jean Palomino"/>
        <s v="Cris Vidalon"/>
      </sharedItems>
    </cacheField>
    <cacheField name="Procedencia" numFmtId="0">
      <sharedItems containsBlank="1"/>
    </cacheField>
    <cacheField name="Referencia" numFmtId="0">
      <sharedItems containsBlank="1" containsMixedTypes="1" containsNumber="1" containsInteger="1" minValue="35346" maxValue="379519"/>
    </cacheField>
    <cacheField name="Requerimiento " numFmtId="0">
      <sharedItems/>
    </cacheField>
    <cacheField name="Descripción" numFmtId="0">
      <sharedItems longText="1"/>
    </cacheField>
    <cacheField name="Solicitante" numFmtId="0">
      <sharedItems containsBlank="1"/>
    </cacheField>
    <cacheField name="Fecha de inicio " numFmtId="14">
      <sharedItems containsNonDate="0" containsDate="1" containsString="0" containsBlank="1" minDate="2021-11-23T00:00:00" maxDate="2022-06-02T11:54:00"/>
    </cacheField>
    <cacheField name="Fecha de compromiso" numFmtId="14">
      <sharedItems containsNonDate="0" containsDate="1" containsString="0" containsBlank="1" minDate="2022-01-04T00:00:00" maxDate="2022-07-11T00:00:00"/>
    </cacheField>
    <cacheField name="Fecha de entrega" numFmtId="14">
      <sharedItems containsNonDate="0" containsDate="1" containsString="0" containsBlank="1" minDate="2022-01-04T00:00:00" maxDate="2022-07-11T00:00:00"/>
    </cacheField>
    <cacheField name="observaciones " numFmtId="0">
      <sharedItems containsBlank="1"/>
    </cacheField>
    <cacheField name="Dias Plan" numFmtId="0">
      <sharedItems containsString="0" containsBlank="1" containsNumber="1" containsInteger="1" minValue="-44708" maxValue="125"/>
    </cacheField>
    <cacheField name="Días Real" numFmtId="0">
      <sharedItems containsString="0" containsBlank="1" containsNumber="1" containsInteger="1" minValue="-44708" maxValue="125"/>
    </cacheField>
    <cacheField name="Indicador 1" numFmtId="9">
      <sharedItems containsMixedTypes="1" containsNumber="1" minValue="-0.98039215686274506" maxValue="8.3333333333333339"/>
    </cacheField>
    <cacheField name="Tipo" numFmtId="0">
      <sharedItems containsBlank="1"/>
    </cacheField>
    <cacheField name="Bloquantes" numFmtId="0">
      <sharedItems containsString="0" containsBlank="1" containsNumber="1" containsInteger="1" minValue="0" maxValue="0"/>
    </cacheField>
    <cacheField name="F1" numFmtId="0">
      <sharedItems containsString="0" containsBlank="1" containsNumber="1" containsInteger="1" minValue="0" maxValue="0"/>
    </cacheField>
    <cacheField name="No Bloqueantes." numFmtId="0">
      <sharedItems containsString="0" containsBlank="1" containsNumber="1" containsInteger="1" minValue="0" maxValue="1"/>
    </cacheField>
    <cacheField name="F2" numFmtId="0">
      <sharedItems containsString="0" containsBlank="1" containsNumber="1" minValue="0" maxValue="4.5"/>
    </cacheField>
    <cacheField name="Cosmeticos" numFmtId="0">
      <sharedItems containsString="0" containsBlank="1" containsNumber="1" containsInteger="1" minValue="0" maxValue="0"/>
    </cacheField>
    <cacheField name="F3" numFmtId="0">
      <sharedItems containsString="0" containsBlank="1" containsNumber="1" containsInteger="1" minValue="0" maxValue="0"/>
    </cacheField>
    <cacheField name="Indicador 3" numFmtId="0">
      <sharedItems containsString="0" containsBlank="1" containsNumber="1" minValue="0" maxValue="4.5"/>
    </cacheField>
    <cacheField name="Descripcion Defectos" numFmtId="0">
      <sharedItems containsBlank="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lmelt Erick Rojas Arzapalo" refreshedDate="44775.352119675925" createdVersion="7" refreshedVersion="8" minRefreshableVersion="3" recordCount="88" xr:uid="{614341D5-29CE-4798-B4EC-D7130987D240}">
  <cacheSource type="worksheet">
    <worksheetSource ref="A1:L89" sheet="Pases_Produccion_22_10"/>
  </cacheSource>
  <cacheFields count="12">
    <cacheField name="Estado" numFmtId="0">
      <sharedItems/>
    </cacheField>
    <cacheField name="Tipo" numFmtId="0">
      <sharedItems/>
    </cacheField>
    <cacheField name="Gestor" numFmtId="0">
      <sharedItems/>
    </cacheField>
    <cacheField name="Solicitante" numFmtId="0">
      <sharedItems containsBlank="1" count="26">
        <s v="Kety Condori"/>
        <s v="Proveedor"/>
        <s v="Claudia Oruna"/>
        <s v="Danilo Miranda"/>
        <s v="Angela Rosales"/>
        <s v="Miriam Flores"/>
        <s v="Jorge Bizarro"/>
        <s v="Roberto Pantoja"/>
        <m/>
        <s v="Yosselin Fuentes"/>
        <s v="Daniel Herrera"/>
        <s v="Claudia Alvino"/>
        <s v="Jaime Sobrados"/>
        <s v="Paul Geldres"/>
        <s v="Himberth Lazo" u="1"/>
        <s v="Jean Ramos" u="1"/>
        <s v="Lucas Chinchay" u="1"/>
        <s v="Alex Torres" u="1"/>
        <s v="Moises Huarocc" u="1"/>
        <s v="Henry Garcia" u="1"/>
        <s v="Jackeline Champa" u="1"/>
        <s v="Pedro Camargo" u="1"/>
        <s v="Anthony Villagaray" u="1"/>
        <s v="Kelmelt Rojas" u="1"/>
        <s v="Cris Vidalon" u="1"/>
        <s v="Moises Huaroc" u="1"/>
      </sharedItems>
    </cacheField>
    <cacheField name="Area" numFmtId="0">
      <sharedItems containsBlank="1"/>
    </cacheField>
    <cacheField name="Proyecto /_x000a_Requerimiento" numFmtId="0">
      <sharedItems/>
    </cacheField>
    <cacheField name="Fecha Envio" numFmtId="14">
      <sharedItems containsNonDate="0" containsDate="1" containsString="0" containsBlank="1" minDate="2021-03-03T00:00:00" maxDate="2022-06-25T00:00:00"/>
    </cacheField>
    <cacheField name="Fecha en Produccion" numFmtId="14">
      <sharedItems containsNonDate="0" containsDate="1" containsString="0" containsBlank="1" minDate="2022-01-06T00:00:00" maxDate="2022-07-02T00:00:00"/>
    </cacheField>
    <cacheField name="Prioridad" numFmtId="0">
      <sharedItems containsString="0" containsBlank="1" containsNumber="1" containsInteger="1" minValue="1" maxValue="8"/>
    </cacheField>
    <cacheField name="Observacion" numFmtId="0">
      <sharedItems containsBlank="1"/>
    </cacheField>
    <cacheField name="Tipo de Error" numFmtId="0">
      <sharedItems containsBlank="1"/>
    </cacheField>
    <cacheField name="Indicador 4" numFmtId="0">
      <sharedItems containsString="0" containsBlank="1" containsNumber="1" minValue="0" maxValue="1"/>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lmelt Erick Rojas Arzapalo" refreshedDate="44775.352119907409" createdVersion="6" refreshedVersion="8" minRefreshableVersion="3" recordCount="126" xr:uid="{4FC13A68-1D1C-45C4-9584-5445BC6A4190}">
  <cacheSource type="worksheet">
    <worksheetSource ref="A1:BD1048576" sheet="Proyectos_22"/>
  </cacheSource>
  <cacheFields count="54">
    <cacheField name="Descripción" numFmtId="0">
      <sharedItems containsNonDate="0" containsString="0" containsBlank="1"/>
    </cacheField>
    <cacheField name="N°" numFmtId="1">
      <sharedItems containsString="0" containsBlank="1" containsNumber="1" containsInteger="1" minValue="2" maxValue="117"/>
    </cacheField>
    <cacheField name="T" numFmtId="1">
      <sharedItems containsBlank="1" count="6">
        <s v="PROYECTO"/>
        <s v="REQUERIMIENTO"/>
        <m/>
        <s v="PR" u="1"/>
        <s v="Gestor Proyecto" u="1"/>
        <s v="RE" u="1"/>
      </sharedItems>
    </cacheField>
    <cacheField name="Rol" numFmtId="1">
      <sharedItems containsBlank="1"/>
    </cacheField>
    <cacheField name="Cod" numFmtId="1">
      <sharedItems containsBlank="1"/>
    </cacheField>
    <cacheField name="Naturaleza" numFmtId="0">
      <sharedItems containsBlank="1" count="5">
        <s v="CAPEX"/>
        <s v="AREA"/>
        <s v="AREA "/>
        <s v="ÁREA"/>
        <m/>
      </sharedItems>
    </cacheField>
    <cacheField name="Proveedor" numFmtId="0">
      <sharedItems containsBlank="1"/>
    </cacheField>
    <cacheField name="Estado" numFmtId="0">
      <sharedItems containsBlank="1" count="14">
        <s v="2. Pre analisis"/>
        <s v="5. Detenido"/>
        <s v="3. En curso"/>
        <s v="6. Terminado"/>
        <s v="7. Cancelado"/>
        <s v="1. Por Planificar"/>
        <m/>
        <s v="Terminado" u="1"/>
        <s v="4. Pre analisis" u="1"/>
        <s v="Por planificar" u="1"/>
        <s v="Pre analisis" u="1"/>
        <s v="7. Eliminado" u="1"/>
        <s v="En curso" u="1"/>
        <s v="Detenido" u="1"/>
      </sharedItems>
    </cacheField>
    <cacheField name="Sub estado" numFmtId="0">
      <sharedItems containsBlank="1"/>
    </cacheField>
    <cacheField name="Tipo de Proyecto" numFmtId="0">
      <sharedItems containsBlank="1"/>
    </cacheField>
    <cacheField name="Tipo" numFmtId="0">
      <sharedItems containsBlank="1"/>
    </cacheField>
    <cacheField name="Nombre del Proyecto" numFmtId="0">
      <sharedItems containsBlank="1" count="524">
        <s v="Integración del registro notas (Aula Virtual a Banner)_x000a_Aula Virtual 3.5+ 2M -"/>
        <s v="Sistema de Titulacion IC"/>
        <s v="Modulo de Caja"/>
        <s v="Estabilizacion - Hubspec 2.0"/>
        <s v="Estabilizacion - AP Pagos"/>
        <s v="Consultoria UX/UI- App Continental GO"/>
        <s v="Proyecto Mejoras Sistema Seleccion Docente EPG"/>
        <s v="Nueva Unidad - Educacion Continua - Fase 3(Mejoras matricula modular)"/>
        <s v="Actualización de U- Forecast"/>
        <s v="Proyecto Admisión - FASE C"/>
        <s v="Proyecto Optimización Proceso de Matricula - Mostrar NRC's ofertados y horarios"/>
        <s v="Proyecto Requerimientos Proceso de Reincorporación"/>
        <s v="Assessment de Gobierno de datos"/>
        <s v="Nuevo proceso de graduación Pregrado - Fase A"/>
        <s v="Nuevo proceso de graduación Pregrado - Fase B"/>
        <s v="Formularios de Banner - Banner Posgrado Fase 4"/>
        <s v="Plataforma de vigilancia ocupacional"/>
        <s v="Proyecto  GYT - FASE C - Sistema de Emision y Seguimiento de Diplomas - Etapa 1"/>
        <s v="EZProxy"/>
        <s v="Guardar Asistencia Meet"/>
        <s v="U-Improve- Estabilización"/>
        <s v="U-Improve- Restructuración - Fase I"/>
        <s v="WorkFlows 202210"/>
        <s v="Mejora de Arquitectura BI"/>
        <s v="Proyecto Mejoras GYT - FASE B"/>
        <s v="Implementación de B2M - Logística"/>
        <s v="Avance Academico- 5 años"/>
        <s v="Ingreso a Clases Presenciales"/>
        <s v="Portal del Estudiante Sistema de tramites para el estudiante - posgrado"/>
        <s v="Reportes Power BI(Matricula Sede/filial)"/>
        <s v="Actualización de enlaces Meet por nuevas configuraciones de clases hibridas"/>
        <s v="Proyecto Gestión de Secciones EPG"/>
        <s v="Matricula de Asignaturas Hibridas - Registration"/>
        <s v="HI: Cambio de Sistema de Gestión de biblioteca (Alma + Metabuscador)"/>
        <s v="Proceso de Régimen Disciplinario"/>
        <s v="Plan curricular con teams y sharepoint"/>
        <s v="Mejoras Sistema de Actividades extracurriculares(Fase A)"/>
        <s v="BI - Indicadores para la nueva Arquitectura - Fase 1"/>
        <s v="Optimización de reportes Argos"/>
        <s v="Proyecto de BECA18"/>
        <s v="Sistema académico del Centro de idiomas- Fase B - Implementación de Banner"/>
        <s v="Asignación de todo tipo de becas y beneficios"/>
        <s v="Pruebas de Stress - Vista SZVPROY"/>
        <s v="Sistema de Liderazgo - Despliegue 2021-II"/>
        <s v="Automatizaciones Registros Académicos - Fase 1"/>
        <s v="U-Improve- Restructuración - Fase II"/>
        <s v="RRAA - Proyecto de Digitalización"/>
        <s v="Herramienta para construcción de diseños curriculares 2023"/>
        <s v="Actualización de componentes y subcomponentes 1.0 "/>
        <s v="G.Docente: Sistema de acompañamiento docente"/>
        <s v="GH: Automatización de vacaciones"/>
        <s v="GH - Automatización del proceso de Reclutamiento y Selección"/>
        <s v="BeChallenge UC(Aprendizaje Basado  en Retos UC)"/>
        <s v="HI: LibGuides"/>
        <s v="GH - Sistema de Liderazgo 2.0"/>
        <s v="Sistema de Laboratorios - Policlínico"/>
        <s v="Proceso de evaluación de liderazgo 2022-1"/>
        <s v="Reporte de Ingresos por NRC"/>
        <s v="Proyecciones 202210"/>
        <s v="Automatizaciones Registros Académicos - Fase 2"/>
        <s v="Automatizaciones Registros Académicos - Fase 3"/>
        <s v="Automatizaciones Registros Académicos - Fase 4"/>
        <s v="Evaluados - Integración"/>
        <s v="WF de Multimodal "/>
        <s v="Rediseño de WF de Multimodal "/>
        <s v="Emision en Bloque Certificados  EPG y Continua"/>
        <s v="Sistema Internado (Psicología) - Software académico - Portal Internado Psicología"/>
        <s v="GH - Portal Trabaja con Nosotros"/>
        <s v="Upgrade U-Booking"/>
        <s v="HI - Audioteca UC"/>
        <s v="Mejoras de Sistema CRIS - Etapa 2"/>
        <s v="Mejoras de Sistema CRIS - Etapa 3"/>
        <s v="Libro de Reclamaciones - Policlinico Continental"/>
        <s v="AVISOS MODULARES - OVIE"/>
        <s v="REQUERIMIENTO REGISTRA IC"/>
        <s v="Proyecto  GYT - FASE C - Sistema de Emision y Seguimiento de Diplomas - Etapa 2"/>
        <s v="EPG: Sistema de Progrmacion Academico y Comercial "/>
        <s v="EPG: Automatizacion de matricula y admision"/>
        <s v="Proyecto USA"/>
        <s v="IC: Adecuacion a DNI de los sistemas IC"/>
        <s v="App Continental GO "/>
        <s v="Consultoria UX/UI - Portal Estudiante Pregrado  - Fase 1"/>
        <s v="GH: Automatizacion de Centros de costos"/>
        <s v="ANECA - Mejoras"/>
        <s v="Sistema de presupuesto 2.0"/>
        <s v="EPG:Sistema de Seguimiento Grados y titulos Maestrias"/>
        <s v="EPG: Registro Automático de Asistencia y Notas -Banner"/>
        <s v="GH: Automatizacion de contratos"/>
        <s v="IC: Reporteria "/>
        <s v="EPG: Actualizacion del Sistema de Gestion Operativa"/>
        <s v="EPG: Portal del Estudiante - Fase 2"/>
        <s v="Activiades Extracurriculares para ingresantes"/>
        <s v="Sistema de Tramite Documentario "/>
        <s v="IC: APP 2.0"/>
        <s v="HI: Biblioteca Virtual CIC"/>
        <s v="HI: Tienda Virtual de libros "/>
        <s v="Mejoras al Sistema de Titulacion"/>
        <s v="BE: Simulador de Pagos para postulantes antes de la incripción (Ventas)"/>
        <s v="BE: Ficha socio económica 2.0"/>
        <s v="EPG: Integracion AP Manager Academico"/>
        <s v="IC: Salas Meet IC -2.0"/>
        <s v="Nueva Arquitectura - ESB de integración"/>
        <s v="Proceso de Admisión IC - Evaluación"/>
        <s v="Solicitud Prórrogas IC"/>
        <s v="Mejoras Descuentos IC"/>
        <s v="Proyecto Vive Continental  - Fase B (Análisis)"/>
        <s v="Migración de Indicadores - BI"/>
        <s v="Seguimiento de porcentaje de presencialidad"/>
        <s v="Configuración USA"/>
        <s v="Migración de notas de POSGRADO"/>
        <s v="Censo Autoidentificacion - Comite de Equidad"/>
        <s v="Sistema académico del Centro de idiomas-Fase A"/>
        <s v="Implementación de B2M(Fase IV: Modificaciones en RQ)"/>
        <s v="Salas Meet -Registro de cambios de horarios y docentes"/>
        <s v="Módulo de actualización de vacantes"/>
        <s v="Nueva Regla vacantes para Registration con lugares reservados"/>
        <s v="Proyecciones 202220"/>
        <s v="WFs para el proceso de matricula 202220"/>
        <s v="Plataforma Admision USA"/>
        <s v="Integracion Centro de Ayuda EPG - AP"/>
        <s v="Proyecto Admisión - FASE D"/>
        <s v="Control Presupuestal desde el requerimiento"/>
        <s v="Portal Estudiante -Tramite carnet y carta de compromiso"/>
        <s v="Sistema de Campañas"/>
        <s v="WF-Cierre de NRC"/>
        <m/>
        <s v="Sistema Academico Integrado - Banner Posgrado Fase 2" u="1"/>
        <s v="Nuevo servicios de pago en ASBANC para CIC y EPG" u="1"/>
        <s v="Mejoras Implementación de B2M - Logística" u="1"/>
        <s v="Sistema de Validación y Digitalización actas de notas y digitalización del file del estudiante ." u="1"/>
        <s v="Revisión de información Horas docente - reporte 141" u="1"/>
        <s v="Automatizacion de escalas" u="1"/>
        <s v="Caja Didactica -M2 Evaluacion Docente" u="1"/>
        <s v="Nueva Unidad - Educacion Continua - Fase 1(Integraciones CRM-APEC)" u="1"/>
        <s v="Modificación del reporte de argos 42.Matriculados con sus asignaturas v2" u="1"/>
        <s v="Admision IC Virtual" u="1"/>
        <s v="Matricula Cursos y Actividades  Extracurriculares" u="1"/>
        <s v="Nueva configuración de Plan 2018" u="1"/>
        <s v="Nueva Unidad - Educacion Continua - Fase 1 Ventas(CRM-APEC)" u="1"/>
        <s v="Formulario de creación de VC meet y blackboard" u="1"/>
        <s v="Sistema de Titulacion" u="1"/>
        <s v="INTERFACES para replicacion de datos AULAS VIRTUALES SEMIPRESENCAL - CONDUIT" u="1"/>
        <s v="REQUERIMIENTOS DE PROYECTOS TI - Estado Nuevo - BI" u="1"/>
        <s v="Matricula 2M 2.0 " u="1"/>
        <s v="CAPP personalizado (Reporte en argos)" u="1"/>
        <s v="Portal del Estudiante - Automatización de Trámites -Fase 2" u="1"/>
        <s v="Reporte Academico IC" u="1"/>
        <s v="MDUU Rectificación de notas" u="1"/>
        <s v="Query exportar datos de sistema de presupuesto en formato ERP" u="1"/>
        <s v="Jobs en banner" u="1"/>
        <s v="Sistema de Practicas Preprofesionales IC (para el Modulo 3 - 5to y 6to semestre)" u="1"/>
        <s v="Validacion Estudiantes - Beca" u="1"/>
        <s v="Observaciones Reporte Bloques" u="1"/>
        <s v="Post Grado (Procedimiento Banner Boleta Notas y BDUCCI)" u="1"/>
        <s v="Matriculas en lote" u="1"/>
        <s v="Solicito Ejecución en Producción SZVCRED - Banner" u="1"/>
        <s v="Campañas de BU en ISBAN" u="1"/>
        <s v="Automatización de los procesos usando RPA (Robotic Process Automation)" u="1"/>
        <s v="Automatización de envío de SMS / Email" u="1"/>
        <s v="Implementacion de U-Improve(Gestion de planes de estudiio y compentencias)" u="1"/>
        <s v="Procedimiento de % Aprobados Docente)" u="1"/>
        <s v="Implementación de plataforma DSPACE CRIS" u="1"/>
        <s v="Portal del Estudiante - Automatización de Trámites_x000a_Portal  del Estudiante 2.0 -2M" u="1"/>
        <s v="Sistema de Gestión Docente 2M -2.0" u="1"/>
        <s v="Envió de SMS y Campaña por segmentación de deudores" u="1"/>
        <s v="Cambios en el reporte 141, Se agrega el numero de creditos y matriculados en el reporte" u="1"/>
        <s v="% de abandono NRC Asignatura y Docente Distancia y GQT período 2019-20" u="1"/>
        <s v="integracion AP -Pagos" u="1"/>
        <s v="Proyeccion 202000" u="1"/>
        <s v="Nueva configuración de Plan de estudios Fase 1" u="1"/>
        <s v="Actualización de nuevas reglas de listas cruzadas reporte 181" u="1"/>
        <s v="Matricula 2020" u="1"/>
        <s v="MEJORA - REPORTE DE HORAS DOCENTES" u="1"/>
        <s v="Automatizar el registro de notas desde el Aula Virtual" u="1"/>
        <s v="Grados y titulos -actulaizacion de Datos" u="1"/>
        <s v="[IMMEDIATO - URGENTE][Pase a producción][Admisión y población de selección][Ticket: 261670]" u="1"/>
        <s v="EVALUACIÓN DOCENTES" u="1"/>
        <s v="Nueva configuración de Plan de estudios Fase A" u="1"/>
        <s v="REPORTE MOROSIDAD POR MES - APEC" u="1"/>
        <s v="Programacion Horarios de examenes finales" u="1"/>
        <s v="REPORTE ACADÉMICO" u="1"/>
        <s v="Implementacion U-Retention" u="1"/>
        <s v="Urgente: replicar notas para proyecciones en ambiente MIGRA - Para la sproyecciones" u="1"/>
        <s v="Mejoras GYT" u="1"/>
        <s v="Modulo para adminitracion de Fotos(Actualizacion)" u="1"/>
        <s v="Proyecto Mejoras GYT - FASE A" u="1"/>
        <s v="Redefinicion de Historial Academico pregrado casos asignaturas materia AVUC" u="1"/>
        <s v="Generacion de Encuesta Socioeconomica - IC" u="1"/>
        <s v="Cuotas redondeadas Fase 1 (descuento de deudas minimas de la C01)" u="1"/>
        <s v="Proyecciones UREG HYO MIGR" u="1"/>
        <s v="Assessment de Gobierno de datos_x000a_" u="1"/>
        <s v="Implementacion 5ta Cuota - Semipresencial" u="1"/>
        <s v="Mentoria Semipresencial: Campañas de Seguimiento" u="1"/>
        <s v="Mantenimiento del sistema de presupuesto (Mostrar las categorias despues de seleccionar tipo de presupuesto)" u="1"/>
        <s v="Modulos UC " u="1"/>
        <s v="Actualización de enlaces Meet por nuevas configuraciones de clases hibridas y Obtención de registros de asistencia Meet" u="1"/>
        <s v="Sistema Selección Docente Posgrado" u="1"/>
        <s v="Calculo de presencialidad - Tercera Etapa" u="1"/>
        <s v="Mentor 1.0" u="1"/>
        <s v="Centro de Ayuda - Portal Estudiante IC)Seguimiento de Atenciones Estudiantes)" u="1"/>
        <s v="Gestion Incidencias/Requerimientos" u="1"/>
        <s v="Configuración Prerequisito por carrera" u="1"/>
        <s v="MEJORA - GUARDADO DE NOTAS CAU-IC" u="1"/>
        <s v="Consultoria UX/UI - Portal Estudiante Pregrado" u="1"/>
        <s v="Mejoras de Portal Docente " u="1"/>
        <s v="Asignación en bloque los grupos de Inscripción" u="1"/>
        <s v="Proyecto  GYT - FASEC - Sistema de Emision y Seguimiento de Diplomas" u="1"/>
        <s v="Actividades Extarurriculares - Cumplimiento/Actualizacion de Datos (Sistema de Vida Universitaria)" u="1"/>
        <s v="Nueva configuración de Plan de estudios Fase B" u="1"/>
        <s v="Optimizacion de matricula 2020-10 - CAU" u="1"/>
        <s v="Sistema de Capacitaciones RRHH" u="1"/>
        <s v="Sistema académico del Centro de idiomas" u="1"/>
        <s v="Nueva Unidad - Educacion Continua - Fase 2(Integraciones APEC-BANNER -AULA VIRTUAL)" u="1"/>
        <s v="Creación de nuevo bloque horario" u="1"/>
        <s v="Consulta de Proveedores" u="1"/>
        <s v="Levantar observaciones del sistema de gestión ambiental" u="1"/>
        <s v="[IMMEDIATO - URGENTE] [Pase a producción][Paquete de Admisión Banner][Ticket: 258508]" u="1"/>
        <s v="Portal Docente -" u="1"/>
        <s v="Sistema de gestion de carnets universitarios" u="1"/>
        <s v="Matrícula de estudiantes por Base de datos y Creación de salas meet" u="1"/>
        <s v="Sistema de encuesta de pares y liderazgo" u="1"/>
        <s v="Registro en el Baner e ingreso al sistema de titulación para los estudiantes de Universidades no licenciadas" u="1"/>
        <s v="Cambio en Reporte N° 038 - Lista de Alumnos por NRC" u="1"/>
        <s v="Portal Docente " u="1"/>
        <s v="Matricula -Ingresantes Fase I" u="1"/>
        <s v="TRAMITE DOCUMENTARIO- FASE 2_x000a__x000a__x000a_" u="1"/>
        <s v="Modificaciones - Gestion de Desempeño" u="1"/>
        <s v="BI - Integración de Datos (Indicadores estratégicos 2020-2) Fase 3" u="1"/>
        <s v="Automatización del RC- acargo del CAS, nosotros enviamos procedimientos" u="1"/>
        <s v="Ingreso a Clases" u="1"/>
        <s v="BOLETA DE NOTAS - CAU-IC" u="1"/>
        <s v="Modificar Reporte de Semestres Activos" u="1"/>
        <s v="Reincorporaciones" u="1"/>
        <s v="Mejoras Sistema de Reservas / Uso U-Booking" u="1"/>
        <s v="Nuevo proceso de graduación Pregrado" u="1"/>
        <s v="Estudiantes que se pueden matricular al periodo siguiente" u="1"/>
        <s v="Usabilidad Herramienta TEAM’s – O365" u="1"/>
        <s v="Reorganizarlos ingresos en el Contimos" u="1"/>
        <s v="TRAMITE DOCUMENTARIO- FASE 3_x000a__x000a__x000a_" u="1"/>
        <s v="Empleabilidad 1.5 - Fase 3" u="1"/>
        <s v="Tabla CAPP" u="1"/>
        <s v="REGISTRO ASISTENCIAS - DOCENTES" u="1"/>
        <s v="MDUU Rectificación de notas Banner" u="1"/>
        <s v="Sistema Integrador de centros -PENDIENTE" u="1"/>
        <s v="Empleabilidad 1.5 - Fase 4" u="1"/>
        <s v="Plan B - VC (Contigencia caida moodle/blackboard)_x000a_Formulario de creación de VC meet y blackboard" u="1"/>
        <s v="Portal  del Estudiante 1.0 -2M" u="1"/>
        <s v="Sistema de Emision de diplomas y datos de SUNEDU (carga de expedientes)" u="1"/>
        <s v="Actividades Extarurriculares - Actualizacion de Nota(2021-10) - Fase 5" u="1"/>
        <s v="GENERACIÓN DE DEUDA CARTA PRESENTACIÓN" u="1"/>
        <s v="Sistema CAU-IC" u="1"/>
        <s v="Portal  del Estudiante 2.0 -2M" u="1"/>
        <s v="Descuento de deudas Mínimas" u="1"/>
        <s v="TRAMITE DOCUMENTARIO- FASE 2" u="1"/>
        <s v="Estado Economico y Pagare CAU-IC" u="1"/>
        <s v="Mejoras Implementación de B2M - Fase IV(Modificaciones en RQ)" u="1"/>
        <s v="Sistema de Ingreso de Comprobantes" u="1"/>
        <s v="BI - Integración de Datos (Indicadores estratégicos 2021-2) Fase 5" u="1"/>
        <s v="Aula Virtual 3.5+ 2M -" u="1"/>
        <s v="Mejoras en el CIC" u="1"/>
        <s v="Data Governance 1.0" u="1"/>
        <s v="Boton 2 Reporte 141 - Horas docentes" u="1"/>
        <s v="Pago de recibos cancelatorios via Caja Centro" u="1"/>
        <s v="Pago de recibos cancelatorios vis Caja Centro" u="1"/>
        <s v="Certificados Modulares" u="1"/>
        <s v="Gestion de planes de estudiio y compentencias(U-Improve)" u="1"/>
        <s v="Seguimiento de Atenciones Estudiantes" u="1"/>
        <s v="TRAMITE DOCUMENTARIO- FASE 3" u="1"/>
        <s v="Descuento desde Admision IC" u="1"/>
        <s v="Adecuacion de los Sistemas" u="1"/>
        <s v="Población Reservas &amp; Desertores" u="1"/>
        <s v="Reporte Académico y Económico General IC" u="1"/>
        <s v="Headcount" u="1"/>
        <s v="Automatizacion de Matricula con cruce de horarios - modalidad a distancia." u="1"/>
        <s v="Automatizar la exoneracion del pago del Seguro contra accidentes" u="1"/>
        <s v="Mejoras Gestion Docente" u="1"/>
        <s v="Opciones Ayuda Economica/Financiera" u="1"/>
        <s v="Workflow Fase II - Requerimientos de Bienestar" u="1"/>
        <s v="Encuesta Liderazgo" u="1"/>
        <s v="Modificacion Admision - Adecuacion de Escuelas ADG  y ADV" u="1"/>
        <s v="Insertar y eliminar  retenciones en bloque" u="1"/>
        <s v="SMA Functional Assessment Workshop​" u="1"/>
        <s v="Implementación: Modulo de cambio de tipo de estado." u="1"/>
        <s v="Interfaces replicacion datos  - Aulas Virtuales Semipresencial" u="1"/>
        <s v="Sistema Selección Docente " u="1"/>
        <s v="Fuente de datos de morosidad 30 60 90 para dashboard" u="1"/>
        <s v="Reporte de Ingresos x NRC" u="1"/>
        <s v="Reporte de encuesta docente" u="1"/>
        <s v="Sistema Seleccion Docente - Mejoras (Declaracion Jurada/Datos Personales)" u="1"/>
        <s v="Registro de docent - ONLINE" u="1"/>
        <s v="Actividades Extarurriculares - Cumplimiento/Actualizacion de Datos_x000a_Mejoras en el sistema de Vida Universitaria" u="1"/>
        <s v="Actualizar restricciones de curso y Tipos de uso del periodo 202100" u="1"/>
        <s v="Salud Digital Continental" u="1"/>
        <s v="Pagos Visa UC/IC" u="1"/>
        <s v="Rectificación del paquete SZKTPHC de Proyecciones Banner - Ticket 251316" u="1"/>
        <s v="Mejoras CAS" u="1"/>
        <s v="ADECUACIÓN Aula Virtual - Distancia" u="1"/>
        <s v=" Inscripcion de Admision Fase 1" u="1"/>
        <s v="Validación de Información y solicitud reportes de Argos" u="1"/>
        <s v="Enrolamiento ONLINE al Aula Virtual" u="1"/>
        <s v="Mejora en importación de notas desde excel (Banner)" u="1"/>
        <s v="Mejoras Creación de eventos en Google Calendar" u="1"/>
        <s v="CAMBIOS OVIE" u="1"/>
        <s v="Integraciones - Banner Posgrado Fase 4" u="1"/>
        <s v="Sistema de encuestas de satisfaccion" u="1"/>
        <s v="Horas Programadas Semiprencial - Reporte 141" u="1"/>
        <s v="DATAMART - Reportes ad hoc como Matriculados Sede/filial - posgrado" u="1"/>
        <s v="Modelo de Cursor en Oracle" u="1"/>
        <s v="Upgrade del Bibliotecario Virtual" u="1"/>
        <s v="Encuesta de Satisfaccion IC" u="1"/>
        <s v="Lista de Reportes a modificar_Prog.Académica_Bloque 1" u="1"/>
        <s v="Reportes Programación" u="1"/>
        <s v="Revisión de cobros por visa/ASBANK" u="1"/>
        <s v="Actualización de formulario Admisión web" u="1"/>
        <s v="Establecer como organizadores a los docentes" u="1"/>
        <s v="Mejoras Sistema de Actividades extracurriculares(Fase B)" u="1"/>
        <s v="Reporte de carreras indicando si son licenciadas con su respectivo coordinador" u="1"/>
        <s v="Mejoras del sistema de presupuesto" u="1"/>
        <s v="Mejoras de Portal Docente" u="1"/>
        <s v="Estudiante 202020" u="1"/>
        <s v="Generación de Reporte 181 Horas por día y bloque" u="1"/>
        <s v="Paper Less 1.0 " u="1"/>
        <s v="Hubspec" u="1"/>
        <s v="Automatizacion del envio y correo electronico en admision" u="1"/>
        <s v="Retencion 04 y 01 - Correccion de errores" u="1"/>
        <s v="Notificaciones para la matricula de Ingresantes a NRCs Principales y Reales" u="1"/>
        <s v="BI - Integración de Datos (Indicadores estratégicos" u="1"/>
        <s v="ase" u="1"/>
        <s v="Mejoras en el sistema de Vida Universitaria" u="1"/>
        <s v="Pagos Visa" u="1"/>
        <s v="Asistencia Meet" u="1"/>
        <s v="Actividades Extarurriculares - Cumplimiento/Actualizacion de Datos (Programas) - Fase 2" u="1"/>
        <s v="Matricula ingresantes  Fase II" u="1"/>
        <s v="Subvención de Internet" u="1"/>
        <s v="Programacion de Fechas intercaladas / Secciones" u="1"/>
        <s v="Actividades Extarurriculares - Cumplimiento/Actualizacion de Datos (Programas) - Fase 3" u="1"/>
        <s v="Programación de Asignaturas Hibridas" u="1"/>
        <s v="Ínformación de Estudiantes Medicina" u="1"/>
        <s v="Datamart Academico - IC" u="1"/>
        <s v="Compartir grabaciones en Google Drive" u="1"/>
        <s v="U-Booking - Implementacion " u="1"/>
        <s v="Proyecto Admisión - FASE A" u="1"/>
        <s v="Proyecto Admisión - FASE B" u="1"/>
        <s v="Convalidacion de Estudios" u="1"/>
        <s v="Proyecciones Archivo Excel Hyo 202100 - UREG" u="1"/>
        <s v="DESCUENTO DESDE ADMISIÓN" u="1"/>
        <s v="Información de Estudiantes Lima Presencial 2020 con telefonos" u="1"/>
        <s v="BD Datos demográficos estudiantiles" u="1"/>
        <s v="PASE DE EGRESADO" u="1"/>
        <s v="Población UC 2020-20" u="1"/>
        <s v="Proyecto Creación de eventos Meet/Teams" u="1"/>
        <s v="Plan B - VC (Contigencia caida moodle/blackboard)" u="1"/>
        <s v="Sistema de Progrmacion Academico y Comercial EPG" u="1"/>
        <s v="Implementar matricula de ingresantes en masivo 2020" u="1"/>
        <s v="Automatizacion del exonracion del examen medico" u="1"/>
        <s v="Validación de códigos TM" u="1"/>
        <s v="Adecuación de los sistemas para estudiantes con Bachiller de otra Universidad" u="1"/>
        <s v="Generacion de Pagos Actividades Extracurriculares" u="1"/>
        <s v="Sistema de Practicas Preprofesionales IC" u="1"/>
        <s v="Programacion Academica - Blended IC" u="1"/>
        <s v="Foquito y Restricción de Escuela" u="1"/>
        <s v="CAMBIOS DESCUENTOS" u="1"/>
        <s v="Módulo de autualización de vacantes" u="1"/>
        <s v="Programacion Academica - Blended" u="1"/>
        <s v="[IMMEDIATO-URGENTE][Pase a producción][Procedimiento Porcentaje Presencialidad virtualidad Banner][Ticket: 260748]" u="1"/>
        <s v="[IMMEDIATO - URGENTE] [Pase a producción][Actualización del Procedimiento CAPP y SZRCDAB][Ticket: 258456]" u="1"/>
        <s v="Pase de Egresado IC" u="1"/>
        <s v="Firma Digital de Certificados" u="1"/>
        <s v="Módulo de matrículas CIC en línea - Portal del estudiante" u="1"/>
        <s v="Formulario de Docentes -Brechas digitales" u="1"/>
        <s v="PAGOS EXAMEN DE RECUPERACIÓN" u="1"/>
        <s v="FORMULARIO DE INSCRIPCIÓN - Adecuacion modalidad a distancia" u="1"/>
        <s v=" MySalu - Carga Masiva trabajadores" u="1"/>
        <s v="Actualizacion de Gestion de Desempeño" u="1"/>
        <s v="Portal  del Estudiante 1.0 -2M - ADICIONAR A ALA ACTIVIDADES RM" u="1"/>
        <s v="Metabuscadores" u="1"/>
        <s v="Creación de eventos segun tipo de sesion del NRC" u="1"/>
        <s v="Empleabilidad 1.5 - (Simplicity - Modulo practicas pre profesionales) Fase 2" u="1"/>
        <s v="Actualizacio del reporte 108 " u="1"/>
        <s v="Asignación de créditos máximos a matricular por promedio ponderado en bloque." u="1"/>
        <s v="Modulo de Atencion del CAU" u="1"/>
        <s v="Generacion de pagos otros conceptos" u="1"/>
        <s v="Proyecciones 202010" u="1"/>
        <s v="Actividades Extarurriculares - Actualizacion de Nota(2020-20/2021-00) - Fase 4" u="1"/>
        <s v="Plataforma de digitalizacion de file personal Aministrativo" u="1"/>
        <s v="Reporte de Marcado de asistencia de los estudiantes por parte del docente" u="1"/>
        <s v="Marcaciones Docente (M5 y M6 - actualizaciones)" u="1"/>
        <s v="Envío de Actas al docente" u="1"/>
        <s v="Gestión de taller de teams para los docentes" u="1"/>
        <s v="Actividades Extarurriculares - Cumplimiento/Actualizacion de Datos (Talleres) - Fase 1" u="1"/>
        <s v="Portal del Estudiante - Tramite Documentario Virtual -Fase 2_x000a__x000a_" u="1"/>
        <s v="Caja Didactica - M4 Capacitacion Docente" u="1"/>
        <s v="Mejoras all Sistema de Cobranzas EPG" u="1"/>
        <s v="Moodle Branding App" u="1"/>
        <s v="RESULTADOS PROCESO DE ADM" u="1"/>
        <s v="Proyecto Optimización Proceso de Matricula - Mostrar NRC's ofertados y horarios_x000a_" u="1"/>
        <s v="Repositorio de Documentos (Certificados, entre otros)" u="1"/>
        <s v="HI - Mejoras Sistema de Reservas / Uso- Booking" u="1"/>
        <s v="REPORTE DIRECTORIO - ADM" u="1"/>
        <s v="Automatización de beneficios económicos - Tramites Portal del Estudiante" u="1"/>
        <s v="Evolución desde el 2013 del número de alumnos matriculados por sede" u="1"/>
        <s v="Integración de aplicaciones/sistemas" u="1"/>
        <s v="Mejoras BECA18" u="1"/>
        <s v="Proyecto  GYT - FASEC - Sistema de Emision y Seguimiento de Diplomas - Etapa 1" u="1"/>
        <s v="Metabuscadores (HI: Cambio de Sistema de Gestión de biblioteca)" u="1"/>
        <s v="U-Improve- Restructuración" u="1"/>
        <s v="Matriculas en lote UC" u="1"/>
        <s v="Modificacion de Validacion-Carpeta de Titulacion GYT" u="1"/>
        <s v="Agregar nueva asignatura electiva plan 2018" u="1"/>
        <s v="Cambio de reglas, Campos periodo - Modelo Predictivo GQT" u="1"/>
        <s v="Activación automática de ingresantes - Fase 1" u="1"/>
        <s v="Activación automática de ingresantes - Fase 2" u="1"/>
        <s v="BI - Integración de Datos (DataMart Gestión de Admisiones 2.0)" u="1"/>
        <s v="Morosidad 30 60 90 por conceptos" u="1"/>
        <s v="Carga Masiva trabajadores MySalu" u="1"/>
        <s v="[IMMEDIATO-URGENTE][Pase a producción][Procedimiento de población selección ingresantes - Banner][Ticket: 259320]" u="1"/>
        <s v="Integración Banner con MS Teams (SDS School Data Sync)" u="1"/>
        <s v="Encuesta de Salida" u="1"/>
        <s v="Pago de CIC por asbank" u="1"/>
        <s v="Proyecciones 202100" u="1"/>
        <s v="Proyecciones 202110" u="1"/>
        <s v="Sistema de Requisiciones" u="1"/>
        <s v="Integracion Hubspot - Apec (Hubspec 2.0)" u="1"/>
        <s v="Activación del formulario que permite al estudiante sincronizar suscontraseña y activar Office 365" u="1"/>
        <s v="Actualizacion y Revision de Actividades Extracurriculares - Impacto Sistemas" u="1"/>
        <s v="Automatizar la exhoneracion del pago del Seguro contra accidentes" u="1"/>
        <s v="Pago de Recibos Cancelatorios Via VISA" u="1"/>
        <s v="Matricula 2020-20 (¿Carrito de compras?)" u="1"/>
        <s v="Fraccionamiento de Matricula" u="1"/>
        <s v="Creación de docentes nuevos 202020 en el Portal Docente" u="1"/>
        <s v="Matricula 2020-10" u="1"/>
        <s v="Implementación de plataforma CRIS - Etapa 1" u="1"/>
        <s v="Banner Posgrado" u="1"/>
        <s v="GENERACIÓN DE CUENTAS CORRIENTES EXTENSIÓN Y DESCUENTOS" u="1"/>
        <s v="Sistema de Grados EPG" u="1"/>
        <s v="BI - Integración de Datos (Indicadores estratégicos 2021-1) Fase 4" u="1"/>
        <s v="Implementacion de notificaciones - Fase III en la plataforma ISBAN" u="1"/>
        <s v="Redefinicion de obtencion de asignaturas desaprobadas regla de registro de egresados" u="1"/>
        <s v="Establecer regla de tricados en el Historial Académico y Portal del estudiante" u="1"/>
        <s v="Mejora - Guardado Notas CAU-IC" u="1"/>
        <s v="Pintar de Verde las asignaturas mas probables para la modalidad semipresencial" u="1"/>
        <s v="Pagos Online UC/ IC -A cuenta" u="1"/>
        <s v="Automatización de envío de SMS / Email - Corporativo" u="1"/>
        <s v="Integraciones Gestión de Admisiones 2.0" u="1"/>
        <s v="[IMMEDIATO - URGENTE][Pase a producción][Inserción Atributo de Plan Ingresantes Banner][Ticket: 261918]" u="1"/>
        <s v="Aulas unificadas - Presencial pregrado" u="1"/>
        <s v="MODIFICACIONES REPORTE DE MOROSIDAD" u="1"/>
        <s v="Automatizar la activación de ingresantes (presencial y semipresencial)" u="1"/>
        <s v="ESTADO DE INSCRITO - ADMISIÓN" u="1"/>
        <s v="Analisis Microservicios" u="1"/>
        <s v="Aplicación de búsqueda de docente" u="1"/>
        <s v="BI - Integración de Datos (Indicadores estratégicos 2022-1) Fase 6" u="1"/>
        <s v="Registro de docente - ONLINE/Campus virtual" u="1"/>
        <s v="Upgrade del Bibliotecario Virtual " u="1"/>
        <s v="Empleabilidad 1.5 - Simplicity Fase 2" u="1"/>
        <s v="Actividades Extarurriculares - Actualizacion de Nota(2020-20/2021-00) - Fase 5" u="1"/>
        <s v="Sistema Integrador de centros" u="1"/>
        <s v="Sistema Seleccion Docente - Declaracion Jurada" u="1"/>
        <s v="Exportar  plantilla de Faculty Grade en orden alfabetico" u="1"/>
        <s v="BI 2.0 Indicadores estratégicos gerencial" u="1"/>
        <s v="Actualización de formulario Admisión web UC" u="1"/>
        <s v="Detalle de ingreso por conpcetos y recibos cancelatorios detallados" u="1"/>
        <s v="Power BI - IC" u="1"/>
        <s v="Reporte consolidado de encuestas de EPG" u="1"/>
        <s v="Repositorio Institucional IC" u="1"/>
        <s v="Implementacion de Estandares de Desarollo(Documentacion y Aplicacion)" u="1"/>
        <s v="Actualización Matricula Cursos y Actividades  Extracurriculares" u="1"/>
        <s v="Caso de Scacrse cambiar el periodo de inicio del 202020 a 201810" u="1"/>
        <s v="Mejoras al Sistema de Cobranzas EPG" u="1"/>
        <s v="Upgrade del Bibliotecario Virtual -PENDIENTE" u="1"/>
        <s v="Procesos TIC, para acreditación de SINEACE_x000d__x000a_" u="1"/>
        <s v="Bachiller " u="1"/>
        <s v="Procesos TIC - para acreditación de SINEACE_x000a_" u="1"/>
        <s v="Lista de Reincorporados 201710 - 201920" u="1"/>
        <s v="Solicito Ejecución en producción Banner" u="1"/>
        <s v="Proyecciones Archivo Excel Hyo 202100" u="1"/>
        <s v="Implementacion 5ta Cuota - Distancia" u="1"/>
        <s v="Porcentaje de presencialidad" u="1"/>
        <s v="Office 365 " u="1"/>
        <s v="Espacio Comunicacional(Innovacion Educativa) *OBSERVATORIO TEC21&quot;" u="1"/>
        <s v="Sistem Seleccion - Docente Posgrado" u="1"/>
        <s v="Exportar  plantina de Faculty Grade en orden alfabetico" u="1"/>
        <s v="Incrementar funcionalidades al Sistema de Cobranzas EPG" u="1"/>
        <s v="WorkFlows 202200" u="1"/>
        <s v="Proyecto de reconocimiento de imágenes (Dirección de Investigación)" u="1"/>
        <s v="Sistema de Gestión Docente 2M - 1.0" u="1"/>
        <s v="Script Reporte 020 - Operaciones" u="1"/>
        <s v="Pago de CIC por asbank y caja centro" u="1"/>
        <s v="Mejoras del sistema de liderazgo" u="1"/>
        <s v="FORMULARIOS RESULTADOS" u="1"/>
        <s v="Implementación de Reporte Nuevo - Reglas de Bloque de Inscripción" u="1"/>
        <s v="Automatizacion de escalas UC" u="1"/>
        <s v="Pagos Visa UC/IC Upgrade" u="1"/>
        <s v="Sistema Academico Integrado - Banner Posgrado Fase 4" u="1"/>
        <s v="Nueva configuración de Plan de estudios" u="1"/>
        <s v="Office 365 - Despliegue de formulario de cambio de contraseña" u="1"/>
        <s v="Automatización de beneficios económicos" u="1"/>
        <s v="Implementación /Desarrollo App Continental GO" u="1"/>
        <s v="Gestion de cuentas AD" u="1"/>
        <s v="Estructura de trabajo con teams y sharepoint" u="1"/>
        <s v="Argos proyecciones Programación académica" u="1"/>
        <s v="CIC - Corrección matriculas CIC" u="1"/>
        <s v="WF- Fase I " u="1"/>
        <s v="Actualizacion Pagos Visa" u="1"/>
        <s v="Nuevas reglas para el calculo de presencialidad" u="1"/>
        <s v="Mejoras BECA18 -MIRIAM CONSULTAR" u="1"/>
        <s v="REPORTE MOROSIDAD GENERAL - SCRIPT" u="1"/>
        <s v="Matricula de ingresantes" u="1"/>
        <s v="Matriculas de Reincorporacion y repitencia" u="1"/>
        <s v="Actualización de reglas del sustitutorio - Fase I y II en la plataforma ISBAN" u="1"/>
        <s v="Caja Didactica - M3 Monitoreo en Aula" u="1"/>
        <s v="Sistema Academico Integrado - Banner Posgrado Fase 3" u="1"/>
        <s v="Formulario Curso Cerrado Posgrado" u="1"/>
        <s v="Formulario de Admision IC" u="1"/>
        <s v="Portal Docente (Prodecimiento Notas docente)" u="1"/>
        <s v="Evaluados - Setup Inicial" u="1"/>
        <s v="Matricula 2020-20" u="1"/>
        <s v="[IMMEDIATO-URGENTE][Pase a producción][Procedimiento de población selección Admisión][Ticket: 259959 ]" u="1"/>
        <s v="Matriculas(Generar matriculas por días)" u="1"/>
        <s v="Implementación de Reporte Nuevo - Estado de Ingresantes" u="1"/>
        <s v="Automatizacion de Centro de Costos" u="1"/>
        <s v="Pagos Visa IC" u="1"/>
        <s v="Optimización de Admisión" u="1"/>
        <s v="Gestion sistema Ambiental" u="1"/>
      </sharedItems>
    </cacheField>
    <cacheField name="Monto Presupuestado" numFmtId="0">
      <sharedItems containsBlank="1" containsMixedTypes="1" containsNumber="1" minValue="0" maxValue="11360000"/>
    </cacheField>
    <cacheField name="Ejecutado" numFmtId="0">
      <sharedItems containsString="0" containsBlank="1" containsNumber="1" minValue="0" maxValue="11360000"/>
    </cacheField>
    <cacheField name="Adicional-GDC" numFmtId="0">
      <sharedItems containsBlank="1" containsMixedTypes="1" containsNumber="1" minValue="0" maxValue="3200"/>
    </cacheField>
    <cacheField name="Gestor" numFmtId="0">
      <sharedItems containsBlank="1"/>
    </cacheField>
    <cacheField name="Lider de Equipo" numFmtId="0">
      <sharedItems containsBlank="1"/>
    </cacheField>
    <cacheField name="Owner" numFmtId="0">
      <sharedItems containsBlank="1"/>
    </cacheField>
    <cacheField name="Sponsor" numFmtId="0">
      <sharedItems containsBlank="1"/>
    </cacheField>
    <cacheField name="Area Usuaria" numFmtId="0">
      <sharedItems containsBlank="1"/>
    </cacheField>
    <cacheField name="Año Inicio" numFmtId="0">
      <sharedItems containsString="0" containsBlank="1" containsNumber="1" containsInteger="1" minValue="2020" maxValue="2022"/>
    </cacheField>
    <cacheField name="Año Fin" numFmtId="0">
      <sharedItems containsString="0" containsBlank="1" containsNumber="1" containsInteger="1" minValue="2021" maxValue="2023"/>
    </cacheField>
    <cacheField name="PD" numFmtId="0">
      <sharedItems containsString="0" containsBlank="1" containsNumber="1" containsInteger="1" minValue="1" maxValue="2"/>
    </cacheField>
    <cacheField name="Fecha Probable de Inicio" numFmtId="0">
      <sharedItems containsNonDate="0" containsDate="1" containsString="0" containsBlank="1" minDate="2021-01-05T00:00:00" maxDate="2022-07-12T00:00:00"/>
    </cacheField>
    <cacheField name="Fecha Inicio" numFmtId="0">
      <sharedItems containsDate="1" containsBlank="1" containsMixedTypes="1" minDate="2021-01-05T00:00:00" maxDate="2022-07-14T00:00:00"/>
    </cacheField>
    <cacheField name="Fecha Fin Planificado" numFmtId="0">
      <sharedItems containsNonDate="0" containsDate="1" containsString="0" containsBlank="1" minDate="2021-03-24T00:00:00" maxDate="2022-09-13T00:00:00"/>
    </cacheField>
    <cacheField name="Fecha Fin Real" numFmtId="0">
      <sharedItems containsNonDate="0" containsDate="1" containsString="0" containsBlank="1" minDate="2021-03-24T00:00:00" maxDate="2022-07-26T00:00:00"/>
    </cacheField>
    <cacheField name="Plan%" numFmtId="0">
      <sharedItems containsString="0" containsBlank="1" containsNumber="1" minValue="0" maxValue="1"/>
    </cacheField>
    <cacheField name="% Avance(N-1)" numFmtId="0">
      <sharedItems containsString="0" containsBlank="1" containsNumber="1" minValue="0" maxValue="13"/>
    </cacheField>
    <cacheField name="Avance%" numFmtId="0">
      <sharedItems containsString="0" containsBlank="1" containsNumber="1" minValue="0" maxValue="1"/>
    </cacheField>
    <cacheField name="Retraso %" numFmtId="0">
      <sharedItems containsString="0" containsBlank="1" containsNumber="1" minValue="0" maxValue="0.95"/>
    </cacheField>
    <cacheField name="Fecha Probable de Inicio2" numFmtId="0">
      <sharedItems containsNonDate="0" containsDate="1" containsString="0" containsBlank="1" minDate="2021-02-11T00:00:00" maxDate="2022-07-16T00:00:00"/>
    </cacheField>
    <cacheField name="Fecha Inicio2" numFmtId="0">
      <sharedItems containsNonDate="0" containsDate="1" containsString="0" containsBlank="1" minDate="2021-04-12T00:00:00" maxDate="2022-12-16T00:00:00"/>
    </cacheField>
    <cacheField name="Fecha Fin Planificado2" numFmtId="0">
      <sharedItems containsNonDate="0" containsDate="1" containsString="0" containsBlank="1" minDate="2021-01-19T00:00:00" maxDate="2023-01-24T00:00:00"/>
    </cacheField>
    <cacheField name="Fecha Fin Real2" numFmtId="0">
      <sharedItems containsNonDate="0" containsDate="1" containsString="0" containsBlank="1" minDate="2021-01-19T00:00:00" maxDate="2022-07-27T00:00:00"/>
    </cacheField>
    <cacheField name="Plan%2" numFmtId="0">
      <sharedItems containsString="0" containsBlank="1" containsNumber="1" minValue="0" maxValue="1"/>
    </cacheField>
    <cacheField name="% Avance(N-1)2" numFmtId="0">
      <sharedItems containsString="0" containsBlank="1" containsNumber="1" minValue="0" maxValue="1"/>
    </cacheField>
    <cacheField name="Avance%2" numFmtId="0">
      <sharedItems containsString="0" containsBlank="1" containsNumber="1" minValue="0" maxValue="1"/>
    </cacheField>
    <cacheField name="Retraso %2" numFmtId="0">
      <sharedItems containsString="0" containsBlank="1" containsNumber="1" minValue="0" maxValue="0.24999999999999994"/>
    </cacheField>
    <cacheField name="Dias Planificado" numFmtId="0">
      <sharedItems containsBlank="1" containsMixedTypes="1" containsNumber="1" containsInteger="1" minValue="-44669" maxValue="44904"/>
    </cacheField>
    <cacheField name="Dias Real" numFmtId="0">
      <sharedItems containsString="0" containsBlank="1" containsNumber="1" containsInteger="1" minValue="-44910" maxValue="44750"/>
    </cacheField>
    <cacheField name="Indicador Tiempo_x000a_" numFmtId="0">
      <sharedItems containsBlank="1" containsMixedTypes="1" containsNumber="1" minValue="-932.6875" maxValue="277.77639751552795"/>
    </cacheField>
    <cacheField name="MES PAGO" numFmtId="0">
      <sharedItems containsBlank="1" containsMixedTypes="1" containsNumber="1" containsInteger="1" minValue="0" maxValue="0"/>
    </cacheField>
    <cacheField name="Costo Actual" numFmtId="0">
      <sharedItems containsString="0" containsBlank="1" containsNumber="1" minValue="0" maxValue="336000"/>
    </cacheField>
    <cacheField name="Costo Planificado" numFmtId="0">
      <sharedItems containsString="0" containsBlank="1" containsNumber="1" minValue="0" maxValue="11360000"/>
    </cacheField>
    <cacheField name="Costo Real" numFmtId="0">
      <sharedItems containsString="0" containsBlank="1" containsNumber="1" minValue="0" maxValue="11360000"/>
    </cacheField>
    <cacheField name="Indicador Costo" numFmtId="9">
      <sharedItems containsBlank="1" containsMixedTypes="1" containsNumber="1" minValue="-1" maxValue="0.44848484848484849"/>
    </cacheField>
    <cacheField name="Bloq" numFmtId="0">
      <sharedItems containsString="0" containsBlank="1" containsNumber="1" containsInteger="1" minValue="0" maxValue="5"/>
    </cacheField>
    <cacheField name="F1" numFmtId="0">
      <sharedItems containsBlank="1" containsMixedTypes="1" containsNumber="1" minValue="0" maxValue="20"/>
    </cacheField>
    <cacheField name="N Bloq." numFmtId="0">
      <sharedItems containsString="0" containsBlank="1" containsNumber="1" containsInteger="1" minValue="0" maxValue="5"/>
    </cacheField>
    <cacheField name="F2" numFmtId="0">
      <sharedItems containsBlank="1" containsMixedTypes="1" containsNumber="1" minValue="0" maxValue="13.5"/>
    </cacheField>
    <cacheField name="Cosmet." numFmtId="0">
      <sharedItems containsString="0" containsBlank="1" containsNumber="1" containsInteger="1" minValue="0" maxValue="5"/>
    </cacheField>
    <cacheField name="F3" numFmtId="0">
      <sharedItems containsBlank="1" containsMixedTypes="1" containsNumber="1" minValue="0" maxValue="9"/>
    </cacheField>
    <cacheField name="Indicador Calidad" numFmtId="0">
      <sharedItems containsBlank="1" containsMixedTypes="1" containsNumber="1" minValue="0" maxValue="40.65"/>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lmelt Erick Rojas Arzapalo" refreshedDate="44775.352120138887" createdVersion="6" refreshedVersion="8" minRefreshableVersion="3" recordCount="250" xr:uid="{1D7ADAAC-EF41-44CF-9844-52996B09B41B}">
  <cacheSource type="worksheet">
    <worksheetSource ref="A1:W251" sheet="Requerimiento_22_10"/>
  </cacheSource>
  <cacheFields count="23">
    <cacheField name="N°" numFmtId="0">
      <sharedItems containsNonDate="0" containsString="0" containsBlank="1"/>
    </cacheField>
    <cacheField name="Nombre" numFmtId="0">
      <sharedItems containsBlank="1" count="17">
        <s v="Angela Rosales"/>
        <s v="Alex Torres"/>
        <s v="Anthony Villagaray"/>
        <s v="Claudia Oruna"/>
        <s v="Jorge Bizarro"/>
        <s v="Moises Huarocc"/>
        <s v="Jean Palomino"/>
        <m u="1"/>
        <s v="Lucas Chinchay" u="1"/>
        <s v="Jackeline Champa " u="1"/>
        <s v="Henry Garcia" u="1"/>
        <s v="Himbher Lazo" u="1"/>
        <s v="Beatriz Victorio" u="1"/>
        <s v="Cris Vidalón" u="1"/>
        <s v="Kelmelt Rojas" u="1"/>
        <s v="Cris Vidalon" u="1"/>
        <s v="Moises Huaroc" u="1"/>
      </sharedItems>
    </cacheField>
    <cacheField name="Procedencia" numFmtId="0">
      <sharedItems containsBlank="1"/>
    </cacheField>
    <cacheField name="Referencia" numFmtId="0">
      <sharedItems containsBlank="1" containsMixedTypes="1" containsNumber="1" containsInteger="1" minValue="35346" maxValue="375881"/>
    </cacheField>
    <cacheField name="Requerimiento " numFmtId="0">
      <sharedItems/>
    </cacheField>
    <cacheField name="Descripción" numFmtId="0">
      <sharedItems longText="1"/>
    </cacheField>
    <cacheField name="Solicitante" numFmtId="0">
      <sharedItems containsBlank="1"/>
    </cacheField>
    <cacheField name="Fecha de inicio " numFmtId="14">
      <sharedItems containsNonDate="0" containsDate="1" containsString="0" containsBlank="1" minDate="2021-11-23T00:00:00" maxDate="2022-05-13T00:00:00"/>
    </cacheField>
    <cacheField name="Fecha de compromiso" numFmtId="14">
      <sharedItems containsNonDate="0" containsDate="1" containsString="0" containsBlank="1" minDate="2022-01-04T00:00:00" maxDate="2022-07-11T00:00:00"/>
    </cacheField>
    <cacheField name="Fecha de entrega" numFmtId="14">
      <sharedItems containsNonDate="0" containsDate="1" containsString="0" containsBlank="1" minDate="2022-01-04T00:00:00" maxDate="2022-07-11T00:00:00"/>
    </cacheField>
    <cacheField name="observaciones " numFmtId="0">
      <sharedItems containsBlank="1"/>
    </cacheField>
    <cacheField name="Dias Plan" numFmtId="0">
      <sharedItems containsString="0" containsBlank="1" containsNumber="1" containsInteger="1" minValue="1" maxValue="125"/>
    </cacheField>
    <cacheField name="Días Real" numFmtId="0">
      <sharedItems containsString="0" containsBlank="1" containsNumber="1" containsInteger="1" minValue="1" maxValue="125"/>
    </cacheField>
    <cacheField name="Indicador 1" numFmtId="9">
      <sharedItems containsMixedTypes="1" containsNumber="1" minValue="-0.98039215686274506" maxValue="4.5"/>
    </cacheField>
    <cacheField name="Tipo" numFmtId="0">
      <sharedItems containsBlank="1"/>
    </cacheField>
    <cacheField name="Bloquantes" numFmtId="0">
      <sharedItems containsString="0" containsBlank="1" containsNumber="1" containsInteger="1" minValue="0" maxValue="0"/>
    </cacheField>
    <cacheField name="F1" numFmtId="0">
      <sharedItems containsString="0" containsBlank="1" containsNumber="1" containsInteger="1" minValue="0" maxValue="0"/>
    </cacheField>
    <cacheField name="No Bloqueantes." numFmtId="0">
      <sharedItems containsString="0" containsBlank="1" containsNumber="1" containsInteger="1" minValue="0" maxValue="1"/>
    </cacheField>
    <cacheField name="F2" numFmtId="0">
      <sharedItems containsString="0" containsBlank="1" containsNumber="1" minValue="0" maxValue="4.5"/>
    </cacheField>
    <cacheField name="Cosmeticos" numFmtId="0">
      <sharedItems containsString="0" containsBlank="1" containsNumber="1" containsInteger="1" minValue="0" maxValue="0"/>
    </cacheField>
    <cacheField name="F3" numFmtId="0">
      <sharedItems containsString="0" containsBlank="1" containsNumber="1" containsInteger="1" minValue="0" maxValue="0"/>
    </cacheField>
    <cacheField name="Indicador 3" numFmtId="0">
      <sharedItems containsString="0" containsBlank="1" containsNumber="1" minValue="0" maxValue="4.5"/>
    </cacheField>
    <cacheField name="Descripcion Defectos" numFmtId="0">
      <sharedItems containsBlank="1"/>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796.358865509261" createdVersion="8" refreshedVersion="8" minRefreshableVersion="3" recordCount="128" xr:uid="{CA21FFD6-493A-42F8-B0FC-4B6B9FA6AE73}">
  <cacheSource type="worksheet">
    <worksheetSource ref="B1:AP130" sheet="Proyectos_22"/>
  </cacheSource>
  <cacheFields count="41">
    <cacheField name="N°" numFmtId="1">
      <sharedItems containsString="0" containsBlank="1" containsNumber="1" containsInteger="1" minValue="2" maxValue="117"/>
    </cacheField>
    <cacheField name="T" numFmtId="1">
      <sharedItems count="2">
        <s v="PROYECTO"/>
        <s v="REQUERIMIENTO"/>
      </sharedItems>
    </cacheField>
    <cacheField name="Rol" numFmtId="1">
      <sharedItems/>
    </cacheField>
    <cacheField name="Cod" numFmtId="0">
      <sharedItems containsBlank="1"/>
    </cacheField>
    <cacheField name="Naturaleza" numFmtId="0">
      <sharedItems/>
    </cacheField>
    <cacheField name="Proveedor" numFmtId="0">
      <sharedItems containsBlank="1"/>
    </cacheField>
    <cacheField name="Estado" numFmtId="0">
      <sharedItems count="8">
        <s v="3. En curso"/>
        <s v="5. En Producción"/>
        <s v="4. Detenido"/>
        <s v="7. Cancelado"/>
        <s v="2. Pre analisis"/>
        <s v="1. Por Planificar"/>
        <s v="5. Detenido" u="1"/>
        <s v="6. Terminado" u="1"/>
      </sharedItems>
    </cacheField>
    <cacheField name="Sub estado" numFmtId="0">
      <sharedItems containsBlank="1"/>
    </cacheField>
    <cacheField name="Tipo de Proyecto" numFmtId="0">
      <sharedItems containsBlank="1"/>
    </cacheField>
    <cacheField name="Tipo" numFmtId="0">
      <sharedItems containsBlank="1"/>
    </cacheField>
    <cacheField name="Nombre del Proyecto" numFmtId="0">
      <sharedItems count="129">
        <s v="Integración del registro notas (Aula Virtual a Banner)_x000a_Aula Virtual 3.5+ 2M -"/>
        <s v="Sistema de Titulacion IC"/>
        <s v="Modulo de Caja - Fase 1 Analisis"/>
        <s v="Estabilizacion - Hubspec 2.0"/>
        <s v="Estabilizacion - AP Pagos"/>
        <s v="Consultoria UX/UI- App Continental GO"/>
        <s v="Proyecto Mejoras Sistema Seleccion Docente EPG"/>
        <s v="Nueva Unidad - Educacion Continua - Fase 3(Mejoras matricula modular)"/>
        <s v="Actualización de U- Forecast"/>
        <s v="Proyecto Admisión - FASE C"/>
        <s v="Proyecto Optimización Proceso de Matricula - Mostrar NRC's ofertados y horarios"/>
        <s v="Proyecto Requerimientos Proceso de Reincorporación"/>
        <s v="Assessment de Gobierno de datos"/>
        <s v="Nuevo proceso de graduación Pregrado - Fase A"/>
        <s v="Nuevo proceso de graduación Pregrado - Fase B"/>
        <s v="Formularios de Banner - Banner Posgrado Fase 4"/>
        <s v="Plataforma de vigilancia ocupacional"/>
        <s v="Proyecto  GYT - FASE C - Sistema de Emision y Seguimiento de Diplomas - Etapa 1"/>
        <s v="EZProxy"/>
        <s v="Guardar Asistencia Meet"/>
        <s v="U-Improve- Estabilización"/>
        <s v="U-Improve- Restructuración - Fase I"/>
        <s v="WorkFlows 202210"/>
        <s v="Mejora de Arquitectura BI"/>
        <s v="Proyecto Mejoras GYT - FASE B"/>
        <s v="Implementación de B2M - Logística"/>
        <s v="Avance Academico- 5 años"/>
        <s v="Ingreso a Clases Presenciales"/>
        <s v="Portal del Estudiante Sistema de tramites para el estudiante - posgrado"/>
        <s v="Reportes Power BI(Matricula Sede/filial)"/>
        <s v="Actualización de enlaces Meet por nuevas configuraciones de clases hibridas"/>
        <s v="Proyecto Gestión de Secciones EPG"/>
        <s v="Matricula de Asignaturas Hibridas - Registration"/>
        <s v="HI: Cambio de Sistema de Gestión de biblioteca (Alma + Metabuscador)"/>
        <s v="Proceso de Régimen Disciplinario"/>
        <s v="Plan curricular con teams y sharepoint"/>
        <s v="Mejoras Sistema de Actividades extracurriculares(Fase A)"/>
        <s v="BI - Indicadores para la nueva Arquitectura - Fase 1"/>
        <s v="Optimización de reportes Argos"/>
        <s v="Proyecto de BECA18"/>
        <s v="Sistema académico del Centro de idiomas- Fase B - Implementación de Banner"/>
        <s v="Asignación de todo tipo de becas y beneficios"/>
        <s v="Pruebas de Stress - Vista SZVPROY"/>
        <s v="Sistema de Liderazgo - Despliegue 2021-II"/>
        <s v="Automatizaciones Registros Académicos - Fase 1"/>
        <s v="U-Improve- Restructuración - Fase II"/>
        <s v="RRAA - Proyecto de Digitalización"/>
        <s v="Herramienta para construcción de diseños curriculares 2023"/>
        <s v="Actualización de componentes y subcomponentes 1.0 "/>
        <s v="G.Docente: Sistema de acompañamiento docente"/>
        <s v="GH: Automatización de vacaciones"/>
        <s v="GH - Automatización del proceso de Reclutamiento y Selección"/>
        <s v="BeChallenge UC(Aprendizaje Basado  en Retos UC)"/>
        <s v="HI: LibGuides"/>
        <s v="GH - Sistema de Liderazgo 2.0"/>
        <s v="Sistema de Laboratorios - Policlínico"/>
        <s v="Proceso de evaluación de liderazgo 2022-1"/>
        <s v="Reporte de Ingresos por NRC"/>
        <s v="Proyecciones 202210"/>
        <s v="Automatizaciones Registros Académicos - Fase 2"/>
        <s v="Automatizaciones Registros Académicos - Fase 3"/>
        <s v="Automatizaciones Registros Académicos - Fase 4"/>
        <s v="Evaluados - Integración"/>
        <s v="WF de Multimodal "/>
        <s v="Rediseño de WF de Multimodal "/>
        <s v="Emision en Bloque Certificados  EPG y Continua"/>
        <s v="Sistema Internado (Psicología) - Software académico - Portal Internado Psicología"/>
        <s v="GH - Portal Trabaja con Nosotros"/>
        <s v="Upgrade U-Booking"/>
        <s v="HI - Audioteca UC"/>
        <s v="Mejoras de Sistema CRIS - Etapa 2"/>
        <s v="Mejoras de Sistema CRIS - Etapa 3"/>
        <s v="Libro de Reclamaciones - Policlinico Continental"/>
        <s v="AVISOS MODULARES - OVIE"/>
        <s v="REQUERIMIENTO REGISTRA IC"/>
        <s v="Proyecto  GYT - FASE C - Sistema de Emision y Seguimiento de Diplomas - Etapa 2"/>
        <s v="EPG: Sistema de Progrmacion Academico y Comercial "/>
        <s v="EPG: Automatizacion de matricula y admision"/>
        <s v="Proyecto USA"/>
        <s v="IC: Adecuacion a DNI de los sistemas IC"/>
        <s v="App Continental GO "/>
        <s v="Consultoria UX/UI - Portal Estudiante Pregrado  - Fase 1"/>
        <s v="GH: Automatizacion de Centros de costos"/>
        <s v="ANECA - Mejoras"/>
        <s v="Sistema de presupuesto 2.0"/>
        <s v="EPG:Sistema de Seguimiento Grados y titulos Maestrias"/>
        <s v="EPG: Registro Automático de Asistencia y Notas -Banner"/>
        <s v="GH: Automatizacion de contratos"/>
        <s v="IC: Reporteria "/>
        <s v="EPG: Actualizacion del Sistema de Gestion Operativa"/>
        <s v="EPG: Portal del Estudiante - Fase 2"/>
        <s v="Activiades Extracurriculares para ingresantes"/>
        <s v="Sistema de Tramite Documentario "/>
        <s v="IC: APP 2.0"/>
        <s v="HI: Biblioteca Virtual CIC"/>
        <s v="HI: Tienda Virtual de libros "/>
        <s v="Mejoras al Sistema de Titulacion"/>
        <s v="BE: Simulador de Pagos para postulantes antes de la incripción (Ventas)"/>
        <s v="BE: Ficha socio económica 2.0"/>
        <s v="EPG: Integracion AP Manager Academico"/>
        <s v="IC: Salas Meet IC -2.0"/>
        <s v="Nueva Arquitectura - ESB de integración"/>
        <s v="Proceso de Admisión IC - Evaluación"/>
        <s v="Solicitud Prórrogas IC"/>
        <s v="Mejoras Descuentos IC"/>
        <s v="Proyecto Vive Continental  - Fase B (Análisis)"/>
        <s v="Migración de Indicadores - BI"/>
        <s v="Seguimiento de porcentaje de presencialidad"/>
        <s v="Configuración USA"/>
        <s v="Migración de notas de POSGRADO"/>
        <s v="Censo Autoidentificacion - Comite de Equidad"/>
        <s v="Sistema académico del Centro de idiomas-Fase A"/>
        <s v="Implementación de B2M(Fase IV: Modificaciones en RQ)"/>
        <s v="Salas Meet -Registro de cambios de horarios y docentes"/>
        <s v="Módulo de actualización de vacantes"/>
        <s v="Nueva Regla vacantes para Registration con lugares reservados"/>
        <s v="Proyecciones 202220"/>
        <s v="WFs para el proceso de matricula 202220"/>
        <s v="Plataforma Admision USA"/>
        <s v="Integracion Centro de Ayuda EPG - AP"/>
        <s v="Proyecto Admisión - FASE D"/>
        <s v="Control Presupuestal desde el requerimiento"/>
        <s v="Portal Estudiante -Tramite carnet y carta de compromiso"/>
        <s v="Sistema de Campañas"/>
        <s v="WF-Cierre de NRC"/>
        <s v="Administración de notificación en el portal"/>
        <s v="Mejoras Retorno de Presencialidad"/>
        <s v="Consultoria UI - Portal del Estudiante USA"/>
        <s v="Modulo de Caja" u="1"/>
      </sharedItems>
    </cacheField>
    <cacheField name="Monto Presupuestado" numFmtId="0">
      <sharedItems containsBlank="1" containsMixedTypes="1" containsNumber="1" minValue="0" maxValue="11360000"/>
    </cacheField>
    <cacheField name="Ejecutado" numFmtId="0">
      <sharedItems containsString="0" containsBlank="1" containsNumber="1" minValue="0" maxValue="11360000"/>
    </cacheField>
    <cacheField name="Adicional-GDC" numFmtId="0">
      <sharedItems containsBlank="1" containsMixedTypes="1" containsNumber="1" minValue="0" maxValue="3200"/>
    </cacheField>
    <cacheField name="Gestor" numFmtId="0">
      <sharedItems containsBlank="1" count="11">
        <s v="Kelmelt Rojas"/>
        <s v="Alex Torres"/>
        <s v="Cinthya Rodriguez"/>
        <s v="Claudia Oruna"/>
        <s v="Miriam Flores"/>
        <s v="Beatriz Victorio"/>
        <s v="Angela Rosales"/>
        <s v="Jackeline Champa"/>
        <s v="Himberth Lazo"/>
        <m/>
        <s v="Luciano Peña"/>
      </sharedItems>
    </cacheField>
    <cacheField name="Lider de Equipo" numFmtId="0">
      <sharedItems containsBlank="1" count="5">
        <s v="Kelmelt Rojas"/>
        <s v="Cinthya Rodriguez"/>
        <s v="Miriam Flores"/>
        <m/>
        <s v="Luciano Peña"/>
      </sharedItems>
    </cacheField>
    <cacheField name="Owner" numFmtId="0">
      <sharedItems containsBlank="1"/>
    </cacheField>
    <cacheField name="Sponsor" numFmtId="0">
      <sharedItems containsBlank="1"/>
    </cacheField>
    <cacheField name="Area Usuaria" numFmtId="0">
      <sharedItems containsBlank="1"/>
    </cacheField>
    <cacheField name="Año Inicio" numFmtId="0">
      <sharedItems containsString="0" containsBlank="1" containsNumber="1" containsInteger="1" minValue="2020" maxValue="2022"/>
    </cacheField>
    <cacheField name="Año Fin" numFmtId="0">
      <sharedItems containsString="0" containsBlank="1" containsNumber="1" containsInteger="1" minValue="2021" maxValue="2023"/>
    </cacheField>
    <cacheField name="PD" numFmtId="0">
      <sharedItems containsString="0" containsBlank="1" containsNumber="1" containsInteger="1" minValue="1" maxValue="2"/>
    </cacheField>
    <cacheField name="Fecha Probable de Inicio" numFmtId="0">
      <sharedItems containsNonDate="0" containsDate="1" containsString="0" containsBlank="1" minDate="2021-01-05T00:00:00" maxDate="2022-07-12T00:00:00"/>
    </cacheField>
    <cacheField name="Fecha Inicio" numFmtId="0">
      <sharedItems containsDate="1" containsBlank="1" containsMixedTypes="1" minDate="2021-01-05T00:00:00" maxDate="2022-07-14T00:00:00"/>
    </cacheField>
    <cacheField name="Fecha Fin Planificado" numFmtId="0">
      <sharedItems containsNonDate="0" containsDate="1" containsString="0" containsBlank="1" minDate="2021-03-24T00:00:00" maxDate="2022-09-13T00:00:00"/>
    </cacheField>
    <cacheField name="Fecha Fin Real" numFmtId="0">
      <sharedItems containsNonDate="0" containsDate="1" containsString="0" containsBlank="1" minDate="2021-03-24T00:00:00" maxDate="2022-07-26T00:00:00"/>
    </cacheField>
    <cacheField name="Plan%" numFmtId="0">
      <sharedItems containsString="0" containsBlank="1" containsNumber="1" minValue="0" maxValue="1"/>
    </cacheField>
    <cacheField name="% Avance(N-1)" numFmtId="0">
      <sharedItems containsString="0" containsBlank="1" containsNumber="1" minValue="0" maxValue="13"/>
    </cacheField>
    <cacheField name="Avance%" numFmtId="0">
      <sharedItems containsString="0" containsBlank="1" containsNumber="1" minValue="0" maxValue="1"/>
    </cacheField>
    <cacheField name="Retraso %" numFmtId="0">
      <sharedItems containsString="0" containsBlank="1" containsNumber="1" minValue="0" maxValue="0.95"/>
    </cacheField>
    <cacheField name="Fecha Probable de Inicio2" numFmtId="0">
      <sharedItems containsNonDate="0" containsDate="1" containsString="0" containsBlank="1" minDate="2021-02-11T00:00:00" maxDate="2022-07-16T00:00:00"/>
    </cacheField>
    <cacheField name="Fecha Inicio2" numFmtId="0">
      <sharedItems containsNonDate="0" containsDate="1" containsString="0" containsBlank="1" minDate="2021-04-12T00:00:00" maxDate="2022-12-16T00:00:00"/>
    </cacheField>
    <cacheField name="Fecha Fin Planificado2" numFmtId="0">
      <sharedItems containsNonDate="0" containsDate="1" containsString="0" containsBlank="1" minDate="2021-01-19T00:00:00" maxDate="2023-01-24T00:00:00"/>
    </cacheField>
    <cacheField name="Fecha Fin Real2" numFmtId="0">
      <sharedItems containsNonDate="0" containsDate="1" containsString="0" containsBlank="1" minDate="2021-01-19T00:00:00" maxDate="2022-08-06T00:00:00"/>
    </cacheField>
    <cacheField name="Plan%2" numFmtId="0">
      <sharedItems containsString="0" containsBlank="1" containsNumber="1" minValue="0" maxValue="1"/>
    </cacheField>
    <cacheField name="% Avance(N-1)2" numFmtId="0">
      <sharedItems containsString="0" containsBlank="1" containsNumber="1" minValue="0" maxValue="1"/>
    </cacheField>
    <cacheField name="Avance%2" numFmtId="0">
      <sharedItems containsString="0" containsBlank="1" containsNumber="1" minValue="0" maxValue="1"/>
    </cacheField>
    <cacheField name="Retraso %2" numFmtId="0">
      <sharedItems containsString="0" containsBlank="1" containsNumber="1" minValue="0" maxValue="0.24999999999999994"/>
    </cacheField>
    <cacheField name="Dias Planificado" numFmtId="0">
      <sharedItems containsBlank="1" containsMixedTypes="1" containsNumber="1" containsInteger="1" minValue="-44669" maxValue="44904"/>
    </cacheField>
    <cacheField name="Dias Real" numFmtId="0">
      <sharedItems containsString="0" containsBlank="1" containsNumber="1" containsInteger="1" minValue="-44910" maxValue="44750"/>
    </cacheField>
    <cacheField name="Indicador Tiempo_x000a_" numFmtId="0">
      <sharedItems containsBlank="1" containsMixedTypes="1" containsNumber="1" minValue="-931.5" maxValue="277.77639751552795"/>
    </cacheField>
  </cacheFields>
  <extLst>
    <ext xmlns:x14="http://schemas.microsoft.com/office/spreadsheetml/2009/9/main" uri="{725AE2AE-9491-48be-B2B4-4EB974FC3084}">
      <x14:pivotCacheDefinition pivotCacheId="17831751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n v="1"/>
    <s v="PROYECTO"/>
    <s v="PC-001"/>
    <s v="CAPEX"/>
    <s v="Externo"/>
    <s v="5. Detenido"/>
    <s v="4. Pruebas"/>
    <s v="Grande"/>
    <s v="Soporte Academico"/>
    <x v="0"/>
    <n v="1"/>
    <m/>
    <n v="15375"/>
    <m/>
    <s v="Claudia Oruna"/>
    <s v="Miriam Flores"/>
    <s v="Carlos Calderón"/>
    <x v="0"/>
  </r>
  <r>
    <n v="2"/>
    <s v="PROYECTO"/>
    <s v="PC-002"/>
    <s v="CAPEX"/>
    <s v="Externo"/>
    <s v="5. Detenido"/>
    <s v="3. Desarrollo"/>
    <s v="Grande"/>
    <s v="Soporte Academico"/>
    <x v="1"/>
    <n v="2"/>
    <m/>
    <m/>
    <m/>
    <s v="Claudia Oruna"/>
    <s v="Miriam Flores"/>
    <s v="Carlos Calderón"/>
    <x v="0"/>
  </r>
  <r>
    <n v="3"/>
    <s v="PROYECTO"/>
    <s v="PC-003"/>
    <s v="CAPEX"/>
    <s v="Externo"/>
    <s v="5. Detenido"/>
    <m/>
    <s v="Grande"/>
    <s v="Soporte Academico"/>
    <x v="2"/>
    <n v="2"/>
    <s v="NO"/>
    <m/>
    <m/>
    <s v="Claudia Oruna"/>
    <s v="Miriam Flores"/>
    <s v="Carlos Calderón"/>
    <x v="0"/>
  </r>
  <r>
    <n v="4"/>
    <s v="PROYECTO"/>
    <s v="PC-004"/>
    <s v="CAPEX"/>
    <s v="Externo"/>
    <s v="5. Detenido"/>
    <m/>
    <s v="Grande"/>
    <s v="Soporte Academico"/>
    <x v="3"/>
    <n v="1"/>
    <s v="NO"/>
    <n v="5000"/>
    <m/>
    <s v="Claudia Oruna"/>
    <s v="Miriam Flores"/>
    <s v="Christian Nakasone"/>
    <x v="0"/>
  </r>
  <r>
    <n v="5"/>
    <s v="PROYECTO"/>
    <s v="PC-005"/>
    <s v="CAPEX"/>
    <s v="Interno"/>
    <s v="6. Terminado"/>
    <s v="6. Postproducción"/>
    <s v="Grande"/>
    <s v="Posgrado"/>
    <x v="4"/>
    <m/>
    <m/>
    <n v="5000"/>
    <n v="0"/>
    <s v="Miriam Flores"/>
    <s v="Miriam Flores"/>
    <s v="Jaime Sobrados"/>
    <x v="1"/>
  </r>
  <r>
    <n v="6"/>
    <s v="PROYECTO"/>
    <s v="PA-006"/>
    <s v="AREA "/>
    <s v="Externo"/>
    <s v="6. Terminado"/>
    <s v="5. Despliegue"/>
    <s v="Pequeño"/>
    <m/>
    <x v="5"/>
    <m/>
    <m/>
    <n v="0"/>
    <n v="0"/>
    <s v="Henry Garcia"/>
    <s v="Cinthya Rodriguez"/>
    <s v="Miguel Cordova"/>
    <x v="2"/>
  </r>
  <r>
    <n v="7"/>
    <s v="PROYECTO"/>
    <s v="PA-007"/>
    <s v="AREA "/>
    <s v="Interno"/>
    <s v="6. Terminado"/>
    <s v="6. Postproducción"/>
    <s v="Mediano"/>
    <s v="Instituto"/>
    <x v="6"/>
    <m/>
    <m/>
    <n v="0"/>
    <n v="0"/>
    <s v="Alex Torres"/>
    <s v="Cinthya Rodriguez"/>
    <s v="Narda Ybañez"/>
    <x v="3"/>
  </r>
  <r>
    <n v="8"/>
    <s v="PROYECTO"/>
    <s v="PA-008"/>
    <s v="CAPEX"/>
    <s v="Externo"/>
    <s v="6. Terminado"/>
    <s v="6. Postproducción"/>
    <s v="Mediano"/>
    <s v="TICS"/>
    <x v="7"/>
    <m/>
    <m/>
    <n v="0"/>
    <n v="10325"/>
    <s v="Asael Tomas"/>
    <s v="Asael Tomas"/>
    <s v="Ruben Ruiz"/>
    <x v="4"/>
  </r>
  <r>
    <n v="9"/>
    <s v="PROYECTO"/>
    <s v="PC-009"/>
    <s v="CAPEX"/>
    <s v="Externo"/>
    <s v="6. Terminado"/>
    <s v="6. Postproducción"/>
    <s v="Pequeño"/>
    <s v="Soporte Administrativo"/>
    <x v="8"/>
    <m/>
    <m/>
    <n v="1500"/>
    <n v="2750"/>
    <s v="Cinthya Rodriguez"/>
    <s v="Cinthya Rodriguez"/>
    <s v="Erika Aguero"/>
    <x v="5"/>
  </r>
  <r>
    <n v="10"/>
    <s v="PROYECTO"/>
    <s v="PC-010"/>
    <s v="CAPEX"/>
    <s v="Externo"/>
    <s v="3. En curso"/>
    <s v="3. Desarrollo"/>
    <s v="Pequeño"/>
    <s v="Ecosistema Digital"/>
    <x v="9"/>
    <n v="1"/>
    <m/>
    <m/>
    <n v="0"/>
    <s v="Asael Tomas"/>
    <s v="Asael Tomas"/>
    <s v="Gustavo Loayza"/>
    <x v="0"/>
  </r>
  <r>
    <n v="11"/>
    <s v="PROYECTO"/>
    <s v="PC-011"/>
    <s v="CAPEX"/>
    <s v="Interno"/>
    <s v="3. En curso"/>
    <s v="1. Análisis"/>
    <s v="Pequeño"/>
    <s v="Ecosistema Digital"/>
    <x v="10"/>
    <m/>
    <s v="SI"/>
    <n v="20000"/>
    <n v="0"/>
    <s v="Himbher Lazo"/>
    <s v="Asael Tomas"/>
    <s v="Tania Zuñiga"/>
    <x v="6"/>
  </r>
  <r>
    <n v="12"/>
    <s v="PROYECTO"/>
    <s v="PA-012"/>
    <s v="AREA "/>
    <s v="Externo"/>
    <s v="6. Terminado"/>
    <s v="6. Postproducción"/>
    <s v="Pequeño"/>
    <s v="Soporte Administrativo"/>
    <x v="11"/>
    <m/>
    <m/>
    <n v="0"/>
    <n v="0"/>
    <s v="Asael Tomas"/>
    <s v="Asael Tomas"/>
    <s v="Djanira Villar"/>
    <x v="7"/>
  </r>
  <r>
    <n v="13"/>
    <s v="PROYECTO"/>
    <s v="PC-013"/>
    <s v="CAPEX"/>
    <s v="Externo"/>
    <s v="5. Detenido"/>
    <m/>
    <s v="Grande"/>
    <s v="Soporte Academico"/>
    <x v="12"/>
    <n v="3"/>
    <s v="SI"/>
    <n v="8000"/>
    <m/>
    <s v="Enrique Alarcón"/>
    <s v="Miriam Flores"/>
    <s v="Jose Meza Vento"/>
    <x v="0"/>
  </r>
  <r>
    <n v="15"/>
    <s v="PROYECTO"/>
    <s v="PC-015"/>
    <s v="CAPEX"/>
    <s v="Externo"/>
    <s v="5. Detenido"/>
    <s v="1. Análisis"/>
    <s v="Pequeño"/>
    <s v="Soporte Administrativo"/>
    <x v="13"/>
    <m/>
    <s v="SI"/>
    <n v="3000"/>
    <m/>
    <s v="Kelmelt Rojas"/>
    <s v="Kelmelt Rojas"/>
    <s v="Luz Supo"/>
    <x v="7"/>
  </r>
  <r>
    <n v="16"/>
    <s v="PROYECTO"/>
    <s v="PC-016"/>
    <s v="CAPEX"/>
    <s v="Externo"/>
    <s v="5. Detenido"/>
    <s v="1. Análisis"/>
    <s v="Pequeño"/>
    <s v="Soporte Administrativo"/>
    <x v="14"/>
    <n v="1"/>
    <s v="SI"/>
    <n v="15000"/>
    <m/>
    <s v="Angela Rosales"/>
    <s v="Kelmelt Rojas"/>
    <s v="Miguel Cordova"/>
    <x v="2"/>
  </r>
  <r>
    <n v="17"/>
    <s v="PROYECTO"/>
    <s v="PA-017"/>
    <s v="AREA "/>
    <s v="Externo"/>
    <s v="1. Por Planificar"/>
    <s v="1. Análisis"/>
    <s v="Mediano"/>
    <s v="Soporte Administrativo"/>
    <x v="15"/>
    <m/>
    <s v="SI"/>
    <m/>
    <m/>
    <s v="Kelmelt Rojas"/>
    <s v="Kelmelt Rojas"/>
    <s v="Tula Mendoza"/>
    <x v="8"/>
  </r>
  <r>
    <n v="18"/>
    <s v="PROYECTO"/>
    <s v="PA-018"/>
    <s v="AREA "/>
    <s v="Interno"/>
    <s v="3. En curso"/>
    <s v="4. Pruebas"/>
    <s v="Pequeño"/>
    <s v="Soporte Administrativo"/>
    <x v="16"/>
    <n v="1"/>
    <m/>
    <n v="0"/>
    <n v="0"/>
    <s v="Angela Rosales"/>
    <s v="Kelmelt Rojas"/>
    <s v="Carlos Calderón"/>
    <x v="0"/>
  </r>
  <r>
    <n v="22"/>
    <s v="PROYECTO"/>
    <s v="PA-022"/>
    <s v="AREA "/>
    <s v="Externo"/>
    <s v="6. Terminado"/>
    <s v="6. Postproducción"/>
    <s v="Pequeño"/>
    <s v="Soporte Academico"/>
    <x v="17"/>
    <m/>
    <m/>
    <n v="0"/>
    <n v="0"/>
    <s v="Asael Tomas"/>
    <s v="Asael Tomas"/>
    <s v="Christian Nakasone"/>
    <x v="0"/>
  </r>
  <r>
    <n v="23"/>
    <s v="PROYECTO"/>
    <s v="PC-023"/>
    <s v="CAPEX"/>
    <s v="Interno"/>
    <s v="1. Por Planificar"/>
    <m/>
    <m/>
    <s v="Posgrado"/>
    <x v="18"/>
    <m/>
    <s v="SI"/>
    <n v="11000"/>
    <m/>
    <s v="Miriam Flores"/>
    <s v="Miriam Flores"/>
    <s v="Jaime Sobrados"/>
    <x v="1"/>
  </r>
  <r>
    <n v="26"/>
    <s v="PROYECTO"/>
    <s v="PC-026"/>
    <s v="CAPEX"/>
    <s v="Interno"/>
    <s v="3. En curso"/>
    <m/>
    <s v="Pequeño"/>
    <s v="Ecosistema Digital"/>
    <x v="19"/>
    <n v="1"/>
    <s v="SI"/>
    <n v="7000"/>
    <m/>
    <s v="Henry Garcia"/>
    <s v="Cinthya Rodriguez"/>
    <s v="Miguel Cordova"/>
    <x v="2"/>
  </r>
  <r>
    <n v="28"/>
    <s v="PROYECTO"/>
    <s v="PC-028"/>
    <s v="AREA "/>
    <s v="Externo"/>
    <s v="6. Terminado"/>
    <s v="6. Postproducción"/>
    <s v="Mediano"/>
    <s v="Soporte Academico"/>
    <x v="20"/>
    <m/>
    <m/>
    <n v="0"/>
    <n v="0"/>
    <s v="Jaqueline Champa"/>
    <s v="Asael Tomas"/>
    <s v="Karina Guzman"/>
    <x v="0"/>
  </r>
  <r>
    <n v="29"/>
    <s v="PROYECTO"/>
    <s v="PC-029"/>
    <s v="CAPEX"/>
    <s v="Externo"/>
    <s v="1. Por Planificar"/>
    <s v="1. Análisis"/>
    <s v="Mediano"/>
    <s v="Ecosistema Digital"/>
    <x v="21"/>
    <m/>
    <m/>
    <n v="4000"/>
    <m/>
    <s v="Jaqueline Champa"/>
    <s v="Asael Tomas"/>
    <s v="Karina Guzman"/>
    <x v="0"/>
  </r>
  <r>
    <n v="30"/>
    <s v="PROYECTO"/>
    <s v="PA-030"/>
    <s v="AREA "/>
    <s v="Externo"/>
    <s v="6. Terminado"/>
    <s v="6. Postproducción"/>
    <s v="Pequeño"/>
    <s v="Soporte Administrativo"/>
    <x v="22"/>
    <m/>
    <m/>
    <n v="445"/>
    <n v="0"/>
    <s v="Asael Tomas"/>
    <s v="Asael Tomas"/>
    <s v="Juan Chuquirachi"/>
    <x v="7"/>
  </r>
  <r>
    <n v="31"/>
    <s v="PROYECTO"/>
    <s v="PA-031"/>
    <s v="AREA "/>
    <s v="Interno"/>
    <s v="5. Detenido"/>
    <s v="3. Desarrollo"/>
    <s v="Mediano"/>
    <m/>
    <x v="23"/>
    <m/>
    <m/>
    <m/>
    <m/>
    <s v="Enrique Alarcón"/>
    <s v="Miriam Flores"/>
    <s v="Claudio Cerron"/>
    <x v="9"/>
  </r>
  <r>
    <n v="32"/>
    <s v="PROYECTO"/>
    <s v="PA-032"/>
    <s v="AREA "/>
    <s v="Interno"/>
    <s v="6. Terminado"/>
    <s v="6. Postproducción"/>
    <s v="Pequeño"/>
    <s v="Soporte Administrativo"/>
    <x v="24"/>
    <m/>
    <m/>
    <n v="0"/>
    <n v="0"/>
    <s v="Angela Rosales"/>
    <s v="Kelmelt Rojas"/>
    <s v="Comunicaciones"/>
    <x v="10"/>
  </r>
  <r>
    <n v="33"/>
    <s v="PROYECTO"/>
    <s v="PA-033"/>
    <s v="AREA "/>
    <s v="Externo"/>
    <s v="6. Terminado"/>
    <s v="6. Postproducción"/>
    <s v="Pequeño"/>
    <s v="Posgrado"/>
    <x v="25"/>
    <m/>
    <s v="SI"/>
    <n v="0"/>
    <n v="0"/>
    <s v="Cinthya Rodriguez"/>
    <s v="Cinthya Rodriguez"/>
    <s v="Claudia Alvino"/>
    <x v="11"/>
  </r>
  <r>
    <n v="34"/>
    <s v="PROYECTO"/>
    <s v="PA-034"/>
    <s v="AREA "/>
    <s v="Externo"/>
    <s v="6. Terminado"/>
    <s v="6. Postproducción"/>
    <s v="Pequeño"/>
    <s v="Soporte Administrativo"/>
    <x v="26"/>
    <m/>
    <m/>
    <n v="0"/>
    <n v="0"/>
    <s v="Asael Tomas"/>
    <s v="Asael Tomas"/>
    <s v="Mirtha Mayhuasca"/>
    <x v="7"/>
  </r>
  <r>
    <n v="39"/>
    <s v="PROYECTO"/>
    <s v="PC-039"/>
    <s v="CAPEX"/>
    <s v="Externo"/>
    <s v="3. En curso"/>
    <m/>
    <s v="Mediano"/>
    <s v="Nuevos Proyectos"/>
    <x v="27"/>
    <n v="2"/>
    <s v="SI"/>
    <n v="0"/>
    <n v="0"/>
    <s v="Victor Roque"/>
    <s v="Cinthya Rodriguez"/>
    <s v="Luis Barrios"/>
    <x v="0"/>
  </r>
  <r>
    <n v="40"/>
    <s v="PROYECTO"/>
    <s v="PC-040"/>
    <s v="CAPEX"/>
    <s v="Externo"/>
    <s v="3. En curso"/>
    <m/>
    <s v="Pequeño"/>
    <s v="Soporte Academico"/>
    <x v="28"/>
    <m/>
    <s v="SI"/>
    <n v="2000"/>
    <n v="0"/>
    <s v="Kelmelt Rojas"/>
    <s v="Kelmelt Rojas"/>
    <s v=" Cecilia Justino"/>
    <x v="10"/>
  </r>
  <r>
    <n v="44"/>
    <s v="PROYECTO"/>
    <s v="PC-044"/>
    <s v="CAPEX"/>
    <s v="Externo"/>
    <s v="1. Por Planificar"/>
    <m/>
    <s v="Pequeño"/>
    <s v="Soporte Administrativo"/>
    <x v="29"/>
    <m/>
    <m/>
    <n v="2000"/>
    <n v="0"/>
    <m/>
    <s v="Cinthya Rodriguez"/>
    <s v="Claudia Becerra"/>
    <x v="5"/>
  </r>
  <r>
    <n v="49"/>
    <s v="PROYECTO"/>
    <s v="PC-049"/>
    <s v="CAPEX"/>
    <s v="Interno"/>
    <s v="1. Por Planificar"/>
    <m/>
    <s v="Pequeño"/>
    <s v="Instituto"/>
    <x v="30"/>
    <m/>
    <s v="NO"/>
    <m/>
    <n v="0"/>
    <s v="Alex Torres"/>
    <s v="Cinthya Rodriguez"/>
    <s v="Roberto Pantoja Esquivel"/>
    <x v="3"/>
  </r>
  <r>
    <n v="50"/>
    <s v="PROYECTO"/>
    <s v="PC-050"/>
    <s v="CAPEX"/>
    <s v="Interno"/>
    <s v="1. Por Planificar"/>
    <m/>
    <s v="Pequeño"/>
    <s v="Instituto"/>
    <x v="31"/>
    <m/>
    <s v="SI"/>
    <m/>
    <n v="0"/>
    <s v="Alex Torres"/>
    <s v="Cinthya Rodriguez"/>
    <s v="Sofia Marin"/>
    <x v="3"/>
  </r>
  <r>
    <n v="51"/>
    <s v="PROYECTO"/>
    <s v="PC-051"/>
    <s v="CAPEX"/>
    <s v="Interno"/>
    <s v="1. Por Planificar"/>
    <m/>
    <s v="Pequeño"/>
    <s v="Instituto"/>
    <x v="32"/>
    <m/>
    <s v="SI"/>
    <m/>
    <n v="0"/>
    <s v="Alex Torres"/>
    <s v="Cinthya Rodriguez"/>
    <s v="Sofia Marin"/>
    <x v="3"/>
  </r>
  <r>
    <n v="52"/>
    <s v="PROYECTO"/>
    <s v="PC-052"/>
    <s v="CAPEX"/>
    <s v="Externo"/>
    <s v="2. Pre analisis"/>
    <m/>
    <s v="Pequeño"/>
    <s v="Instituto"/>
    <x v="33"/>
    <m/>
    <s v="SI"/>
    <n v="5000"/>
    <n v="0"/>
    <s v="Alex Torres"/>
    <s v="Cinthya Rodriguez"/>
    <m/>
    <x v="3"/>
  </r>
  <r>
    <n v="54"/>
    <s v="PROYECTO"/>
    <s v="PC-054"/>
    <s v="CAPEX"/>
    <s v="Externo"/>
    <s v="1. Por Planificar"/>
    <m/>
    <s v="Mediano"/>
    <s v="Posgrado"/>
    <x v="34"/>
    <m/>
    <s v="NO"/>
    <n v="7000"/>
    <n v="0"/>
    <s v="Cinthya Rodriguez"/>
    <s v="Cinthya Rodriguez"/>
    <s v="Rossio Barrios/Jaime Sobrads"/>
    <x v="1"/>
  </r>
  <r>
    <n v="56"/>
    <s v="PROYECTO"/>
    <s v="PC-056"/>
    <s v="CAPEX"/>
    <s v="Externo"/>
    <s v="3. En curso"/>
    <s v="3. Desarrollo"/>
    <s v="Grande"/>
    <s v="Ecosistema Digital"/>
    <x v="35"/>
    <n v="1"/>
    <s v="SI"/>
    <n v="124000"/>
    <n v="0"/>
    <s v="Enrique Alarcón"/>
    <s v="Miriam Flores"/>
    <s v="Carlos Mezarina"/>
    <x v="0"/>
  </r>
  <r>
    <n v="58"/>
    <s v="PROYECTO"/>
    <s v="PC-058"/>
    <s v="CAPEX"/>
    <s v="Externo"/>
    <s v="1. Por Planificar"/>
    <m/>
    <s v="Pequeño"/>
    <s v="Ecosistema Digital"/>
    <x v="36"/>
    <n v="1"/>
    <s v="SI"/>
    <n v="10000"/>
    <n v="0"/>
    <m/>
    <m/>
    <s v="Rocio Matos"/>
    <x v="0"/>
  </r>
  <r>
    <n v="63"/>
    <s v="PROYECTO"/>
    <s v="PA-063"/>
    <s v="AREA "/>
    <s v="Interno"/>
    <s v="5. Detenido"/>
    <m/>
    <m/>
    <m/>
    <x v="37"/>
    <m/>
    <s v="SI"/>
    <m/>
    <n v="0"/>
    <s v="Claudia Oruna"/>
    <s v="Miriam Flores"/>
    <m/>
    <x v="3"/>
  </r>
  <r>
    <n v="64"/>
    <s v="PROYECTO"/>
    <s v="PA-064"/>
    <s v="AREA "/>
    <s v="Interno"/>
    <s v="6. Terminado"/>
    <s v="3. Desarrollo"/>
    <s v="Pequeño"/>
    <s v="Posgrado"/>
    <x v="38"/>
    <m/>
    <m/>
    <n v="0"/>
    <n v="0"/>
    <s v="Claudia Oruna"/>
    <s v="Cinthya Rodriguez"/>
    <s v="Jaime Sobrados "/>
    <x v="1"/>
  </r>
  <r>
    <n v="65"/>
    <s v="PROYECTO"/>
    <s v="PA-065"/>
    <s v="CAPEX"/>
    <s v="Externo"/>
    <s v="6. Terminado"/>
    <s v="6. Postproducción"/>
    <s v="Pequeño"/>
    <s v="Soporte Administrativo"/>
    <x v="39"/>
    <m/>
    <m/>
    <n v="1176"/>
    <n v="0"/>
    <s v="Cinthya Rodriguez"/>
    <s v="Cinthya Rodriguez"/>
    <s v="Juan Jose Chuquiraichi"/>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
  <r>
    <x v="0"/>
    <s v="Horas"/>
    <s v="TipoActividad"/>
    <s v="Proyecto/Requerimiento/App"/>
    <s v="Actividad"/>
    <s v="P27"/>
    <s v="P28"/>
    <s v="P29"/>
    <s v="P30"/>
  </r>
  <r>
    <x v="1"/>
    <n v="47"/>
    <s v="Proyectos/Requerimientos"/>
    <s v="Proyecto Banner-Postgrado"/>
    <s v="Proyecto Banner-Postgrado- Ejecucion de pruebas Aulas Virtuales Unificadas"/>
    <n v="20"/>
    <n v="20"/>
    <n v="3"/>
    <n v="0"/>
  </r>
  <r>
    <x v="1"/>
    <n v="47"/>
    <s v="Proyectos/Requerimientos"/>
    <s v="Requerimiento CAS"/>
    <s v="Requerimiento CAS mejora de procedimientos - Tickets historial estudiante CAS"/>
    <n v="3"/>
    <n v="3"/>
    <n v="20"/>
    <n v="0"/>
  </r>
  <r>
    <x v="1"/>
    <n v="47"/>
    <s v="Proyectos/Requerimientos"/>
    <s v="Proyecto Symplicity F2"/>
    <s v="Proyecto Symplicity-Integración de datos - obtencion de datos Academicos "/>
    <n v="3"/>
    <n v="3"/>
    <n v="3"/>
    <n v="2"/>
  </r>
  <r>
    <x v="1"/>
    <n v="47"/>
    <s v="Incidencias"/>
    <s v="Banner"/>
    <s v="Atencion de Incidencias - POSGRADO aulas virtuales"/>
    <n v="6"/>
    <n v="6"/>
    <n v="6"/>
    <n v="2"/>
  </r>
  <r>
    <x v="1"/>
    <n v="47"/>
    <s v="Incidencias"/>
    <s v="Aulas Virtuales - Semipresencial"/>
    <s v="Atencion de Incidencias - Semipresencial aulas virtuales-S29"/>
    <m/>
    <m/>
    <m/>
    <n v="0"/>
  </r>
  <r>
    <x v="1"/>
    <n v="47"/>
    <s v="Proyectos/Requerimientos"/>
    <s v="Proyecto mejora atención a estudiantes"/>
    <s v="Beneficios estudiantes - Estimación de Requerimientos"/>
    <n v="8"/>
    <n v="8"/>
    <n v="8"/>
    <n v="6"/>
  </r>
  <r>
    <x v="1"/>
    <n v="47"/>
    <s v="Proyectos/Requerimientos"/>
    <s v="Proyecto mejora atención a estudiantes"/>
    <s v="Beneficios estudiantes - Elaboracion de scripts"/>
    <m/>
    <m/>
    <m/>
    <n v="30"/>
  </r>
  <r>
    <x v="1"/>
    <n v="47"/>
    <s v="Consultas"/>
    <s v="ADRYAN"/>
    <s v="Apoyo a Equipo de Operaciones - Revision de script obtencion de datos de horarios docentes pregrado -S29"/>
    <m/>
    <m/>
    <m/>
    <n v="0"/>
  </r>
  <r>
    <x v="1"/>
    <n v="47"/>
    <s v="Consultas"/>
    <s v="REPORTES ARGOS"/>
    <s v="Apoyo a Equipo de Operaciones - Elaboracion de script para reporte de no matriculados pregrado"/>
    <n v="4"/>
    <n v="4"/>
    <n v="4"/>
    <n v="4"/>
  </r>
  <r>
    <x v="1"/>
    <n v="47"/>
    <s v="Consultas"/>
    <s v="ISBAN"/>
    <s v="Revision de obtencion de datos de personas integracion en BDINTBANNER - S28"/>
    <m/>
    <m/>
    <m/>
    <n v="0"/>
  </r>
  <r>
    <x v="1"/>
    <n v="47"/>
    <s v="Consultas internas"/>
    <m/>
    <s v="Apoyo a Equipo de Proyectos"/>
    <n v="4"/>
    <n v="4"/>
    <n v="4"/>
    <n v="4"/>
  </r>
  <r>
    <x v="1"/>
    <n v="47"/>
    <s v="Proyectos/Requerimientos"/>
    <s v="Proyecto Vive Continental"/>
    <s v="Creacion de script para obtener cursos extracurriculares - Vive continental - S28"/>
    <m/>
    <m/>
    <m/>
    <n v="0"/>
  </r>
  <r>
    <x v="1"/>
    <n v="47"/>
    <s v="Proyectos/Requerimientos"/>
    <s v="Proyecto Notas Moodle"/>
    <s v="Revision de servicios web conduit  para obtencion de notas moodle - S28"/>
    <m/>
    <m/>
    <m/>
    <n v="0"/>
  </r>
  <r>
    <x v="1"/>
    <n v="47"/>
    <s v="Proyectos/Requerimientos"/>
    <s v="Proyecto Matricula Ciclo Intensivo"/>
    <s v="Ajuste de parametros adicionales Estadosde Estudiante y Curricula / Cambio obtencion de escalas y cronogramas - S31"/>
    <m/>
    <m/>
    <m/>
    <m/>
  </r>
  <r>
    <x v="1"/>
    <n v="47"/>
    <s v="Proyectos/Requerimientos"/>
    <m/>
    <s v="ESTIMACION DE REQUERIMIENTOS"/>
    <m/>
    <m/>
    <m/>
    <m/>
  </r>
  <r>
    <x v="1"/>
    <n v="47"/>
    <s v="Proyectos/Requerimientos"/>
    <m/>
    <s v="EJECUCION DE PROYECTOS"/>
    <m/>
    <m/>
    <m/>
    <m/>
  </r>
  <r>
    <x v="1"/>
    <n v="47"/>
    <s v="Incidencias"/>
    <m/>
    <s v="ATENCION DE INCIDENCIAS Y REQUERIMIENTOS"/>
    <m/>
    <m/>
    <m/>
    <m/>
  </r>
  <r>
    <x v="1"/>
    <n v="47"/>
    <s v="Consultas internas"/>
    <m/>
    <s v="Apoyo a Equipo de Proyectos"/>
    <m/>
    <m/>
    <m/>
    <m/>
  </r>
  <r>
    <x v="1"/>
    <n v="47"/>
    <s v="Consultas"/>
    <m/>
    <s v="APOYO A OPERACIONES"/>
    <m/>
    <m/>
    <m/>
    <m/>
  </r>
  <r>
    <x v="2"/>
    <n v="47"/>
    <s v="Proyectos/Requerimientos"/>
    <s v="Proyecto Banner-Postgrado"/>
    <s v="Gestión y seguimiento"/>
    <n v="30"/>
    <n v="32"/>
    <n v="30"/>
    <n v="35"/>
  </r>
  <r>
    <x v="2"/>
    <n v="47"/>
    <s v="Proyectos/Requerimientos"/>
    <s v="Requerimiento Porcentaje de Presencialidad"/>
    <s v="DElaboración de casos de prueba y seguimiento"/>
    <n v="6"/>
    <m/>
    <m/>
    <n v="6"/>
  </r>
  <r>
    <x v="2"/>
    <n v="47"/>
    <s v="Incidencias"/>
    <s v="Proyecto Banner-Postgrado"/>
    <s v="Atencion de Incidencias"/>
    <n v="10"/>
    <n v="5"/>
    <n v="5"/>
    <n v="5"/>
  </r>
  <r>
    <x v="2"/>
    <n v="47"/>
    <s v="Consultas"/>
    <m/>
    <s v="Capacitación a Equipo de Operaciones"/>
    <m/>
    <n v="4"/>
    <m/>
    <m/>
  </r>
  <r>
    <x v="2"/>
    <n v="47"/>
    <s v="Proyectos/Requerimientos"/>
    <s v="Proyecto Matricula 202020"/>
    <s v="Análisis de Matricula Intensiva"/>
    <m/>
    <m/>
    <m/>
    <m/>
  </r>
  <r>
    <x v="2"/>
    <n v="47"/>
    <s v="Consultas"/>
    <m/>
    <s v="Apoyo a Equipo de Proyectos"/>
    <n v="2"/>
    <n v="1"/>
    <n v="1"/>
    <n v="1"/>
  </r>
  <r>
    <x v="2"/>
    <n v="47"/>
    <s v="Proyectos/Requerimientos"/>
    <s v="Proyecto: Automatización de activación de ingresantes"/>
    <s v="Gestión y seguimiento"/>
    <m/>
    <n v="6"/>
    <n v="5"/>
    <m/>
  </r>
  <r>
    <x v="2"/>
    <n v="47"/>
    <s v="Proyectos/Requerimientos"/>
    <s v="Requerimiento Titulación de estudiantes externos"/>
    <s v="seguimiento para creación de nuevas carreras"/>
    <m/>
    <m/>
    <m/>
    <m/>
  </r>
  <r>
    <x v="3"/>
    <n v="47"/>
    <s v="Proyectos/Requerimientos"/>
    <s v="Proyecto- Exoneración de seguro contra accidentes - Desarrollo de solicitud de exoneracion"/>
    <s v="Proyecto- Exoneración de seguro contra accidentes - Desarrollo de solicitud de exoneracion"/>
    <n v="22"/>
    <n v="34"/>
    <n v="25"/>
    <n v="8"/>
  </r>
  <r>
    <x v="3"/>
    <n v="47"/>
    <s v="Proyectos/Requerimientos"/>
    <s v="Proyecto Seleccion Docente"/>
    <s v="Proyecto Seleccion Docente - coordinación"/>
    <n v="2"/>
    <n v="5"/>
    <n v="5"/>
    <n v="7"/>
  </r>
  <r>
    <x v="3"/>
    <n v="47"/>
    <s v="Proyectos/Requerimientos"/>
    <s v="Proyecto OTROS/nuevo"/>
    <s v="Proyecto OTROS/nuevo"/>
    <m/>
    <m/>
    <m/>
    <m/>
  </r>
  <r>
    <x v="3"/>
    <n v="47"/>
    <s v="Proyectos/Requerimientos"/>
    <s v="Proyecto Portal Docente"/>
    <s v="Coordinación - Portal Docente - Marcaciones"/>
    <n v="3"/>
    <m/>
    <m/>
    <m/>
  </r>
  <r>
    <x v="3"/>
    <n v="47"/>
    <s v="Consultas"/>
    <s v="consultas sistema/ Apoyo estrategias (Cgarrido)"/>
    <s v="Apoyo a Equipo de Operaciones - Caja Didactica"/>
    <m/>
    <m/>
    <m/>
    <m/>
  </r>
  <r>
    <x v="3"/>
    <n v="47"/>
    <s v="Consultas"/>
    <m/>
    <s v="Apoyo a Equipo de Operaciones - Capacitacion Hubspec"/>
    <n v="2"/>
    <n v="2"/>
    <n v="2"/>
    <n v="3"/>
  </r>
  <r>
    <x v="3"/>
    <n v="47"/>
    <s v="Consultas"/>
    <m/>
    <s v="Apoyo a Equipo de Operaciones - Reclutamiento convocatoria"/>
    <n v="2"/>
    <m/>
    <m/>
    <m/>
  </r>
  <r>
    <x v="3"/>
    <n v="47"/>
    <s v="Consultas internas"/>
    <m/>
    <s v="Apoyo a Equipo de Proyectos"/>
    <m/>
    <m/>
    <m/>
    <m/>
  </r>
  <r>
    <x v="3"/>
    <n v="47"/>
    <s v="Consultas"/>
    <m/>
    <s v="Apoyo a Equipo de Proyectos - Algeiba "/>
    <n v="3"/>
    <n v="4"/>
    <n v="10"/>
    <n v="5"/>
  </r>
  <r>
    <x v="3"/>
    <n v="47"/>
    <s v="Incidencias"/>
    <m/>
    <s v="Atencion de Incidencias/Otros "/>
    <m/>
    <m/>
    <m/>
    <m/>
  </r>
  <r>
    <x v="3"/>
    <n v="47"/>
    <s v="Incidencias"/>
    <s v="Campus Virtual"/>
    <s v="Atencion de Incidencias/Otros - Marcaciones Docente/M1"/>
    <n v="3"/>
    <n v="3"/>
    <n v="6"/>
    <n v="25"/>
  </r>
  <r>
    <x v="4"/>
    <n v="30"/>
    <s v="Proyectos/Requerimientos"/>
    <s v="Proyecto Symplicity F2"/>
    <s v="Proyecto symplicity-Integración de datos"/>
    <n v="30"/>
    <n v="0"/>
    <n v="0"/>
    <n v="30"/>
  </r>
  <r>
    <x v="4"/>
    <n v="30"/>
    <s v="Proyectos/Requerimientos"/>
    <s v="Automatización de activación de ingresantes"/>
    <s v="Proyecto: Automatización de activación de ingresantes"/>
    <m/>
    <n v="30"/>
    <n v="30"/>
    <n v="30"/>
  </r>
  <r>
    <x v="5"/>
    <n v="47"/>
    <s v="Proyectos/Requerimientos"/>
    <s v="Proyecto Grados y Titulos"/>
    <s v="Proyecto Grados y Titulos - Actualizacion"/>
    <n v="13"/>
    <n v="15"/>
    <n v="15"/>
    <n v="15"/>
  </r>
  <r>
    <x v="5"/>
    <n v="47"/>
    <s v="Proyectos/Requerimientos"/>
    <s v="Proyecto Pagos Online UC/IC"/>
    <s v="Proyecto Pagos Online UC/IC"/>
    <n v="10"/>
    <n v="4"/>
    <n v="4"/>
    <n v="4"/>
  </r>
  <r>
    <x v="5"/>
    <n v="47"/>
    <s v="Proyectos/Requerimientos"/>
    <s v="Proyecto Vive Continental"/>
    <s v="Proyecto Vive Continental"/>
    <n v="15"/>
    <n v="20"/>
    <n v="20"/>
    <n v="20"/>
  </r>
  <r>
    <x v="5"/>
    <n v="47"/>
    <s v="Proyectos/Requerimientos"/>
    <s v="Proyecto Notas Moodle"/>
    <s v="Estimacion de Requerimiento - Intregracion de notas"/>
    <m/>
    <m/>
    <m/>
    <m/>
  </r>
  <r>
    <x v="5"/>
    <n v="47"/>
    <s v="Consultas internas"/>
    <m/>
    <s v="Apoyo a Equipo de Proyectos"/>
    <n v="4"/>
    <n v="4"/>
    <n v="4"/>
    <n v="4"/>
  </r>
  <r>
    <x v="5"/>
    <n v="47"/>
    <s v="Consultas"/>
    <m/>
    <s v="Apoyo a Equipo de Operaciones"/>
    <n v="1"/>
    <n v="1"/>
    <n v="1"/>
    <n v="1"/>
  </r>
  <r>
    <x v="5"/>
    <n v="47"/>
    <s v="Incidencias"/>
    <s v="Grados y Titulos"/>
    <s v="Atencion de Incidencias - Soporte"/>
    <n v="6"/>
    <n v="4"/>
    <n v="4"/>
    <n v="4"/>
  </r>
  <r>
    <x v="5"/>
    <n v="47"/>
    <s v="Proyectos/Requerimientos"/>
    <s v="Proyecto Notas Moodle"/>
    <s v="Proyecto: Integración del registro de notas Aula Virtual a Banner"/>
    <m/>
    <m/>
    <m/>
    <m/>
  </r>
  <r>
    <x v="6"/>
    <n v="47"/>
    <s v="Proyectos/Requerimientos"/>
    <s v="Proyecto U-Improve"/>
    <s v="Proyecto U-Improve"/>
    <n v="20"/>
    <n v="20"/>
    <n v="20"/>
    <n v="20"/>
  </r>
  <r>
    <x v="6"/>
    <n v="47"/>
    <s v="Proyectos/Requerimientos"/>
    <s v="Proyecto Matricula 202020"/>
    <s v="Requerimiento Matricula masiva"/>
    <n v="5"/>
    <n v="5"/>
    <n v="5"/>
    <n v="5"/>
  </r>
  <r>
    <x v="6"/>
    <n v="47"/>
    <s v="Incidencias"/>
    <s v="Banner, Argos"/>
    <s v="Atencion de Incidencias"/>
    <n v="6"/>
    <n v="6"/>
    <n v="6"/>
    <n v="6"/>
  </r>
  <r>
    <x v="6"/>
    <n v="47"/>
    <s v="Proyectos/Requerimientos"/>
    <s v="Proyecto Matricula 202020"/>
    <s v="Estimación de Requerimiento de Matricula Masiva"/>
    <n v="2"/>
    <n v="2"/>
    <n v="2"/>
    <n v="2"/>
  </r>
  <r>
    <x v="6"/>
    <n v="47"/>
    <s v="Consultas"/>
    <s v="Banner, Argos"/>
    <s v="Apoyo a Equipo de Operaciones"/>
    <n v="6"/>
    <n v="6"/>
    <n v="6"/>
    <n v="6"/>
  </r>
  <r>
    <x v="6"/>
    <n v="47"/>
    <s v="Consultas internas"/>
    <s v="Banner, Argos"/>
    <s v="Apoyo a Equipo de Proyectos"/>
    <n v="4"/>
    <n v="4"/>
    <n v="4"/>
    <n v="4"/>
  </r>
  <r>
    <x v="6"/>
    <n v="47"/>
    <s v="Proyectos/Requerimientos"/>
    <s v="Revisión Asignaturas extracurriculares"/>
    <s v="Requerimiento Revisión Asignaturas extracurriculares"/>
    <m/>
    <m/>
    <m/>
    <m/>
  </r>
  <r>
    <x v="6"/>
    <n v="47"/>
    <s v="Proyectos/Requerimientos"/>
    <s v="Revisión Asignaturas extracurriculares"/>
    <s v="Revisión Asignaturas extracurriculares"/>
    <m/>
    <m/>
    <m/>
    <m/>
  </r>
  <r>
    <x v="7"/>
    <n v="47"/>
    <s v="Proyectos/Requerimientos"/>
    <s v="Proyecto U-Improve "/>
    <s v="Desarrollo de Layout"/>
    <n v="20"/>
    <n v="20"/>
    <n v="20"/>
    <n v="20"/>
  </r>
  <r>
    <x v="7"/>
    <n v="47"/>
    <s v="Proyectos/Requerimientos"/>
    <s v="Proyecto Google Meet"/>
    <s v="Requerimiento- Corrección de Meet"/>
    <m/>
    <m/>
    <m/>
    <n v="3"/>
  </r>
  <r>
    <x v="7"/>
    <n v="47"/>
    <s v="Incidencias"/>
    <s v="Google Meet"/>
    <s v="Atencion de Incidencias"/>
    <n v="6"/>
    <n v="6"/>
    <n v="6"/>
    <n v="6"/>
  </r>
  <r>
    <x v="7"/>
    <n v="47"/>
    <s v="Consultas"/>
    <m/>
    <s v="Apoyo a Equipo de Proyectos"/>
    <n v="4"/>
    <n v="4"/>
    <n v="4"/>
    <n v="4"/>
  </r>
  <r>
    <x v="7"/>
    <n v="47"/>
    <s v="Proyectos/Requerimientos"/>
    <s v="Proyecto: Automatización de activación de ingresantes"/>
    <s v="Desarrollo de procedimientos"/>
    <n v="16"/>
    <n v="16"/>
    <n v="16"/>
    <n v="18"/>
  </r>
  <r>
    <x v="8"/>
    <n v="30"/>
    <s v="Proyectos/Requerimientos"/>
    <s v="Proyecto Symplicity F2"/>
    <s v="Proyecto Symplicity - Integración de datos"/>
    <n v="30"/>
    <n v="30"/>
    <n v="20"/>
    <n v="20"/>
  </r>
  <r>
    <x v="8"/>
    <n v="30"/>
    <s v="Proyectos/Requerimientos"/>
    <s v="Proyecto Symplicity F3"/>
    <s v="Proyecto Symplicity - Pruebas"/>
    <n v="5"/>
    <n v="5"/>
    <n v="5"/>
    <n v="5"/>
  </r>
  <r>
    <x v="9"/>
    <n v="47"/>
    <s v="Incidencias"/>
    <s v="Proyecto Workflow"/>
    <s v="Requerimientos - Prórroga de pagos"/>
    <n v="2"/>
    <n v="2"/>
    <n v="2"/>
    <n v="2"/>
  </r>
  <r>
    <x v="9"/>
    <n v="47"/>
    <s v="Incidencias"/>
    <s v="Proyecto Workflow"/>
    <s v="Requerimientos - Cambio de usuario caja"/>
    <n v="2"/>
    <n v="2"/>
    <n v="2"/>
    <n v="2"/>
  </r>
  <r>
    <x v="9"/>
    <n v="47"/>
    <s v="Proyectos/Requerimientos"/>
    <s v="Proyecto Workflow"/>
    <s v="Requerimientos - Reincorporación On Demand"/>
    <n v="8"/>
    <n v="9"/>
    <n v="9"/>
    <n v="9"/>
  </r>
  <r>
    <x v="9"/>
    <n v="47"/>
    <s v="Proyectos/Requerimientos"/>
    <s v="Proyecto Workflow"/>
    <s v="Proyecto - Reincorporación Web"/>
    <n v="10.5"/>
    <n v="18"/>
    <n v="18"/>
    <n v="18"/>
  </r>
  <r>
    <x v="9"/>
    <n v="47"/>
    <s v="Proyectos/Requerimientos"/>
    <s v="Proyecto Workflow"/>
    <s v="Estimación de requerimientos - Recategorización"/>
    <n v="10"/>
    <n v="10"/>
    <n v="10"/>
    <n v="10"/>
  </r>
  <r>
    <x v="9"/>
    <n v="47"/>
    <s v="Proyectos/Requerimientos"/>
    <s v="Proyecto Workflow"/>
    <s v="Implementación - Recategorización"/>
    <n v="0"/>
    <n v="0"/>
    <n v="0"/>
    <n v="12.5"/>
  </r>
  <r>
    <x v="9"/>
    <n v="47"/>
    <s v="Proyectos/Requerimientos"/>
    <s v="Proyecto Workflow"/>
    <s v="Estimación de requerimientos - Reserva de matrícula"/>
    <n v="1"/>
    <n v="1"/>
    <n v="1"/>
    <n v="1"/>
  </r>
  <r>
    <x v="9"/>
    <n v="47"/>
    <s v="Incidencias"/>
    <s v="Workflow"/>
    <s v="Atención de incidencias"/>
    <n v="1"/>
    <n v="2"/>
    <n v="2"/>
    <n v="2"/>
  </r>
  <r>
    <x v="9"/>
    <n v="47"/>
    <s v="Consultas"/>
    <s v="Workflow"/>
    <s v="Apoyo al equipo de operaciones"/>
    <n v="3"/>
    <n v="3"/>
    <n v="3"/>
    <n v="3"/>
  </r>
  <r>
    <x v="10"/>
    <n v="47"/>
    <s v="Proyectos/Requerimientos"/>
    <s v="BI Fase 2"/>
    <s v="Proyecto BI Fase 2 - Rotacion Ambiente - Efectividad de capacidad de uso"/>
    <n v="19"/>
    <m/>
    <m/>
    <m/>
  </r>
  <r>
    <x v="10"/>
    <n v="47"/>
    <s v="Proyectos/Requerimientos"/>
    <s v="BI Fase 2"/>
    <s v="Proyecto BI Fase 2 - Morosidad"/>
    <n v="8"/>
    <n v="27"/>
    <n v="27"/>
    <n v="0"/>
  </r>
  <r>
    <x v="10"/>
    <n v="47"/>
    <s v="Proyectos/Requerimientos"/>
    <s v="BI Fase 3"/>
    <s v="Proyecto BI Fase 3 - Pensión Promedio Cuotas"/>
    <n v="0"/>
    <n v="0"/>
    <n v="0"/>
    <n v="10"/>
  </r>
  <r>
    <x v="10"/>
    <n v="47"/>
    <s v="Proyectos/Requerimientos"/>
    <s v="BI Fase 3"/>
    <s v="Proyecto BI Fase 3 - Re Matricula - Reincorporados"/>
    <m/>
    <m/>
    <m/>
    <m/>
  </r>
  <r>
    <x v="10"/>
    <n v="47"/>
    <s v="Proyectos/Requerimientos"/>
    <s v="BI Fase 3"/>
    <s v="Proyecto BI Fase 3 - Recontratación Docente"/>
    <n v="0"/>
    <n v="0"/>
    <n v="0"/>
    <n v="17"/>
  </r>
  <r>
    <x v="10"/>
    <n v="47"/>
    <s v="Proyectos/Requerimientos"/>
    <s v="BI Fase 3"/>
    <s v="Proyecto BI Fase 3 - Tasa de asistencia"/>
    <n v="0"/>
    <n v="0"/>
    <n v="0"/>
    <n v="0"/>
  </r>
  <r>
    <x v="10"/>
    <n v="47"/>
    <s v="Proyectos/Requerimientos"/>
    <s v="BI Fase 3"/>
    <s v="Proyecto BI Fase 3 - Estudiantes matriculados en diferentes modalidades"/>
    <n v="0"/>
    <n v="0"/>
    <n v="0"/>
    <n v="0"/>
  </r>
  <r>
    <x v="10"/>
    <n v="47"/>
    <s v="Proyectos/Requerimientos"/>
    <s v="BI Fase 3"/>
    <s v="Proyecto BI Fase 3 - Headcount"/>
    <n v="0"/>
    <n v="0"/>
    <n v="0"/>
    <n v="0"/>
  </r>
  <r>
    <x v="10"/>
    <n v="47"/>
    <s v="Proyectos/Requerimientos"/>
    <s v="BI Fase 3"/>
    <s v="Proyecto BI Fase 3 - Docentes: Grados"/>
    <n v="0"/>
    <n v="0"/>
    <n v="0"/>
    <n v="0"/>
  </r>
  <r>
    <x v="10"/>
    <n v="47"/>
    <s v="Proyectos/Requerimientos"/>
    <s v="BI Fase 2"/>
    <s v="Proyecto BI Fase 3 - OLA: Empleabilidad"/>
    <m/>
    <m/>
    <m/>
    <m/>
  </r>
  <r>
    <x v="10"/>
    <n v="47"/>
    <s v="Incidencias"/>
    <m/>
    <s v="Atencion de Incidencias"/>
    <n v="6"/>
    <n v="6"/>
    <n v="6"/>
    <n v="6"/>
  </r>
  <r>
    <x v="10"/>
    <n v="47"/>
    <s v="Incidencias"/>
    <m/>
    <s v="Proyecciones Programación Académica"/>
    <m/>
    <m/>
    <m/>
    <m/>
  </r>
  <r>
    <x v="10"/>
    <n v="47"/>
    <s v="Incidencias"/>
    <m/>
    <s v="Reporte 141 Argos - Programación Académica Los otros botones"/>
    <m/>
    <m/>
    <m/>
    <m/>
  </r>
  <r>
    <x v="10"/>
    <n v="47"/>
    <s v="Proyectos/Requerimientos"/>
    <s v="BI Fase 2"/>
    <s v="Estimación de Requerimientos"/>
    <n v="6"/>
    <n v="6"/>
    <n v="6"/>
    <n v="6"/>
  </r>
  <r>
    <x v="10"/>
    <n v="47"/>
    <s v="Proyectos/Requerimientos"/>
    <s v="BI Fase 2"/>
    <s v="Requerimientos - Data Academica Comite Financiero"/>
    <n v="0"/>
    <n v="0"/>
    <n v="0"/>
    <n v="0"/>
  </r>
  <r>
    <x v="10"/>
    <n v="47"/>
    <s v="Proyectos/Requerimientos"/>
    <s v="BI Fase 2"/>
    <s v="Requerimientos - Data Deserción Reserva"/>
    <n v="0"/>
    <n v="0"/>
    <n v="0"/>
    <n v="0"/>
  </r>
  <r>
    <x v="10"/>
    <n v="47"/>
    <s v="Proyectos/Requerimientos"/>
    <s v="BI Fase 2"/>
    <s v="Requerimientos - Modificación y correción del reporte 141 - reglas"/>
    <n v="0"/>
    <n v="0"/>
    <n v="0"/>
    <n v="0"/>
  </r>
  <r>
    <x v="10"/>
    <n v="47"/>
    <s v="Proyectos/Requerimientos"/>
    <s v="BI Fase 3"/>
    <s v="Requerimiento - Data para Market Share"/>
    <m/>
    <m/>
    <m/>
    <m/>
  </r>
  <r>
    <x v="10"/>
    <n v="47"/>
    <s v="Proyectos/Requerimientos"/>
    <s v="BI Fase 3"/>
    <s v="Requerimiento - Dax Market Share"/>
    <m/>
    <m/>
    <m/>
    <m/>
  </r>
  <r>
    <x v="10"/>
    <n v="47"/>
    <s v="Consultas"/>
    <m/>
    <s v="Apoyo a Equipo de Operaciones"/>
    <n v="4"/>
    <n v="4"/>
    <n v="4"/>
    <n v="4"/>
  </r>
  <r>
    <x v="10"/>
    <n v="47"/>
    <s v="Consultas internas"/>
    <m/>
    <s v="Apoyo a Equipo de Proyectos "/>
    <n v="4"/>
    <n v="1"/>
    <n v="4"/>
    <n v="4"/>
  </r>
  <r>
    <x v="10"/>
    <n v="47"/>
    <s v="Consultas internas"/>
    <m/>
    <s v="Apoyo a Equipo de Proyectos - Simplicity"/>
    <n v="0"/>
    <n v="3"/>
    <n v="0"/>
    <n v="0"/>
  </r>
  <r>
    <x v="11"/>
    <n v="47"/>
    <s v="Proyectos/Requerimientos"/>
    <s v="Proyecto Symplicity F2"/>
    <s v="Proyecto - Symplicity F2"/>
    <n v="12.5"/>
    <n v="13"/>
    <n v="8"/>
    <n v="8"/>
  </r>
  <r>
    <x v="11"/>
    <n v="47"/>
    <s v="Proyectos/Requerimientos"/>
    <s v="Proyecto Symplicity F3"/>
    <s v="Proyecto - Symplicity F3"/>
    <n v="0"/>
    <n v="0"/>
    <n v="0"/>
    <n v="0"/>
  </r>
  <r>
    <x v="11"/>
    <n v="47"/>
    <s v="Proyectos/Requerimientos"/>
    <s v="Admisión 2.0"/>
    <s v="Proyecto - Admisión 2.0"/>
    <n v="5"/>
    <n v="10"/>
    <n v="12"/>
    <n v="12"/>
  </r>
  <r>
    <x v="11"/>
    <n v="47"/>
    <s v="Proyectos/Requerimientos"/>
    <s v="SMA Functional Assessment Workshop"/>
    <s v="Proyecto - SMA Functional Assessment Workshop"/>
    <n v="6"/>
    <n v="10"/>
    <n v="12"/>
    <n v="12"/>
  </r>
  <r>
    <x v="11"/>
    <n v="47"/>
    <s v="Proyectos/Requerimientos"/>
    <s v="Proyecto Google Meet"/>
    <s v="Requerimiento - Plan B - Meet"/>
    <n v="6"/>
    <n v="2"/>
    <n v="0"/>
    <n v="0"/>
  </r>
  <r>
    <x v="11"/>
    <n v="47"/>
    <s v="Proyectos/Requerimientos"/>
    <s v="Morosidad"/>
    <s v="Requerimiento - Morosidad"/>
    <n v="6"/>
    <n v="0"/>
    <n v="0"/>
    <n v="0"/>
  </r>
  <r>
    <x v="11"/>
    <n v="47"/>
    <s v="Proyectos/Requerimientos"/>
    <s v="Envio de correo y sms Automatico"/>
    <s v="Requerimiento - Envio de correo y sms automatico - Admisión"/>
    <n v="2"/>
    <n v="0"/>
    <n v="0"/>
    <n v="0"/>
  </r>
  <r>
    <x v="11"/>
    <n v="47"/>
    <s v="Proyectos/Requerimientos"/>
    <s v="Reportería Presupuestos"/>
    <s v="Requerimiento - Reporteria Presupuestos"/>
    <n v="4"/>
    <n v="4"/>
    <n v="0"/>
    <n v="0"/>
  </r>
  <r>
    <x v="11"/>
    <n v="47"/>
    <s v="Proyectos/Requerimientos"/>
    <m/>
    <s v="Estimación de Requerimientos"/>
    <n v="0"/>
    <n v="5"/>
    <n v="5"/>
    <n v="5"/>
  </r>
  <r>
    <x v="11"/>
    <n v="47"/>
    <s v="Consultas"/>
    <m/>
    <s v="Apoyo a Equipo de Operaciones"/>
    <n v="2"/>
    <n v="3"/>
    <n v="3"/>
    <n v="3"/>
  </r>
  <r>
    <x v="11"/>
    <n v="47"/>
    <s v="Consultas internas"/>
    <m/>
    <s v="Apoyo a Equipo de Proyectos"/>
    <n v="2"/>
    <n v="2"/>
    <n v="2"/>
    <n v="2"/>
  </r>
  <r>
    <x v="11"/>
    <n v="47"/>
    <s v="Consultas internas"/>
    <m/>
    <s v="Coordinación equipo de proyectos"/>
    <n v="2"/>
    <n v="2"/>
    <n v="2"/>
    <n v="2"/>
  </r>
  <r>
    <x v="12"/>
    <n v="30"/>
    <s v="Proyectos/Requerimientos"/>
    <s v="Proyecto Banner-Postgrado"/>
    <s v="Apoyo a Equipo de Proyecto (Proyecto Postgrado EPUC)"/>
    <n v="10"/>
    <n v="20"/>
    <n v="0"/>
    <n v="0"/>
  </r>
  <r>
    <x v="12"/>
    <n v="30"/>
    <s v="Proyectos/Requerimientos"/>
    <s v="Argos"/>
    <s v="Apoyo a equipo de proyectos (Reportes Argos)"/>
    <n v="2"/>
    <n v="6"/>
    <m/>
    <m/>
  </r>
  <r>
    <x v="12"/>
    <n v="30"/>
    <s v="Proyectos/Requerimientos"/>
    <s v="Proyecto Portal Docente"/>
    <s v="Apoyo a equipo de proyectos (Req. Marcacion Portal Docente)"/>
    <n v="18"/>
    <n v="0"/>
    <n v="0"/>
    <m/>
  </r>
  <r>
    <x v="12"/>
    <n v="30"/>
    <s v="Proyectos/Requerimientos"/>
    <s v="Proyecto Caja Didáctica"/>
    <s v="Capacitacion Caja Didactica"/>
    <n v="0"/>
    <n v="3"/>
    <m/>
    <m/>
  </r>
  <r>
    <x v="12"/>
    <n v="30"/>
    <s v="Proyectos/Requerimientos"/>
    <s v="Proyecto Seleccion Docente"/>
    <s v="Apoyo a Equipo de Proyectos (Proyecto Seleccion Docente)"/>
    <n v="8"/>
    <n v="20"/>
    <n v="20"/>
    <n v="10"/>
  </r>
  <r>
    <x v="13"/>
    <n v="30"/>
    <s v="Proyectos/Requerimientos"/>
    <s v="Argos"/>
    <s v="Apoyo a equipo de proyectos (Reportes Argos)"/>
    <n v="1.5"/>
    <n v="6"/>
    <m/>
    <m/>
  </r>
  <r>
    <x v="13"/>
    <n v="30"/>
    <s v="Proyectos/Requerimientos"/>
    <s v="Proyecto Portal Docente"/>
    <s v="Apoyo a equipo de proyectos (Req. Marcacion Portal Docente)"/>
    <n v="18"/>
    <n v="0"/>
    <n v="0"/>
    <n v="0"/>
  </r>
  <r>
    <x v="13"/>
    <n v="30"/>
    <s v="Proyectos/Requerimientos"/>
    <s v="Proyecto Seleccion Docente"/>
    <s v="Apoyo a equipo de proyectos (Req. Seleccion Docente)"/>
    <n v="30"/>
    <n v="20"/>
    <n v="20"/>
    <n v="10"/>
  </r>
  <r>
    <x v="14"/>
    <n v="47"/>
    <s v="Proyectos/Requerimientos"/>
    <m/>
    <s v="Estimación de Requerimientos"/>
    <n v="4"/>
    <n v="0"/>
    <n v="0"/>
    <n v="15"/>
  </r>
  <r>
    <x v="14"/>
    <n v="47"/>
    <s v="Proyectos/Requerimientos"/>
    <s v="Historial Academico"/>
    <s v="Estimación de Requerimientos - Historial Académico"/>
    <n v="6"/>
    <n v="2"/>
    <n v="0"/>
    <n v="0"/>
  </r>
  <r>
    <x v="14"/>
    <n v="47"/>
    <s v="Proyectos/Requerimientos"/>
    <s v="Matricula masiva"/>
    <s v="Requerimiento - Matricula masiva"/>
    <n v="5"/>
    <n v="10"/>
    <n v="5"/>
    <n v="5"/>
  </r>
  <r>
    <x v="14"/>
    <n v="47"/>
    <s v="Proyectos/Requerimientos"/>
    <s v="Exoneración de seguro contra accidentes"/>
    <s v="Requerimiento - Exoneración de seguro contra accidentes"/>
    <n v="15"/>
    <n v="8"/>
    <n v="5"/>
    <n v="0"/>
  </r>
  <r>
    <x v="14"/>
    <n v="47"/>
    <s v="Proyectos/Requerimientos"/>
    <s v="Revisión de asignaturas extracurriculares"/>
    <s v="Requerimineto - Revisión Asignaturas extracurriculares"/>
    <n v="5"/>
    <n v="20"/>
    <n v="4"/>
    <n v="2"/>
  </r>
  <r>
    <x v="14"/>
    <n v="47"/>
    <s v="Consultas"/>
    <m/>
    <s v="Apoyo a Equipo de Operaciones"/>
    <n v="1"/>
    <n v="1"/>
    <n v="1"/>
    <n v="1"/>
  </r>
  <r>
    <x v="14"/>
    <n v="47"/>
    <s v="Incidencias"/>
    <m/>
    <s v="Atencion de Incidencias"/>
    <n v="3"/>
    <n v="3"/>
    <n v="3"/>
    <n v="3"/>
  </r>
  <r>
    <x v="14"/>
    <n v="47"/>
    <s v="Consultas"/>
    <m/>
    <s v="Apoyo a RRAA "/>
    <n v="1"/>
    <n v="1"/>
    <n v="3"/>
    <n v="1"/>
  </r>
  <r>
    <x v="15"/>
    <n v="47"/>
    <s v="Consultas internas"/>
    <m/>
    <s v="Apoyo a Equipo de Proyectos"/>
    <n v="1"/>
    <n v="0"/>
    <n v="1"/>
    <n v="1"/>
  </r>
  <r>
    <x v="14"/>
    <n v="47"/>
    <s v="Proyectos/Requerimientos"/>
    <s v="Mejoras de Atención al Estudiante"/>
    <s v="Proyecto: Mejora de Atención al Estudiante"/>
    <n v="6"/>
    <n v="2"/>
    <n v="20"/>
    <n v="5"/>
  </r>
  <r>
    <x v="14"/>
    <n v="47"/>
    <s v="Proyectos/Requerimientos"/>
    <s v="Matricula 2020-20"/>
    <s v="Proyecto: Matricula 202020"/>
    <n v="0"/>
    <n v="0"/>
    <n v="0"/>
    <n v="6"/>
  </r>
  <r>
    <x v="14"/>
    <n v="47"/>
    <s v="Proyectos/Requerimientos"/>
    <s v="Matricula programa super intensivo"/>
    <s v="Requerimiento- Matricula Programa super intensivo"/>
    <n v="0"/>
    <n v="0"/>
    <n v="5"/>
    <n v="8"/>
  </r>
  <r>
    <x v="15"/>
    <n v="47"/>
    <s v="Proyectos/Requerimientos"/>
    <s v="Envío de actas por Isban"/>
    <s v="Requerimiento- Envío de actas por Isban"/>
    <n v="0"/>
    <n v="0"/>
    <n v="0"/>
    <n v="0"/>
  </r>
  <r>
    <x v="16"/>
    <n v="47"/>
    <s v="Proyectos/Requerimientos"/>
    <s v="MS Teams"/>
    <s v="Requerimiento - Teams para la Educación"/>
    <n v="5"/>
    <n v="5"/>
    <n v="5"/>
    <n v="5"/>
  </r>
  <r>
    <x v="16"/>
    <n v="47"/>
    <s v="Proyectos/Requerimientos"/>
    <s v="IX Feria de Proyectos de Ingeniería 2020-10 - MS Tams"/>
    <s v="Requerimiento - Teams Trabajo de grupos y canales para evento"/>
    <n v="0"/>
    <n v="0"/>
    <n v="8"/>
    <n v="14"/>
  </r>
  <r>
    <x v="16"/>
    <n v="47"/>
    <s v="Proyectos/Requerimientos"/>
    <s v="Proyecto Unión de Centros"/>
    <s v="Requerimiento - Centro de emprendimiento "/>
    <n v="4"/>
    <n v="4"/>
    <n v="4"/>
    <n v="4"/>
  </r>
  <r>
    <x v="16"/>
    <n v="47"/>
    <s v="Proyectos/Requerimientos"/>
    <s v="SINEACE"/>
    <s v="Requerimiento - Acreditación SINEACE"/>
    <n v="4"/>
    <n v="2"/>
    <n v="2"/>
    <n v="2"/>
  </r>
  <r>
    <x v="16"/>
    <n v="47"/>
    <s v="Proyectos/Requerimientos"/>
    <s v="MS Teams"/>
    <s v="Requerimiento - Teams Live Events"/>
    <n v="4"/>
    <n v="2"/>
    <n v="2"/>
    <n v="2"/>
  </r>
  <r>
    <x v="16"/>
    <n v="47"/>
    <s v="Proyectos/Requerimientos"/>
    <m/>
    <s v="Requerimiento - Estimación de Requerimientos (Mejoras - Sistema de Presupuesto) "/>
    <n v="3"/>
    <n v="3"/>
    <n v="3"/>
    <n v="3"/>
  </r>
  <r>
    <x v="16"/>
    <n v="47"/>
    <s v="Proyectos/Requerimientos"/>
    <s v="Proyecto Upgrade del Bibliotecario Virtual (Chat Online)"/>
    <s v="Requerimiento - Upgrade del Bibliotecario Virtual "/>
    <n v="2"/>
    <n v="1"/>
    <n v="0"/>
    <n v="0"/>
  </r>
  <r>
    <x v="16"/>
    <n v="47"/>
    <s v="Consultas internas"/>
    <m/>
    <s v="Apoyo a Equipo de Proyecto (Proyecto Portal Docente)"/>
    <n v="4"/>
    <n v="2"/>
    <n v="1"/>
    <n v="1"/>
  </r>
  <r>
    <x v="16"/>
    <n v="47"/>
    <s v="Consultas"/>
    <m/>
    <s v="Apoyo a Equipo de Operaciones (Batch de creación de cuentas AD)"/>
    <n v="4"/>
    <n v="0"/>
    <n v="0"/>
    <n v="0"/>
  </r>
  <r>
    <x v="16"/>
    <n v="47"/>
    <s v="Consultas"/>
    <m/>
    <s v="Apoyo a Equipo de Operaciones (Sincronización de cuentas O365 | Grupos Teams)"/>
    <n v="2"/>
    <n v="2"/>
    <n v="2"/>
    <n v="2"/>
  </r>
  <r>
    <x v="17"/>
    <n v="47"/>
    <s v="Proyectos/Requerimientos"/>
    <s v="Argos"/>
    <s v="Atención de requerimientos reportes"/>
    <n v="25"/>
    <n v="25"/>
    <n v="25"/>
    <n v="25"/>
  </r>
  <r>
    <x v="17"/>
    <n v="47"/>
    <s v="Proyectos/Requerimientos"/>
    <s v="Argos"/>
    <s v="Requerimiento-Reporte Porcentaje de presencialidad"/>
    <m/>
    <m/>
    <m/>
    <m/>
  </r>
  <r>
    <x v="17"/>
    <n v="47"/>
    <s v="Proyectos/Requerimientos"/>
    <s v="Argos"/>
    <s v="Requerimiento-Reporte Replicar reglas de tricado en historial"/>
    <m/>
    <m/>
    <m/>
    <m/>
  </r>
  <r>
    <x v="17"/>
    <n v="47"/>
    <s v="Proyectos/Requerimientos"/>
    <s v="Argos"/>
    <s v="Requerimiento-ReporteNueva regla de listas cruzadas Reporte 181"/>
    <m/>
    <m/>
    <m/>
    <m/>
  </r>
  <r>
    <x v="17"/>
    <n v="47"/>
    <s v="Proyectos/Requerimientos"/>
    <s v="Argos"/>
    <s v="Requerimiento-ReporteActualizar hora reporte N° 141"/>
    <m/>
    <m/>
    <m/>
    <m/>
  </r>
  <r>
    <x v="17"/>
    <n v="47"/>
    <s v="Proyectos/Requerimientos"/>
    <s v="Argos"/>
    <s v="Requerimiento-ReporteCorrección Reporte N° 019"/>
    <m/>
    <m/>
    <m/>
    <m/>
  </r>
  <r>
    <x v="17"/>
    <n v="47"/>
    <s v="Consultas internas"/>
    <m/>
    <s v="Apoyo a Equipo de Proyectos "/>
    <n v="8"/>
    <n v="8"/>
    <n v="8"/>
    <n v="8"/>
  </r>
  <r>
    <x v="17"/>
    <n v="47"/>
    <s v="Consultas internas"/>
    <m/>
    <s v=" * Capacitaciones sobre Banner y Argos"/>
    <m/>
    <m/>
    <m/>
    <m/>
  </r>
  <r>
    <x v="17"/>
    <n v="47"/>
    <s v="Consultas"/>
    <m/>
    <s v="Apoyo a Equipo de Operaciones"/>
    <n v="8"/>
    <n v="8"/>
    <n v="8"/>
    <n v="8"/>
  </r>
  <r>
    <x v="17"/>
    <n v="47"/>
    <s v="Consultas"/>
    <m/>
    <s v=" * Desarrollo de reportes"/>
    <m/>
    <m/>
    <m/>
    <m/>
  </r>
  <r>
    <x v="17"/>
    <n v="47"/>
    <s v="Incidencias"/>
    <m/>
    <s v="Atención de incidencias"/>
    <n v="6"/>
    <n v="6"/>
    <n v="6"/>
    <n v="6"/>
  </r>
  <r>
    <x v="17"/>
    <n v="47"/>
    <s v="Incidencias"/>
    <m/>
    <s v=" * Correccion de lentitud del reporte 108 en Argos"/>
    <m/>
    <m/>
    <m/>
    <m/>
  </r>
  <r>
    <x v="18"/>
    <n v="47"/>
    <s v="Proyectos/Requerimientos"/>
    <m/>
    <s v="Estimación de Requerimientos"/>
    <n v="4"/>
    <n v="4"/>
    <n v="4"/>
    <n v="4"/>
  </r>
  <r>
    <x v="18"/>
    <n v="47"/>
    <s v="Consultas"/>
    <m/>
    <s v="Apoyo a Equipo de Operaciones - Consultas Meet, Argos, Banner y otros"/>
    <n v="4"/>
    <n v="5"/>
    <n v="5"/>
    <n v="5"/>
  </r>
  <r>
    <x v="18"/>
    <n v="47"/>
    <s v="Proyectos/Requerimientos"/>
    <s v="Proyecto Portal Docente"/>
    <s v="Proyecto Portal Docente"/>
    <n v="2"/>
    <n v="3"/>
    <n v="3"/>
    <n v="3"/>
  </r>
  <r>
    <x v="18"/>
    <n v="47"/>
    <s v="Consultas internas"/>
    <m/>
    <s v="Apoyo a Equipo de Proyectos - Validación Sesiones Meet"/>
    <n v="8"/>
    <n v="0"/>
    <n v="0"/>
    <n v="0"/>
  </r>
  <r>
    <x v="18"/>
    <n v="47"/>
    <s v="Proyectos/Requerimientos"/>
    <s v="Argos"/>
    <s v="Seguimiento y Validación de requerimientos - Reportes PA, Reporte Posgrado"/>
    <n v="20"/>
    <n v="20"/>
    <n v="20"/>
    <n v="20"/>
  </r>
  <r>
    <x v="18"/>
    <n v="47"/>
    <s v="Consultas"/>
    <m/>
    <s v="Capacitación a Equipo de Operaciones"/>
    <n v="0"/>
    <n v="0"/>
    <n v="0"/>
    <n v="2"/>
  </r>
  <r>
    <x v="18"/>
    <n v="47"/>
    <s v="Consultas internas"/>
    <m/>
    <s v="Apoyo a Equipo de Proyectos - Proyecto Grados y Títulos"/>
    <n v="0"/>
    <n v="0"/>
    <n v="6"/>
    <n v="6"/>
  </r>
  <r>
    <x v="18"/>
    <n v="47"/>
    <s v="Incidencias"/>
    <m/>
    <s v="Atencion de Incidencias"/>
    <m/>
    <m/>
    <m/>
    <m/>
  </r>
  <r>
    <x v="19"/>
    <n v="47"/>
    <s v="Proyectos/Requerimientos"/>
    <s v="Pagos de Examenes de Recuperación"/>
    <s v="Pagos de Examenes de Recuperación"/>
    <n v="14"/>
    <n v="2"/>
    <n v="0"/>
    <n v="0"/>
  </r>
  <r>
    <x v="19"/>
    <n v="47"/>
    <s v="Proyectos/Requerimientos"/>
    <s v="Reporte Admisión - Directorio"/>
    <s v="Reporte Admisión - Directorio"/>
    <n v="12"/>
    <n v="2"/>
    <n v="0"/>
    <n v="0"/>
  </r>
  <r>
    <x v="19"/>
    <n v="47"/>
    <s v="Proyectos/Requerimientos"/>
    <s v="Envío SMS - Deudas"/>
    <s v="Envío SMS - Deudas"/>
    <n v="1"/>
    <n v="1"/>
    <n v="1"/>
    <n v="1"/>
  </r>
  <r>
    <x v="19"/>
    <n v="47"/>
    <s v="Proyectos/Requerimientos"/>
    <s v="Reporte de Morosidad IC"/>
    <s v="Reporte de Morosidad IC"/>
    <n v="5"/>
    <n v="7"/>
    <n v="7"/>
    <n v="4"/>
  </r>
  <r>
    <x v="19"/>
    <n v="47"/>
    <s v="Proyectos/Requerimientos"/>
    <s v="Listados de Deudores IC"/>
    <s v="Listados de Deudores IC"/>
    <n v="5"/>
    <n v="7"/>
    <n v="7"/>
    <n v="4"/>
  </r>
  <r>
    <x v="19"/>
    <n v="47"/>
    <s v="Proyectos/Requerimientos"/>
    <s v="Estado inscrito - ADM"/>
    <s v="Estado inscrito - ADM"/>
    <n v="0"/>
    <n v="12"/>
    <n v="4"/>
    <n v="0"/>
  </r>
  <r>
    <x v="19"/>
    <n v="47"/>
    <s v="Proyectos/Requerimientos"/>
    <s v="Envío Correos - Deudas"/>
    <s v="Envío Correos - Deudas"/>
    <n v="1"/>
    <n v="1"/>
    <n v="1"/>
    <n v="1"/>
  </r>
  <r>
    <x v="19"/>
    <n v="47"/>
    <s v="Proyectos/Requerimientos"/>
    <s v="Trámite documentario virtual"/>
    <s v="Trámite documentario virtual"/>
    <n v="0"/>
    <n v="0"/>
    <n v="0"/>
    <n v="0"/>
  </r>
  <r>
    <x v="19"/>
    <n v="47"/>
    <s v="Proyectos/Requerimientos"/>
    <s v="MEJORA - REPORTE DE HORAS DOCENTES"/>
    <s v="MEJORA - REPORTE DE HORAS DOCENTES"/>
    <n v="0"/>
    <n v="0"/>
    <n v="2"/>
    <n v="15"/>
  </r>
  <r>
    <x v="19"/>
    <n v="47"/>
    <s v="Proyectos/Requerimientos"/>
    <s v="Reportes Coordinación Académica"/>
    <s v="Reportes Coordinación Académica"/>
    <n v="0"/>
    <n v="0"/>
    <n v="3"/>
    <n v="0"/>
  </r>
  <r>
    <x v="19"/>
    <n v="47"/>
    <s v="Proyectos/Requerimientos"/>
    <s v="SERVICIO - ENVÍO DE CORREOS"/>
    <s v="SERVICIO - ENVÍO DE CORREOS"/>
    <m/>
    <m/>
    <m/>
    <m/>
  </r>
  <r>
    <x v="19"/>
    <n v="47"/>
    <s v="Proyectos/Requerimientos"/>
    <s v="AVISOS ACADÉMICOS"/>
    <s v="AVISOS ACADÉMICOS"/>
    <m/>
    <m/>
    <m/>
    <m/>
  </r>
  <r>
    <x v="19"/>
    <n v="47"/>
    <s v="Proyectos/Requerimientos"/>
    <s v="CAPACITACIÓN - SOLICITUDES DE REINCORPORACIÓN"/>
    <s v="CAPACITACIÓN - SOLICITUDES DE REINCORPORACIÓN"/>
    <m/>
    <m/>
    <m/>
    <m/>
  </r>
  <r>
    <x v="19"/>
    <n v="47"/>
    <s v="Proyectos/Requerimientos"/>
    <s v="CASOS - CAMBIO DE MALLA"/>
    <s v="CASOS - CAMBIO DE MALLA"/>
    <m/>
    <m/>
    <m/>
    <m/>
  </r>
  <r>
    <x v="19"/>
    <n v="47"/>
    <s v="Proyectos/Requerimientos"/>
    <s v="PORCENTAJE DE INASISTENCIAS ALTERNATIVO"/>
    <s v="PORCENTAJE DE INASISTENCIAS ALTERNATIVO"/>
    <m/>
    <m/>
    <m/>
    <m/>
  </r>
  <r>
    <x v="19"/>
    <n v="47"/>
    <s v="Proyectos/Requerimientos"/>
    <s v="ACTUALIZAR CÓDIGOS POR DNI"/>
    <s v="ACTUALIZAR CÓDIGOS POR DNI"/>
    <m/>
    <m/>
    <m/>
    <m/>
  </r>
  <r>
    <x v="19"/>
    <n v="47"/>
    <s v="Proyectos/Requerimientos"/>
    <s v="ACTUALIZACIÓN DE MANUALES"/>
    <s v="ACTUALIZACIÓN DE MANUALES"/>
    <m/>
    <m/>
    <m/>
    <m/>
  </r>
  <r>
    <x v="19"/>
    <n v="47"/>
    <s v="Incidencias"/>
    <m/>
    <s v="Atencion de Incidencias"/>
    <n v="0"/>
    <n v="6"/>
    <n v="15"/>
    <n v="15"/>
  </r>
  <r>
    <x v="19"/>
    <n v="47"/>
    <s v="Proyectos/Requerimientos"/>
    <s v="Estimación de Requerimientos"/>
    <s v="Estimación de Requerimientos"/>
    <n v="3"/>
    <n v="3"/>
    <n v="3"/>
    <n v="3"/>
  </r>
  <r>
    <x v="19"/>
    <n v="47"/>
    <s v="Consultas"/>
    <m/>
    <s v="Apoyo a Equipo de Operaciones"/>
    <n v="1"/>
    <n v="1"/>
    <n v="1"/>
    <n v="1"/>
  </r>
  <r>
    <x v="19"/>
    <n v="47"/>
    <s v="Consultas internas"/>
    <m/>
    <s v="Apoyo a Equipo de Proyectos"/>
    <n v="4"/>
    <n v="4"/>
    <n v="4"/>
    <n v="2"/>
  </r>
  <r>
    <x v="19"/>
    <n v="47"/>
    <s v="Consultas"/>
    <m/>
    <s v="Asistencia a usuarios"/>
    <n v="2"/>
    <n v="2"/>
    <n v="2"/>
    <n v="2"/>
  </r>
  <r>
    <x v="20"/>
    <n v="47"/>
    <s v="Incidencias"/>
    <m/>
    <s v="Atencion de Incidencias"/>
    <n v="15"/>
    <n v="15"/>
    <n v="15"/>
    <n v="15"/>
  </r>
  <r>
    <x v="20"/>
    <n v="47"/>
    <s v="Proyectos/Requerimientos"/>
    <s v="Estimación de Requerimientos"/>
    <s v="Estimación de Requerimientos"/>
    <n v="1"/>
    <n v="1"/>
    <n v="1"/>
    <n v="2"/>
  </r>
  <r>
    <x v="20"/>
    <n v="47"/>
    <s v="Consultas"/>
    <m/>
    <s v="Apoyo a Equipo de Operaciones"/>
    <n v="3"/>
    <n v="3"/>
    <n v="3"/>
    <n v="4"/>
  </r>
  <r>
    <x v="20"/>
    <n v="47"/>
    <s v="Consultas internas"/>
    <m/>
    <s v="Apoyo a Equipo de Proyectos"/>
    <n v="4"/>
    <n v="4"/>
    <n v="4"/>
    <n v="3"/>
  </r>
  <r>
    <x v="20"/>
    <n v="47"/>
    <s v="Consultas"/>
    <m/>
    <s v="Asistencia a usuarios"/>
    <n v="2"/>
    <n v="2"/>
    <n v="2"/>
    <n v="2"/>
  </r>
  <r>
    <x v="20"/>
    <n v="47"/>
    <s v="Proyectos/Requerimientos"/>
    <s v="Envío SMS - Deudas"/>
    <s v="Envío SMS - Deudas"/>
    <n v="1"/>
    <n v="1"/>
    <n v="1"/>
    <n v="1"/>
  </r>
  <r>
    <x v="20"/>
    <n v="47"/>
    <s v="Proyectos/Requerimientos"/>
    <s v="Modificaciones - OVIE"/>
    <s v="Modificaciones - OVIE"/>
    <n v="19"/>
    <n v="5"/>
    <n v="0"/>
    <n v="0"/>
  </r>
  <r>
    <x v="20"/>
    <n v="47"/>
    <s v="Proyectos/Requerimientos"/>
    <s v="Tramite documentario virtual"/>
    <s v="Tramite documentario virtual"/>
    <n v="3"/>
    <n v="17"/>
    <n v="22"/>
    <n v="21"/>
  </r>
  <r>
    <x v="20"/>
    <n v="47"/>
    <s v="Proyectos/Requerimientos"/>
    <s v="Servicio - envio de correos"/>
    <s v="Servicio - envio de correos"/>
    <n v="0"/>
    <n v="0"/>
    <n v="0"/>
    <n v="0"/>
  </r>
  <r>
    <x v="20"/>
    <n v="47"/>
    <s v="Proyectos/Requerimientos"/>
    <s v="Convalidar III Módulo"/>
    <s v="Convalidar III Módulo"/>
    <n v="0"/>
    <n v="0"/>
    <n v="0"/>
    <n v="0"/>
  </r>
  <r>
    <x v="20"/>
    <n v="47"/>
    <s v="Proyectos/Requerimientos"/>
    <s v="Cambio de horarios"/>
    <s v="Cambio de horarios"/>
    <m/>
    <m/>
    <m/>
    <m/>
  </r>
  <r>
    <x v="20"/>
    <n v="47"/>
    <s v="Proyectos/Requerimientos"/>
    <s v="Documentos virtuales - RAI"/>
    <s v="Documentos virtuales - RAI"/>
    <n v="0"/>
    <n v="0"/>
    <n v="0"/>
    <n v="0"/>
  </r>
  <r>
    <x v="20"/>
    <n v="47"/>
    <s v="Proyectos/Requerimientos"/>
    <s v="Blended -caja"/>
    <s v="Blended -caja"/>
    <n v="0"/>
    <n v="0"/>
    <n v="0"/>
    <n v="0"/>
  </r>
  <r>
    <x v="20"/>
    <n v="47"/>
    <s v="Proyectos/Requerimientos"/>
    <s v="Coordinación - académica"/>
    <s v="Coordinación - académica"/>
    <n v="0"/>
    <n v="0"/>
    <n v="0"/>
    <n v="0"/>
  </r>
  <r>
    <x v="21"/>
    <n v="47"/>
    <s v="Proyectos/Requerimientos"/>
    <s v="Generación cuentas corrientes y descuentos"/>
    <s v="Generación cuentas corrientes y descuentos"/>
    <n v="25"/>
    <n v="10"/>
    <n v="0"/>
    <n v="0"/>
  </r>
  <r>
    <x v="21"/>
    <n v="47"/>
    <s v="Proyectos/Requerimientos"/>
    <s v="Requerimiento: Recibos cancelatorios Caja Centro"/>
    <s v="Requerimiento: Recibos cancelatorios Caja Centro"/>
    <n v="0"/>
    <n v="0"/>
    <n v="15"/>
    <n v="0"/>
  </r>
  <r>
    <x v="21"/>
    <n v="47"/>
    <s v="Proyectos/Requerimientos"/>
    <s v="Trámite documentario virtual"/>
    <s v="Trámite documentario virtual"/>
    <n v="0"/>
    <n v="15"/>
    <n v="10"/>
    <n v="0"/>
  </r>
  <r>
    <x v="21"/>
    <n v="47"/>
    <s v="Proyectos/Requerimientos"/>
    <s v="Estado inscrito - ADM"/>
    <s v="Estado inscrito - ADM"/>
    <n v="0"/>
    <n v="0"/>
    <n v="0"/>
    <n v="25"/>
  </r>
  <r>
    <x v="21"/>
    <n v="47"/>
    <s v="Proyectos/Requerimientos"/>
    <s v="Validar un solo descuento"/>
    <s v="Validar un solo descuento"/>
    <n v="0"/>
    <n v="0"/>
    <n v="0"/>
    <n v="0"/>
  </r>
  <r>
    <x v="21"/>
    <n v="47"/>
    <s v="Proyectos/Requerimientos"/>
    <s v="Convalidar III Módulo"/>
    <s v="Convalidar III Módulo"/>
    <n v="0"/>
    <n v="0"/>
    <n v="0"/>
    <n v="0"/>
  </r>
  <r>
    <x v="21"/>
    <n v="47"/>
    <s v="Proyectos/Requerimientos"/>
    <s v="Documentos virtuales - RAI"/>
    <s v="Documentos virtuales - RAI"/>
    <n v="0"/>
    <n v="0"/>
    <n v="0"/>
    <n v="0"/>
  </r>
  <r>
    <x v="21"/>
    <n v="47"/>
    <s v="Proyectos/Requerimientos"/>
    <s v="Avisos - Entrega de Notas"/>
    <s v="Avisos - Entrega de Notas"/>
    <n v="0"/>
    <n v="0"/>
    <n v="0"/>
    <n v="0"/>
  </r>
  <r>
    <x v="21"/>
    <n v="47"/>
    <s v="Proyectos/Requerimientos"/>
    <s v="Asistencia eventos"/>
    <s v="Asistencia eventos"/>
    <n v="0"/>
    <n v="0"/>
    <n v="0"/>
    <n v="0"/>
  </r>
  <r>
    <x v="21"/>
    <n v="47"/>
    <s v="Proyectos/Requerimientos"/>
    <s v="Solicitud de ambientes"/>
    <s v="Solicitud de ambientes"/>
    <n v="0"/>
    <n v="0"/>
    <n v="0"/>
    <n v="0"/>
  </r>
  <r>
    <x v="22"/>
    <n v="47"/>
    <s v="Proyectos/Requerimientos"/>
    <s v="Porcentaje de inasistencias "/>
    <s v="Porcentaje de inasistencias "/>
    <n v="0"/>
    <n v="0"/>
    <n v="0"/>
    <n v="0"/>
  </r>
  <r>
    <x v="21"/>
    <n v="47"/>
    <s v="Proyectos/Requerimientos"/>
    <s v="Cambiar código por DNI"/>
    <s v="Cambiar código por DNI"/>
    <n v="0"/>
    <n v="0"/>
    <n v="0"/>
    <n v="0"/>
  </r>
  <r>
    <x v="21"/>
    <n v="47"/>
    <s v="Proyectos/Requerimientos"/>
    <s v="Actualización de manuales"/>
    <s v="Actualización de manuales"/>
    <n v="0"/>
    <n v="0"/>
    <n v="0"/>
    <n v="0"/>
  </r>
  <r>
    <x v="21"/>
    <n v="47"/>
    <s v="Incidencias"/>
    <m/>
    <s v="Atención de incidencias"/>
    <n v="15"/>
    <n v="15"/>
    <n v="15"/>
    <n v="15"/>
  </r>
  <r>
    <x v="21"/>
    <n v="47"/>
    <s v="Proyectos/Requerimientos"/>
    <s v="Estimación de Requerimientos - Estimación de tareas"/>
    <s v="Estimación de Requerimientos - Estimación de tareas"/>
    <n v="1"/>
    <n v="1"/>
    <n v="1"/>
    <n v="1"/>
  </r>
  <r>
    <x v="21"/>
    <n v="47"/>
    <s v="Consultas"/>
    <m/>
    <s v="Apoyo a Equipo de Operaciones"/>
    <n v="1"/>
    <n v="1"/>
    <n v="1"/>
    <n v="1"/>
  </r>
  <r>
    <x v="21"/>
    <n v="47"/>
    <s v="Consultas internas"/>
    <m/>
    <s v="Apoyo a Equipo de Proyectos"/>
    <n v="4"/>
    <n v="4"/>
    <n v="4"/>
    <n v="4"/>
  </r>
  <r>
    <x v="21"/>
    <n v="47"/>
    <s v="Consultas"/>
    <m/>
    <s v="Asistencia a usuarios"/>
    <n v="2"/>
    <n v="2"/>
    <n v="2"/>
    <n v="2"/>
  </r>
  <r>
    <x v="23"/>
    <n v="47"/>
    <s v="Proyectos/Requerimientos"/>
    <s v="Proyecto Arquitectura "/>
    <s v="Inventario de APIS y WebServices"/>
    <n v="27"/>
    <n v="0"/>
    <n v="0"/>
    <n v="0"/>
  </r>
  <r>
    <x v="23"/>
    <n v="47"/>
    <s v="Proyectos/Requerimientos"/>
    <s v="Proyecto Arquitectura "/>
    <s v="Elaborar propuestua de Arquitectura de APIS y Microservicios"/>
    <n v="16"/>
    <n v="16"/>
    <n v="0"/>
    <n v="0"/>
  </r>
  <r>
    <x v="23"/>
    <n v="47"/>
    <s v="Proyectos/Requerimientos"/>
    <s v="Proyecto Arquitectura "/>
    <s v="Desarrollar la Arquitectura de APIS y Microservicios"/>
    <n v="0"/>
    <n v="27"/>
    <n v="0"/>
    <n v="0"/>
  </r>
  <r>
    <x v="23"/>
    <n v="47"/>
    <s v="Proyectos/Requerimientos"/>
    <s v="Proyecto Arquitectura "/>
    <s v="Desarrollar aplicación y documentación sobre guías para el desarrollo"/>
    <n v="0"/>
    <n v="0"/>
    <n v="0"/>
    <n v="0"/>
  </r>
  <r>
    <x v="23"/>
    <n v="47"/>
    <s v="Consultas internas"/>
    <m/>
    <s v="Acompañamiento a Analistas Programadores"/>
    <n v="3"/>
    <n v="3"/>
    <n v="3"/>
    <n v="3"/>
  </r>
  <r>
    <x v="23"/>
    <n v="47"/>
    <s v="Proyectos/Requerimientos"/>
    <s v="Proyecto Arquitectura "/>
    <s v=" Registro de incidentes"/>
    <n v="0"/>
    <n v="0"/>
    <n v="43"/>
    <n v="43"/>
  </r>
  <r>
    <x v="24"/>
    <n v="47"/>
    <s v="Proyectos/Requerimientos"/>
    <s v="Proyecto Grados y Titulos"/>
    <s v="Proyecto Grados Y titulos - Gestion"/>
    <n v="2"/>
    <n v="3"/>
    <n v="3"/>
    <n v="3"/>
  </r>
  <r>
    <x v="24"/>
    <n v="47"/>
    <s v="Proyectos/Requerimientos"/>
    <s v="Proyecto Vive Continental - Gestion"/>
    <s v="Proyecto Vida Universitaria - Gestion"/>
    <n v="3"/>
    <n v="4"/>
    <n v="4"/>
    <n v="4"/>
  </r>
  <r>
    <x v="24"/>
    <n v="47"/>
    <s v="Proyectos/Requerimientos"/>
    <s v="Proyecto Pago Online UC/IC - Incidencias/ Correcciones"/>
    <s v="Proyecto Pago Online UC/IC - Incidencias/ Correcciones"/>
    <n v="4"/>
    <n v="3"/>
    <n v="0"/>
    <n v="0"/>
  </r>
  <r>
    <x v="24"/>
    <n v="47"/>
    <s v="Proyectos/Requerimientos"/>
    <s v="Proyecto Seleccion Docente"/>
    <s v="Proyecto Seleccion Docente - Gestion"/>
    <n v="1"/>
    <n v="2"/>
    <n v="2"/>
    <n v="2"/>
  </r>
  <r>
    <x v="24"/>
    <n v="47"/>
    <s v="Proyectos/Requerimientos"/>
    <s v="Proyecto Portal Docente"/>
    <s v="Requerimiento - Portal Docente(Marcacion)"/>
    <n v="1"/>
    <n v="2"/>
    <n v="0"/>
    <n v="0"/>
  </r>
  <r>
    <x v="24"/>
    <n v="47"/>
    <s v="Proyectos/Requerimientos"/>
    <s v="Proyecto Reportes Posgrado - Power BI"/>
    <s v="Proyecto Reportes Posgrado - Power BI"/>
    <n v="0"/>
    <n v="6"/>
    <n v="5"/>
    <n v="4"/>
  </r>
  <r>
    <x v="24"/>
    <n v="47"/>
    <s v="Proyectos/Requerimientos"/>
    <s v="Proyecto Beneficio a Estudiantes - Gestion"/>
    <s v="Proyecto Beneficio a Estudiantes - Gestion"/>
    <m/>
    <m/>
    <n v="2"/>
    <n v="2"/>
  </r>
  <r>
    <x v="24"/>
    <n v="47"/>
    <s v="Proyectos/Requerimientos"/>
    <s v="Requerimiento Caja Centro"/>
    <s v="Requerimiento Caja Centro"/>
    <m/>
    <m/>
    <m/>
    <m/>
  </r>
  <r>
    <x v="24"/>
    <n v="47"/>
    <s v="Incidencias"/>
    <s v="Incidencias IC"/>
    <s v="Atención de incidencias"/>
    <n v="3"/>
    <n v="4"/>
    <n v="4"/>
    <n v="4"/>
  </r>
  <r>
    <x v="24"/>
    <n v="47"/>
    <s v="Consultas"/>
    <s v="EPG - Gestion de cobranza"/>
    <s v="A Gestion cobranza"/>
    <m/>
    <m/>
    <m/>
    <m/>
  </r>
  <r>
    <x v="24"/>
    <n v="47"/>
    <s v="Proyectos/Requerimientos"/>
    <s v="Estimación de Requerimientos"/>
    <s v="Estimación de Requerimientos"/>
    <n v="2"/>
    <n v="5"/>
    <n v="5"/>
    <n v="5"/>
  </r>
  <r>
    <x v="24"/>
    <n v="47"/>
    <s v="Proyectos/Requerimientos"/>
    <s v="Sistema de Gestion Cobranzas"/>
    <s v="Estimacion de Requerimiento - Sistema de Gestion Cobranzas"/>
    <m/>
    <m/>
    <n v="2"/>
    <n v="2"/>
  </r>
  <r>
    <x v="24"/>
    <n v="47"/>
    <s v="Proyectos/Requerimientos"/>
    <s v="Automatizacion Correo/SMS"/>
    <s v="Estimacion de Requerimiento - Automatizacion Correo/SMS"/>
    <m/>
    <m/>
    <n v="1"/>
    <n v="1"/>
  </r>
  <r>
    <x v="24"/>
    <n v="47"/>
    <s v="Proyectos/Requerimientos"/>
    <s v="Reporte de Morosidad IC"/>
    <s v="Estimación de Requerimientos - Reporte de Morosidad IC"/>
    <m/>
    <m/>
    <n v="1"/>
    <m/>
  </r>
  <r>
    <x v="24"/>
    <n v="47"/>
    <s v="Proyectos/Requerimientos"/>
    <s v="Proyecto Symplicity F2"/>
    <s v="Estimación de Requerimientos - Simplicity IC /SIAVI"/>
    <m/>
    <m/>
    <m/>
    <m/>
  </r>
  <r>
    <x v="24"/>
    <n v="47"/>
    <s v="Proyectos/Requerimientos"/>
    <s v="Migracion CAU-IC/Tramite Documentario"/>
    <s v="Estimación de Requerimientos - Migracion CAU-IC/Tramite Documentario"/>
    <m/>
    <m/>
    <m/>
    <m/>
  </r>
  <r>
    <x v="24"/>
    <n v="47"/>
    <s v="Proyectos/Requerimientos"/>
    <s v="Proyecto Caja Didáctica"/>
    <s v="Estimación de Requerimientos - Caja Didactica M1"/>
    <m/>
    <m/>
    <m/>
    <m/>
  </r>
  <r>
    <x v="24"/>
    <n v="47"/>
    <s v="Proyectos/Requerimientos"/>
    <s v="Servicios diferenciados"/>
    <s v="Estimacion de servicios diferenciados al estudiante"/>
    <m/>
    <m/>
    <m/>
    <m/>
  </r>
  <r>
    <x v="24"/>
    <n v="47"/>
    <s v="Consultas"/>
    <m/>
    <s v="Coordinaciones a Equipo de Operaciones - Capacitaciones/otros"/>
    <n v="2"/>
    <n v="3"/>
    <n v="3"/>
    <n v="3"/>
  </r>
  <r>
    <x v="24"/>
    <n v="47"/>
    <s v="Consultas"/>
    <m/>
    <s v="Coordinaciones a Equipo de Operaciones - Desarrollos e incidencias"/>
    <m/>
    <m/>
    <m/>
    <m/>
  </r>
  <r>
    <x v="24"/>
    <n v="47"/>
    <s v="Proyectos/Requerimientos"/>
    <s v="Proyecto Notas Moodle"/>
    <s v="Proyecto: Integración del registro de notas Aula Virtual a Banner"/>
    <m/>
    <m/>
    <n v="3"/>
    <n v="3"/>
  </r>
  <r>
    <x v="24"/>
    <n v="47"/>
    <s v="Consultas internas"/>
    <m/>
    <s v="Coordinacion Equipo Proyectos"/>
    <n v="5"/>
    <n v="8"/>
    <n v="8"/>
    <n v="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3">
  <r>
    <n v="2"/>
    <x v="0"/>
    <s v="Gestor Proyecto"/>
    <s v="PC-026"/>
    <s v="CAPEX"/>
    <s v="Interno"/>
    <x v="0"/>
    <s v="1. Análisis"/>
    <s v="Mediano"/>
    <s v="Ecosistema Digital"/>
    <x v="0"/>
    <m/>
    <n v="0"/>
    <n v="0"/>
    <x v="0"/>
    <x v="0"/>
    <m/>
    <s v="PDV 2026"/>
    <s v="PDV 2026"/>
    <n v="2021"/>
    <x v="0"/>
    <x v="0"/>
    <m/>
    <d v="2022-03-07T00:00:00"/>
    <d v="2022-05-31T00:00:00"/>
    <m/>
    <n v="0.68"/>
    <n v="0.6"/>
    <n v="0.65"/>
    <n v="3.0000000000000027E-2"/>
    <d v="2022-06-06T00:00:00"/>
    <m/>
    <m/>
    <m/>
    <m/>
    <m/>
    <m/>
    <n v="0"/>
    <n v="0"/>
    <n v="0"/>
    <e v="#DIV/0!"/>
    <m/>
    <n v="0"/>
    <n v="0"/>
    <n v="0"/>
    <n v="0"/>
    <n v="0"/>
    <n v="0"/>
    <n v="0"/>
    <n v="0"/>
    <n v="0"/>
    <n v="0"/>
    <n v="0"/>
    <s v="-"/>
    <n v="1"/>
  </r>
  <r>
    <n v="3"/>
    <x v="0"/>
    <s v="Gestor Proyecto"/>
    <s v="PC-051"/>
    <s v="CAPEX"/>
    <s v="Interno"/>
    <x v="1"/>
    <m/>
    <s v="Mediano"/>
    <s v="Instituto"/>
    <x v="1"/>
    <s v="-"/>
    <n v="0"/>
    <n v="0"/>
    <x v="1"/>
    <x v="1"/>
    <s v="Sofia Marin"/>
    <s v="Narda Ybañez"/>
    <s v="Registros Academicos IC"/>
    <n v="2020"/>
    <x v="0"/>
    <x v="0"/>
    <m/>
    <d v="2022-03-07T00:00:00"/>
    <d v="2022-05-20T00:00:00"/>
    <m/>
    <n v="1"/>
    <n v="0.76"/>
    <n v="1"/>
    <n v="0"/>
    <m/>
    <d v="2022-06-01T00:00:00"/>
    <d v="2022-10-07T00:00:00"/>
    <m/>
    <n v="0.03"/>
    <n v="0"/>
    <n v="0.03"/>
    <n v="0"/>
    <n v="128"/>
    <n v="-44713"/>
    <n v="-350.3203125"/>
    <m/>
    <n v="47800"/>
    <n v="33000"/>
    <n v="47800"/>
    <n v="0.44848484848484849"/>
    <n v="0"/>
    <n v="0"/>
    <n v="0"/>
    <n v="0"/>
    <n v="0"/>
    <n v="0"/>
    <n v="0"/>
    <m/>
    <n v="1"/>
  </r>
  <r>
    <n v="4"/>
    <x v="0"/>
    <s v="Gestor Proyecto"/>
    <s v="PC-110"/>
    <s v="CAPEX"/>
    <s v="Interno"/>
    <x v="2"/>
    <s v="1. Análisis"/>
    <s v="Grande"/>
    <s v="Soporte Administrativo"/>
    <x v="2"/>
    <n v="0"/>
    <n v="0"/>
    <n v="0"/>
    <x v="2"/>
    <x v="1"/>
    <s v="Enma Chero"/>
    <s v="Juan Jose Chuquiraichi"/>
    <s v="Tesorería"/>
    <n v="2022"/>
    <x v="0"/>
    <x v="0"/>
    <m/>
    <d v="2022-01-25T00:00:00"/>
    <d v="2022-05-09T00:00:00"/>
    <m/>
    <n v="1"/>
    <n v="0.86"/>
    <n v="1"/>
    <n v="0"/>
    <m/>
    <d v="2022-05-10T00:00:00"/>
    <d v="2022-07-08T00:00:00"/>
    <m/>
    <n v="0.87"/>
    <n v="0.72"/>
    <n v="0.87"/>
    <n v="0"/>
    <n v="59"/>
    <n v="-44691"/>
    <n v="-758.47457627118649"/>
    <m/>
    <n v="336000"/>
    <n v="336000"/>
    <n v="0"/>
    <n v="-1"/>
    <m/>
    <n v="0"/>
    <m/>
    <n v="0"/>
    <m/>
    <n v="0"/>
    <n v="0"/>
    <m/>
    <n v="0.97187499999999993"/>
  </r>
  <r>
    <n v="5"/>
    <x v="0"/>
    <s v="Gestor Proyecto"/>
    <s v="PC-051"/>
    <s v="AREA"/>
    <s v="Interno"/>
    <x v="3"/>
    <s v="3. Desarrollo"/>
    <s v="Pequeño"/>
    <s v="Postgrado"/>
    <x v="3"/>
    <n v="0"/>
    <n v="0"/>
    <n v="0"/>
    <x v="2"/>
    <x v="1"/>
    <s v="Claudia Alvino"/>
    <s v="Jaime Sobrados"/>
    <m/>
    <n v="2022"/>
    <x v="0"/>
    <x v="0"/>
    <m/>
    <m/>
    <m/>
    <m/>
    <m/>
    <m/>
    <m/>
    <n v="0"/>
    <m/>
    <d v="2022-12-10T00:00:00"/>
    <d v="2022-05-06T00:00:00"/>
    <d v="2022-05-06T00:00:00"/>
    <n v="0.81"/>
    <n v="0.72"/>
    <n v="0.81"/>
    <n v="0"/>
    <n v="-218"/>
    <n v="-218"/>
    <n v="0"/>
    <m/>
    <n v="0"/>
    <n v="0"/>
    <n v="0"/>
    <n v="0"/>
    <m/>
    <n v="0"/>
    <m/>
    <n v="0"/>
    <m/>
    <n v="0"/>
    <n v="0"/>
    <m/>
    <n v="0.97187499999999993"/>
  </r>
  <r>
    <n v="6"/>
    <x v="0"/>
    <s v="Gestor Proyecto"/>
    <s v="PC-051"/>
    <s v="AREA"/>
    <s v="Interno"/>
    <x v="3"/>
    <s v="5. Despliegue"/>
    <s v="Pequeño"/>
    <s v="Postgrado"/>
    <x v="4"/>
    <n v="0"/>
    <n v="0"/>
    <n v="0"/>
    <x v="2"/>
    <x v="1"/>
    <s v="Enma Chero"/>
    <s v="Jaime Sobrados"/>
    <m/>
    <n v="2022"/>
    <x v="0"/>
    <x v="0"/>
    <m/>
    <m/>
    <m/>
    <m/>
    <m/>
    <m/>
    <m/>
    <n v="0"/>
    <m/>
    <d v="2022-11-18T00:00:00"/>
    <d v="2022-06-10T00:00:00"/>
    <m/>
    <n v="1"/>
    <n v="0.9"/>
    <n v="1"/>
    <n v="0"/>
    <n v="-161"/>
    <n v="-44883"/>
    <n v="277.77639751552795"/>
    <m/>
    <n v="0"/>
    <n v="0"/>
    <n v="0"/>
    <n v="0"/>
    <m/>
    <n v="0"/>
    <m/>
    <n v="0"/>
    <m/>
    <n v="0"/>
    <n v="0"/>
    <m/>
    <n v="0.97187499999999993"/>
  </r>
  <r>
    <n v="7"/>
    <x v="0"/>
    <s v="Gestor Proyecto"/>
    <s v="PR-077"/>
    <s v="AREA "/>
    <s v="Interno"/>
    <x v="3"/>
    <s v="1. Análisis"/>
    <s v="Pequeño"/>
    <s v="Nuevos Proyectos"/>
    <x v="5"/>
    <n v="2490"/>
    <n v="0"/>
    <n v="0"/>
    <x v="2"/>
    <x v="1"/>
    <s v="Rocio Matos"/>
    <s v="PDV2026"/>
    <s v="PDV 2026"/>
    <n v="2021"/>
    <x v="0"/>
    <x v="1"/>
    <m/>
    <m/>
    <m/>
    <m/>
    <m/>
    <m/>
    <m/>
    <n v="0"/>
    <m/>
    <d v="2022-12-10T00:00:00"/>
    <d v="2022-05-27T00:00:00"/>
    <d v="2022-05-27T00:00:00"/>
    <n v="1"/>
    <n v="0.83"/>
    <n v="1"/>
    <n v="0"/>
    <n v="-197"/>
    <n v="-197"/>
    <n v="0"/>
    <m/>
    <n v="0"/>
    <n v="2490"/>
    <n v="2490"/>
    <n v="0"/>
    <n v="0"/>
    <n v="0"/>
    <n v="0"/>
    <n v="0"/>
    <n v="0"/>
    <n v="0"/>
    <n v="0"/>
    <m/>
    <n v="0.97187499999999993"/>
  </r>
  <r>
    <n v="8"/>
    <x v="0"/>
    <s v="Gestor Proyecto"/>
    <s v="PC-0000"/>
    <s v="AREA"/>
    <s v="externos(proveedor) y items internos"/>
    <x v="3"/>
    <s v="6. Postproducción"/>
    <s v="Mediano"/>
    <s v="Postgrado"/>
    <x v="6"/>
    <n v="0"/>
    <n v="0"/>
    <n v="0"/>
    <x v="3"/>
    <x v="1"/>
    <s v="Janeth Munive"/>
    <s v="Jaime Sobrados"/>
    <s v="Programas Académicos EPG"/>
    <n v="2021"/>
    <x v="0"/>
    <x v="1"/>
    <m/>
    <m/>
    <m/>
    <m/>
    <m/>
    <m/>
    <m/>
    <n v="0"/>
    <m/>
    <d v="2021-08-31T00:00:00"/>
    <d v="2022-02-18T00:00:00"/>
    <d v="2022-02-25T00:00:00"/>
    <n v="1"/>
    <n v="0.01"/>
    <n v="1"/>
    <n v="0"/>
    <n v="171"/>
    <n v="178"/>
    <n v="4.0935672514619881E-2"/>
    <m/>
    <n v="0"/>
    <n v="4100"/>
    <n v="4100"/>
    <n v="0"/>
    <n v="1"/>
    <n v="4"/>
    <n v="1"/>
    <n v="2.63"/>
    <n v="3"/>
    <n v="4.5"/>
    <n v="11.129999999999999"/>
    <m/>
    <n v="0.75862068965517238"/>
  </r>
  <r>
    <n v="9"/>
    <x v="0"/>
    <s v="Gestor Proyecto"/>
    <m/>
    <s v="AREA"/>
    <s v="Interno y Externo"/>
    <x v="3"/>
    <s v="5. Despliegue"/>
    <s v="Grande"/>
    <s v="Proyecto 2022"/>
    <x v="7"/>
    <n v="0"/>
    <n v="0"/>
    <n v="0"/>
    <x v="2"/>
    <x v="1"/>
    <s v="Andres Corrales_x000a_Daniela Delgado_x000a_"/>
    <s v="Andres Corrales_x000a_Daniela Delgado_x000a_"/>
    <s v="Educacion Continua"/>
    <n v="2021"/>
    <x v="0"/>
    <x v="1"/>
    <m/>
    <m/>
    <m/>
    <m/>
    <m/>
    <m/>
    <m/>
    <n v="0"/>
    <m/>
    <d v="2021-07-15T00:00:00"/>
    <d v="2021-01-19T00:00:00"/>
    <d v="2021-01-19T00:00:00"/>
    <n v="1"/>
    <n v="0.9"/>
    <n v="1"/>
    <n v="0"/>
    <n v="-177"/>
    <n v="-177"/>
    <n v="0"/>
    <m/>
    <m/>
    <n v="0"/>
    <n v="0"/>
    <n v="0"/>
    <m/>
    <n v="0"/>
    <m/>
    <n v="0"/>
    <m/>
    <n v="0"/>
    <n v="0"/>
    <m/>
    <n v="0.97187499999999993"/>
  </r>
  <r>
    <n v="10"/>
    <x v="0"/>
    <s v="Gestor Proyecto"/>
    <s v="PC-102"/>
    <s v="AREA"/>
    <s v="externos(proveedor) y items internos"/>
    <x v="2"/>
    <s v="3. Desarrollo"/>
    <s v="Mediano"/>
    <s v="Programación Académica"/>
    <x v="8"/>
    <n v="0"/>
    <n v="0"/>
    <n v="0"/>
    <x v="4"/>
    <x v="2"/>
    <s v="Jose Meza Vento"/>
    <s v="Jose Meza vento"/>
    <s v="Programación Académica"/>
    <n v="2021"/>
    <x v="0"/>
    <x v="1"/>
    <m/>
    <m/>
    <m/>
    <m/>
    <m/>
    <m/>
    <m/>
    <n v="0"/>
    <m/>
    <d v="2021-04-12T00:00:00"/>
    <d v="2022-06-26T00:00:00"/>
    <m/>
    <n v="1"/>
    <n v="0.81"/>
    <n v="0.98"/>
    <n v="2.0000000000000018E-2"/>
    <n v="440"/>
    <n v="-44298"/>
    <n v="-101.67727272727272"/>
    <m/>
    <n v="0"/>
    <n v="0"/>
    <n v="0"/>
    <n v="0"/>
    <n v="0"/>
    <n v="0"/>
    <n v="0"/>
    <n v="0"/>
    <n v="0"/>
    <n v="0"/>
    <n v="0"/>
    <m/>
    <n v="0.93611111111111123"/>
  </r>
  <r>
    <n v="11"/>
    <x v="0"/>
    <s v="Gestor Proyecto"/>
    <s v="PC-104"/>
    <s v="CAPEX"/>
    <s v="externos(proveedor) y items internos"/>
    <x v="3"/>
    <s v="6. Postproducción"/>
    <s v="Mediano"/>
    <s v="Admisión"/>
    <x v="9"/>
    <n v="42000"/>
    <n v="0"/>
    <n v="0"/>
    <x v="4"/>
    <x v="2"/>
    <s v="Cristhian Nakasone"/>
    <s v="Cristhian Nakasone"/>
    <s v="Admisión"/>
    <n v="2021"/>
    <x v="0"/>
    <x v="1"/>
    <m/>
    <m/>
    <m/>
    <m/>
    <m/>
    <m/>
    <m/>
    <n v="0"/>
    <m/>
    <d v="2021-08-23T00:00:00"/>
    <d v="2022-06-14T00:00:00"/>
    <d v="2022-06-14T00:00:00"/>
    <n v="1"/>
    <n v="0.9"/>
    <n v="1"/>
    <n v="0"/>
    <n v="295"/>
    <n v="295"/>
    <n v="0"/>
    <s v="FEBRERO"/>
    <n v="0"/>
    <n v="42000"/>
    <n v="0"/>
    <n v="-1"/>
    <n v="0"/>
    <n v="0"/>
    <n v="0"/>
    <n v="0"/>
    <n v="0"/>
    <n v="0"/>
    <n v="0"/>
    <m/>
    <n v="0.93611111111111123"/>
  </r>
  <r>
    <n v="12"/>
    <x v="0"/>
    <s v="Gestor Proyecto"/>
    <s v="PC-108"/>
    <s v="AREA"/>
    <s v="externos(proveedor) y items internos"/>
    <x v="1"/>
    <s v="3. Desarrollo"/>
    <s v="Mediano"/>
    <s v="Programación Académica/ CAS/ Registros"/>
    <x v="10"/>
    <n v="0"/>
    <n v="0"/>
    <n v="0"/>
    <x v="5"/>
    <x v="2"/>
    <s v="Jose Meza/ Karina Guzman / Rocio Matos"/>
    <s v="Oswaldo Sifuentes"/>
    <s v="Programación Académica/ CAS/ Registros"/>
    <n v="2021"/>
    <x v="0"/>
    <x v="1"/>
    <m/>
    <m/>
    <m/>
    <m/>
    <m/>
    <m/>
    <m/>
    <n v="0"/>
    <d v="2021-09-18T00:00:00"/>
    <d v="2021-09-18T00:00:00"/>
    <m/>
    <m/>
    <n v="0.9"/>
    <n v="0.65"/>
    <n v="0.9"/>
    <n v="0"/>
    <n v="-44457"/>
    <n v="-44457"/>
    <n v="0"/>
    <s v="DICIEMBRE"/>
    <n v="0"/>
    <n v="0"/>
    <n v="0"/>
    <n v="0"/>
    <n v="0"/>
    <n v="0"/>
    <n v="0"/>
    <n v="0"/>
    <n v="0"/>
    <n v="0"/>
    <n v="0"/>
    <m/>
    <e v="#N/A"/>
  </r>
  <r>
    <n v="13"/>
    <x v="0"/>
    <s v="Gestor Proyecto"/>
    <s v="PC-107"/>
    <s v="AREA"/>
    <s v="externos(proveedor) y items internos"/>
    <x v="3"/>
    <s v="6. Postproducción"/>
    <s v="Mediano"/>
    <s v="Bienestar"/>
    <x v="11"/>
    <n v="0"/>
    <n v="0"/>
    <n v="0"/>
    <x v="4"/>
    <x v="2"/>
    <s v="Miriam Cuicapuza"/>
    <s v="Miriam Cuicapuza"/>
    <s v="Bienestar"/>
    <n v="2021"/>
    <x v="0"/>
    <x v="1"/>
    <m/>
    <m/>
    <m/>
    <m/>
    <m/>
    <m/>
    <m/>
    <n v="0"/>
    <m/>
    <d v="2021-09-21T00:00:00"/>
    <d v="2022-06-17T00:00:00"/>
    <d v="2022-07-06T00:00:00"/>
    <n v="1"/>
    <n v="0.98"/>
    <n v="1"/>
    <n v="0"/>
    <n v="269"/>
    <n v="288"/>
    <n v="7.0631970260223054E-2"/>
    <s v="DICIEMBRE"/>
    <n v="0"/>
    <n v="0"/>
    <n v="0"/>
    <n v="0"/>
    <n v="0"/>
    <n v="0"/>
    <n v="0"/>
    <n v="0"/>
    <n v="0"/>
    <n v="0"/>
    <n v="0"/>
    <m/>
    <n v="0.93611111111111123"/>
  </r>
  <r>
    <n v="14"/>
    <x v="0"/>
    <s v="Gestor Proyecto"/>
    <m/>
    <s v="AREA"/>
    <s v="proveedor"/>
    <x v="3"/>
    <s v="6. Postproducción"/>
    <s v="Mediano"/>
    <s v="Oficina de Estrategia"/>
    <x v="12"/>
    <n v="27730"/>
    <n v="27730"/>
    <n v="0"/>
    <x v="5"/>
    <x v="2"/>
    <s v="Asael Tomas"/>
    <s v="Tania Zuñiga"/>
    <s v="Oficina de Estrategia"/>
    <n v="2021"/>
    <x v="0"/>
    <x v="1"/>
    <m/>
    <m/>
    <m/>
    <m/>
    <m/>
    <m/>
    <m/>
    <n v="0"/>
    <m/>
    <d v="2021-12-06T00:00:00"/>
    <d v="2022-01-19T00:00:00"/>
    <d v="2022-01-19T00:00:00"/>
    <n v="1"/>
    <n v="0.98"/>
    <n v="1"/>
    <n v="0"/>
    <n v="44"/>
    <n v="44"/>
    <n v="0"/>
    <n v="0"/>
    <n v="0"/>
    <n v="27730"/>
    <n v="27730"/>
    <n v="0"/>
    <n v="0"/>
    <n v="0"/>
    <n v="0"/>
    <n v="0"/>
    <n v="0"/>
    <n v="0"/>
    <n v="0"/>
    <m/>
    <e v="#N/A"/>
  </r>
  <r>
    <n v="15"/>
    <x v="0"/>
    <s v="Gestor Proyecto"/>
    <m/>
    <s v="AREA "/>
    <s v="proveedor"/>
    <x v="3"/>
    <s v="6. Postproducción"/>
    <s v="Mediano"/>
    <s v="Registros Académicos"/>
    <x v="13"/>
    <n v="0"/>
    <n v="0"/>
    <n v="0"/>
    <x v="4"/>
    <x v="2"/>
    <s v="Karina Guzman"/>
    <s v="Oswaldo Sifuentes"/>
    <s v="registros Académicos"/>
    <n v="2021"/>
    <x v="0"/>
    <x v="1"/>
    <m/>
    <m/>
    <m/>
    <m/>
    <m/>
    <m/>
    <m/>
    <n v="0"/>
    <m/>
    <d v="2021-09-10T00:00:00"/>
    <d v="2022-05-27T00:00:00"/>
    <m/>
    <n v="1"/>
    <n v="0.98"/>
    <n v="1"/>
    <n v="0"/>
    <n v="259"/>
    <n v="-44449"/>
    <n v="-172.61776061776061"/>
    <n v="0"/>
    <n v="11000"/>
    <n v="0"/>
    <n v="0"/>
    <n v="0"/>
    <n v="0"/>
    <n v="0"/>
    <n v="0"/>
    <n v="0"/>
    <n v="0"/>
    <n v="0"/>
    <n v="0"/>
    <m/>
    <n v="0.93611111111111123"/>
  </r>
  <r>
    <n v="15"/>
    <x v="0"/>
    <s v="Gestor Proyecto"/>
    <m/>
    <s v="AREA "/>
    <s v="proveedor"/>
    <x v="2"/>
    <s v="3. Desarrollo"/>
    <s v="Mediano"/>
    <s v="Registros Académicos"/>
    <x v="14"/>
    <n v="0"/>
    <n v="0"/>
    <n v="0"/>
    <x v="4"/>
    <x v="2"/>
    <s v="Karina Guzman"/>
    <s v="Oswaldo Sifuentes"/>
    <s v="registros Académicos"/>
    <n v="2022"/>
    <x v="0"/>
    <x v="1"/>
    <m/>
    <m/>
    <m/>
    <m/>
    <m/>
    <m/>
    <m/>
    <n v="0"/>
    <m/>
    <d v="2022-06-09T00:00:00"/>
    <d v="2022-07-27T00:00:00"/>
    <m/>
    <n v="0.8"/>
    <n v="0.4"/>
    <n v="0.8"/>
    <n v="0"/>
    <n v="48"/>
    <n v="-44721"/>
    <n v="-932.6875"/>
    <n v="0"/>
    <n v="11000"/>
    <n v="0"/>
    <n v="0"/>
    <n v="0"/>
    <n v="0"/>
    <n v="0"/>
    <n v="0"/>
    <n v="0"/>
    <n v="0"/>
    <n v="0"/>
    <n v="0"/>
    <m/>
    <n v="0.93611111111111123"/>
  </r>
  <r>
    <n v="16"/>
    <x v="0"/>
    <s v="Gestor Proyecto"/>
    <s v="PC-066"/>
    <s v="AREA "/>
    <s v="Interno y Externo"/>
    <x v="3"/>
    <s v="6. Postproducción"/>
    <s v="Mediano"/>
    <s v="Posgrado"/>
    <x v="15"/>
    <n v="11360000"/>
    <n v="11360000"/>
    <n v="0"/>
    <x v="4"/>
    <x v="2"/>
    <s v="Jaime Sobrados"/>
    <s v="Jaime Sobrados"/>
    <s v="EPG"/>
    <n v="2021"/>
    <x v="0"/>
    <x v="1"/>
    <m/>
    <m/>
    <m/>
    <m/>
    <m/>
    <m/>
    <m/>
    <n v="0"/>
    <d v="2021-10-13T00:00:00"/>
    <d v="2021-10-18T00:00:00"/>
    <d v="2022-02-23T00:00:00"/>
    <d v="2022-02-21T00:00:00"/>
    <n v="1"/>
    <n v="0.9"/>
    <n v="1"/>
    <n v="0"/>
    <n v="128"/>
    <n v="126"/>
    <n v="-1.5625E-2"/>
    <s v="DICIEMBRE"/>
    <n v="0"/>
    <n v="11360000"/>
    <n v="11360000"/>
    <n v="0"/>
    <n v="0"/>
    <n v="0"/>
    <n v="2"/>
    <n v="5.26"/>
    <n v="0"/>
    <n v="0"/>
    <n v="5.26"/>
    <m/>
    <n v="0.93611111111111123"/>
  </r>
  <r>
    <n v="17"/>
    <x v="0"/>
    <s v="Gestor Proyecto"/>
    <s v="REQ-148"/>
    <s v="AREA"/>
    <s v="Externo"/>
    <x v="3"/>
    <s v="6. Postproducción"/>
    <s v="Mediano"/>
    <s v="Soporte Administrativo"/>
    <x v="16"/>
    <n v="925.71428571428567"/>
    <n v="925.71428571428567"/>
    <n v="142.85714285714286"/>
    <x v="6"/>
    <x v="0"/>
    <s v="Mirtha Mayhuasca"/>
    <s v="Thomas Tapia"/>
    <s v="Gestión Humana"/>
    <n v="2021"/>
    <x v="0"/>
    <x v="1"/>
    <m/>
    <m/>
    <m/>
    <m/>
    <m/>
    <m/>
    <m/>
    <n v="0"/>
    <d v="2021-08-23T00:00:00"/>
    <d v="2021-08-23T00:00:00"/>
    <d v="2022-03-18T00:00:00"/>
    <d v="2022-03-25T00:00:00"/>
    <n v="1"/>
    <n v="1"/>
    <n v="1"/>
    <n v="0"/>
    <n v="207"/>
    <n v="214"/>
    <n v="3.3816425120772944E-2"/>
    <s v="Abril"/>
    <n v="1110.8571428571429"/>
    <n v="925.71428571428567"/>
    <n v="925.71428571428567"/>
    <n v="0"/>
    <n v="0"/>
    <n v="0"/>
    <n v="0"/>
    <n v="0"/>
    <n v="0"/>
    <n v="0"/>
    <n v="0"/>
    <m/>
    <n v="1"/>
  </r>
  <r>
    <n v="18"/>
    <x v="0"/>
    <s v="Gestor Proyecto"/>
    <s v="PC-106"/>
    <s v="AREA"/>
    <s v="externos(proveedor) y items internos"/>
    <x v="3"/>
    <s v="6. Postproducción"/>
    <s v="Mediano"/>
    <s v="Grados y Titulos"/>
    <x v="17"/>
    <n v="0"/>
    <n v="0"/>
    <n v="0"/>
    <x v="3"/>
    <x v="1"/>
    <s v="Alan Infante"/>
    <s v="Oswaldo Sifuentes"/>
    <s v="Grados y Titulos"/>
    <n v="2021"/>
    <x v="0"/>
    <x v="1"/>
    <m/>
    <m/>
    <m/>
    <m/>
    <m/>
    <m/>
    <m/>
    <n v="0"/>
    <m/>
    <d v="2021-08-23T00:00:00"/>
    <d v="2022-03-02T00:00:00"/>
    <d v="2022-03-02T00:00:00"/>
    <n v="1"/>
    <n v="0"/>
    <n v="1"/>
    <n v="0"/>
    <n v="191"/>
    <n v="191"/>
    <n v="0"/>
    <m/>
    <n v="0"/>
    <n v="4000"/>
    <n v="4000"/>
    <n v="0"/>
    <n v="0"/>
    <n v="0"/>
    <n v="0"/>
    <n v="0"/>
    <n v="0"/>
    <n v="0"/>
    <n v="0"/>
    <m/>
    <n v="0.75862068965517238"/>
  </r>
  <r>
    <n v="19"/>
    <x v="0"/>
    <s v="Gestor Proyecto"/>
    <s v="REQ-133"/>
    <s v="AREA "/>
    <s v="Externo"/>
    <x v="3"/>
    <s v="1. Análisis"/>
    <s v="Pequeño"/>
    <s v="Soporte Academico"/>
    <x v="18"/>
    <n v="10000"/>
    <n v="10000"/>
    <n v="0"/>
    <x v="0"/>
    <x v="0"/>
    <s v="Cecilia Justino"/>
    <s v="Oswaldo Sifuentes"/>
    <s v="Hub de Información"/>
    <n v="2021"/>
    <x v="1"/>
    <x v="2"/>
    <d v="2021-11-15T00:00:00"/>
    <d v="2021-12-20T00:00:00"/>
    <d v="2021-12-31T00:00:00"/>
    <d v="2021-12-31T00:00:00"/>
    <n v="1"/>
    <n v="1"/>
    <n v="1"/>
    <n v="0"/>
    <d v="2022-01-03T00:00:00"/>
    <d v="2022-01-03T00:00:00"/>
    <d v="2022-05-20T00:00:00"/>
    <m/>
    <n v="1"/>
    <n v="0.93"/>
    <n v="0.95"/>
    <n v="5.0000000000000044E-2"/>
    <n v="137"/>
    <n v="-44564"/>
    <n v="-326.28467153284669"/>
    <s v="Enero"/>
    <n v="10000"/>
    <n v="10000"/>
    <n v="10000"/>
    <n v="0"/>
    <n v="0"/>
    <n v="0"/>
    <n v="0"/>
    <n v="0"/>
    <n v="0"/>
    <n v="0"/>
    <n v="0"/>
    <m/>
    <n v="1"/>
  </r>
  <r>
    <n v="20"/>
    <x v="0"/>
    <s v="Gestor Proyecto"/>
    <s v="REQ-158"/>
    <s v="AREA"/>
    <s v="Interno"/>
    <x v="3"/>
    <s v="6. Postproducción"/>
    <s v="Pequeño"/>
    <s v="Soporte Academico"/>
    <x v="19"/>
    <n v="0"/>
    <n v="0"/>
    <n v="0"/>
    <x v="6"/>
    <x v="0"/>
    <s v="Ricardo Trujillo"/>
    <s v="Oswaldo Sifuentes"/>
    <s v="Académico"/>
    <n v="2021"/>
    <x v="0"/>
    <x v="1"/>
    <m/>
    <m/>
    <m/>
    <m/>
    <m/>
    <m/>
    <m/>
    <n v="0"/>
    <m/>
    <d v="2021-12-09T00:00:00"/>
    <d v="2022-02-18T00:00:00"/>
    <d v="2022-02-16T00:00:00"/>
    <n v="1"/>
    <n v="1"/>
    <n v="1"/>
    <n v="0"/>
    <n v="71"/>
    <n v="69"/>
    <n v="-2.8169014084507043E-2"/>
    <m/>
    <n v="371.42857142857144"/>
    <n v="0"/>
    <n v="0"/>
    <n v="0"/>
    <n v="0"/>
    <n v="0"/>
    <n v="0"/>
    <n v="0"/>
    <n v="0"/>
    <n v="0"/>
    <n v="0"/>
    <m/>
    <n v="1"/>
  </r>
  <r>
    <n v="21"/>
    <x v="0"/>
    <s v="Gestor Proyecto"/>
    <s v="PC-056"/>
    <s v="AREA "/>
    <s v="Interno"/>
    <x v="3"/>
    <s v="6. Postproducción"/>
    <s v="Mediano"/>
    <s v="Nuevos Proyectos"/>
    <x v="20"/>
    <n v="0"/>
    <n v="0"/>
    <n v="0"/>
    <x v="7"/>
    <x v="2"/>
    <s v="Carlos Mezarina"/>
    <s v="Oswaldo Sifuentes"/>
    <s v="Gestion Educativa"/>
    <n v="2021"/>
    <x v="0"/>
    <x v="1"/>
    <d v="2021-01-05T00:00:00"/>
    <d v="2021-01-05T00:00:00"/>
    <d v="2021-11-11T00:00:00"/>
    <d v="2021-11-11T00:00:00"/>
    <n v="1"/>
    <n v="1"/>
    <n v="1"/>
    <n v="0"/>
    <d v="2021-11-12T00:00:00"/>
    <d v="2021-11-12T00:00:00"/>
    <d v="2022-05-13T00:00:00"/>
    <d v="2022-05-13T00:00:00"/>
    <n v="1"/>
    <n v="1"/>
    <n v="1"/>
    <n v="0"/>
    <n v="182"/>
    <n v="182"/>
    <n v="0"/>
    <m/>
    <n v="0"/>
    <n v="0"/>
    <n v="0"/>
    <n v="0"/>
    <n v="0"/>
    <n v="0"/>
    <n v="0"/>
    <n v="0"/>
    <n v="0"/>
    <n v="0"/>
    <n v="0"/>
    <m/>
    <n v="1"/>
  </r>
  <r>
    <n v="22"/>
    <x v="0"/>
    <s v="Gestor Proyecto"/>
    <s v="REQ"/>
    <s v="AREA "/>
    <s v="Externo"/>
    <x v="3"/>
    <s v="5. Despliegue"/>
    <s v="Mediano"/>
    <s v="Nuevos Proyectos"/>
    <x v="21"/>
    <n v="1750"/>
    <n v="0"/>
    <n v="0"/>
    <x v="7"/>
    <x v="0"/>
    <s v="Fernando Ñaupari"/>
    <s v="Oswaldo Sifuentes"/>
    <s v="Evaluación"/>
    <n v="2022"/>
    <x v="0"/>
    <x v="1"/>
    <d v="2022-02-10T00:00:00"/>
    <d v="2022-02-10T00:00:00"/>
    <d v="2022-05-05T00:00:00"/>
    <d v="2022-05-05T00:00:00"/>
    <n v="1"/>
    <n v="1"/>
    <n v="1"/>
    <n v="0"/>
    <d v="2022-05-06T00:00:00"/>
    <d v="2022-05-06T00:00:00"/>
    <d v="2022-06-22T00:00:00"/>
    <d v="2022-06-22T00:00:00"/>
    <n v="1"/>
    <n v="1"/>
    <n v="1"/>
    <n v="0"/>
    <n v="47"/>
    <n v="47"/>
    <n v="0"/>
    <m/>
    <n v="0"/>
    <n v="1750"/>
    <n v="0"/>
    <n v="-1"/>
    <n v="0"/>
    <n v="0"/>
    <n v="0"/>
    <n v="0"/>
    <n v="0"/>
    <n v="0"/>
    <n v="0"/>
    <s v="-"/>
    <n v="1"/>
  </r>
  <r>
    <n v="23"/>
    <x v="0"/>
    <s v="Gestor Proyecto"/>
    <s v="PC- 153"/>
    <s v="AREA"/>
    <s v="Externo"/>
    <x v="3"/>
    <s v="6. Postproducción"/>
    <s v="Pequeño"/>
    <s v="CAS"/>
    <x v="22"/>
    <n v="7680"/>
    <n v="7680"/>
    <n v="0"/>
    <x v="7"/>
    <x v="0"/>
    <s v="Rocio Matos"/>
    <s v="Laura"/>
    <s v="Area Académica"/>
    <n v="2021"/>
    <x v="0"/>
    <x v="1"/>
    <d v="2021-11-07T00:00:00"/>
    <d v="2021-11-07T00:00:00"/>
    <d v="2021-12-08T00:00:00"/>
    <d v="2021-12-08T00:00:00"/>
    <n v="1"/>
    <n v="1"/>
    <n v="1"/>
    <n v="0"/>
    <d v="2021-12-08T00:00:00"/>
    <d v="2021-12-08T00:00:00"/>
    <d v="2022-03-04T00:00:00"/>
    <d v="2022-03-04T00:00:00"/>
    <n v="1"/>
    <n v="1"/>
    <n v="1"/>
    <n v="0"/>
    <n v="86"/>
    <n v="86"/>
    <n v="0"/>
    <m/>
    <m/>
    <n v="7680"/>
    <n v="7680"/>
    <n v="0"/>
    <n v="0"/>
    <n v="0"/>
    <n v="0"/>
    <n v="0"/>
    <n v="0"/>
    <n v="0"/>
    <n v="0"/>
    <m/>
    <n v="1"/>
  </r>
  <r>
    <n v="24"/>
    <x v="0"/>
    <s v="Gestor Proyecto"/>
    <s v="PC-109"/>
    <s v="AREA"/>
    <s v="externos(proveedor) y items internos"/>
    <x v="3"/>
    <s v="6. Postproducción"/>
    <s v="Mediano"/>
    <s v="Oficina de Estrategia"/>
    <x v="23"/>
    <n v="79060"/>
    <n v="79060"/>
    <n v="0"/>
    <x v="5"/>
    <x v="2"/>
    <s v="Asael Tomas"/>
    <s v="Tania Zuñiga"/>
    <s v="Oficina de Estrategia"/>
    <n v="2021"/>
    <x v="0"/>
    <x v="1"/>
    <m/>
    <m/>
    <m/>
    <m/>
    <m/>
    <m/>
    <m/>
    <n v="0"/>
    <m/>
    <d v="2021-11-02T00:00:00"/>
    <d v="2022-03-14T00:00:00"/>
    <d v="2022-03-02T00:00:00"/>
    <n v="1"/>
    <n v="0.95"/>
    <n v="1"/>
    <n v="0"/>
    <n v="132"/>
    <n v="120"/>
    <n v="-9.0909090909090912E-2"/>
    <s v="MARZO"/>
    <n v="0"/>
    <n v="79060"/>
    <n v="79060"/>
    <n v="0"/>
    <n v="1"/>
    <n v="4"/>
    <n v="0"/>
    <n v="0"/>
    <n v="0"/>
    <n v="0"/>
    <n v="4"/>
    <s v="1._x0009_Demora en las pruebas y eso retraso el pase a producción en la primera etapa que se envió._x000a_2._x0009_Cuando se realizó el segundo pase a producción también tuvimos problema porque no se tenía un ambiente de pruebas._x000a_3._x0009_Se tuvo que modificar el tablero de postulante:_x000a_•_x0009_Para las sedes, se debe tomar la tabla de equivalencia, ([BDINTBANNER].[DIM].[tblCampus]), para poder hacer los cruces respectivos._x000a_•_x0009_Para las modalidades. se debe utilizar la tabla de equivalencia, [BDINTBANNER].[DIM].[tblDepartamentModality]_x000a_•_x0009_Para el periodo, se debe utilizar la tabla de equivalencia, [BDUCCI].[dbo].[tblPerAcad], el campo es de term_pg._x000a_•_x0009_Para extraer los postulantes se debe agregar en el where la siguiente condición: Renuncia = 0"/>
    <e v="#N/A"/>
  </r>
  <r>
    <n v="25"/>
    <x v="0"/>
    <s v="Gestor Proyecto"/>
    <s v="PC-0000"/>
    <s v="AREA"/>
    <s v="externos(proveedor) y items internos"/>
    <x v="2"/>
    <s v="3. Desarrollo"/>
    <s v="Mediano"/>
    <s v="Grados y Titulos"/>
    <x v="24"/>
    <n v="0"/>
    <n v="0"/>
    <n v="0"/>
    <x v="3"/>
    <x v="1"/>
    <s v="Alan Infante"/>
    <s v="Oswaldo Sifuentes"/>
    <s v="Grados y Titulos"/>
    <n v="2021"/>
    <x v="0"/>
    <x v="1"/>
    <m/>
    <m/>
    <m/>
    <m/>
    <m/>
    <m/>
    <m/>
    <n v="0"/>
    <d v="2021-11-18T00:00:00"/>
    <d v="2021-11-18T00:00:00"/>
    <d v="2022-07-19T00:00:00"/>
    <m/>
    <n v="1"/>
    <n v="0.93"/>
    <n v="0.98"/>
    <n v="2.0000000000000018E-2"/>
    <n v="189"/>
    <n v="-44518"/>
    <n v="-236.54497354497354"/>
    <m/>
    <n v="12000"/>
    <n v="12000"/>
    <n v="0"/>
    <n v="-1"/>
    <n v="0"/>
    <n v="0"/>
    <n v="0"/>
    <n v="0"/>
    <n v="0"/>
    <n v="0"/>
    <n v="0"/>
    <m/>
    <n v="0.75862068965517238"/>
  </r>
  <r>
    <n v="26"/>
    <x v="0"/>
    <s v="Gestor Proyecto"/>
    <s v="REQ-151"/>
    <s v="AREA"/>
    <s v="Externo"/>
    <x v="3"/>
    <s v="6. Postproducción"/>
    <s v="Mediano"/>
    <s v="Soporte Administrativo"/>
    <x v="25"/>
    <n v="10029.99"/>
    <n v="10029.99"/>
    <n v="3200"/>
    <x v="6"/>
    <x v="0"/>
    <s v="Christian Esquivel"/>
    <s v="Fernando Barrios"/>
    <s v="Logistica"/>
    <n v="2021"/>
    <x v="0"/>
    <x v="2"/>
    <d v="2021-10-18T00:00:00"/>
    <d v="2021-10-18T00:00:00"/>
    <d v="2021-11-17T00:00:00"/>
    <d v="2021-11-17T00:00:00"/>
    <n v="1"/>
    <n v="1"/>
    <n v="1"/>
    <n v="0"/>
    <d v="2021-11-02T00:00:00"/>
    <d v="2021-11-02T00:00:00"/>
    <d v="2022-05-24T00:00:00"/>
    <d v="2022-05-24T00:00:00"/>
    <n v="1"/>
    <n v="0.92"/>
    <n v="1"/>
    <n v="0"/>
    <n v="203"/>
    <n v="203"/>
    <n v="0"/>
    <m/>
    <n v="8500"/>
    <n v="10029.99"/>
    <n v="10029.99"/>
    <n v="0"/>
    <n v="0"/>
    <n v="0"/>
    <n v="0"/>
    <n v="0"/>
    <n v="0"/>
    <n v="0"/>
    <n v="0"/>
    <m/>
    <n v="1"/>
  </r>
  <r>
    <n v="27"/>
    <x v="0"/>
    <s v="Gestor Proyecto"/>
    <s v="PC-0000"/>
    <s v="AREA"/>
    <s v="externos(proveedor) y items internos"/>
    <x v="3"/>
    <s v="2. Diseño"/>
    <s v="Mediano"/>
    <s v="Grados y Titulos"/>
    <x v="26"/>
    <n v="0"/>
    <n v="0"/>
    <n v="0"/>
    <x v="2"/>
    <x v="1"/>
    <s v="Alan Infante"/>
    <s v="Oswaldo Sifuentes"/>
    <s v="Grados y Titulos"/>
    <n v="2021"/>
    <x v="0"/>
    <x v="1"/>
    <m/>
    <m/>
    <m/>
    <m/>
    <m/>
    <m/>
    <m/>
    <n v="0"/>
    <m/>
    <d v="2021-11-08T00:00:00"/>
    <d v="2022-06-08T00:00:00"/>
    <d v="2022-06-08T00:00:00"/>
    <n v="1"/>
    <n v="0.85"/>
    <n v="1"/>
    <n v="0"/>
    <n v="212"/>
    <n v="212"/>
    <n v="0"/>
    <m/>
    <n v="0"/>
    <n v="600"/>
    <n v="600"/>
    <n v="0"/>
    <n v="0"/>
    <n v="0"/>
    <n v="0"/>
    <n v="0"/>
    <n v="0"/>
    <n v="0"/>
    <n v="0"/>
    <m/>
    <n v="0.97187499999999993"/>
  </r>
  <r>
    <n v="28"/>
    <x v="0"/>
    <s v="Gestor Proyecto"/>
    <s v="PC-0001"/>
    <s v="AREA"/>
    <s v="externos(proveedor) y items internos"/>
    <x v="3"/>
    <s v="2. Diseño"/>
    <s v="Pequeño"/>
    <m/>
    <x v="27"/>
    <n v="0"/>
    <n v="0"/>
    <n v="1"/>
    <x v="2"/>
    <x v="1"/>
    <s v="Djanira Villar"/>
    <s v="Oswaldo Sifuentes"/>
    <m/>
    <n v="2022"/>
    <x v="0"/>
    <x v="1"/>
    <m/>
    <m/>
    <m/>
    <m/>
    <m/>
    <m/>
    <m/>
    <n v="0"/>
    <m/>
    <d v="2022-01-10T00:00:00"/>
    <d v="2022-03-18T00:00:00"/>
    <d v="2022-03-18T00:00:00"/>
    <n v="1"/>
    <n v="0.94"/>
    <n v="1"/>
    <n v="0"/>
    <n v="67"/>
    <n v="67"/>
    <n v="0"/>
    <m/>
    <n v="0"/>
    <n v="3000"/>
    <n v="3000"/>
    <n v="0"/>
    <n v="1"/>
    <n v="5.5"/>
    <n v="2"/>
    <n v="9"/>
    <m/>
    <n v="0"/>
    <n v="14.5"/>
    <m/>
    <n v="0.97187499999999993"/>
  </r>
  <r>
    <n v="29"/>
    <x v="0"/>
    <s v="Gestor Proyecto"/>
    <s v="PC-023"/>
    <s v="CAPEX"/>
    <s v="externos(proveedor) y items internos"/>
    <x v="2"/>
    <s v="3. Desarrollo"/>
    <s v="Mediano"/>
    <s v="Posgrado"/>
    <x v="28"/>
    <n v="8823.5300000000007"/>
    <n v="0"/>
    <n v="0"/>
    <x v="3"/>
    <x v="1"/>
    <s v="Jaime Sobrados"/>
    <s v="Jaime Sobrados"/>
    <s v="Posgrado"/>
    <n v="2021"/>
    <x v="0"/>
    <x v="0"/>
    <m/>
    <m/>
    <m/>
    <m/>
    <m/>
    <m/>
    <m/>
    <n v="0"/>
    <d v="2021-03-16T00:00:00"/>
    <d v="2021-09-15T00:00:00"/>
    <d v="2022-07-26T00:00:00"/>
    <m/>
    <n v="1"/>
    <n v="0.92"/>
    <n v="0.92"/>
    <n v="7.999999999999996E-2"/>
    <n v="314"/>
    <n v="-44454"/>
    <n v="-142.57324840764332"/>
    <m/>
    <n v="0"/>
    <n v="26000"/>
    <n v="13000"/>
    <n v="-0.5"/>
    <n v="0"/>
    <n v="0"/>
    <n v="0"/>
    <n v="0"/>
    <n v="0"/>
    <n v="0"/>
    <n v="0"/>
    <s v="-"/>
    <n v="0.75862068965517238"/>
  </r>
  <r>
    <n v="30"/>
    <x v="0"/>
    <s v="Gestor Proyecto"/>
    <s v="PC-054"/>
    <s v="CAPEX"/>
    <s v="Externo"/>
    <x v="1"/>
    <s v="3. Desarrollo"/>
    <s v="Mediano"/>
    <s v="Posgrado"/>
    <x v="29"/>
    <n v="1176.47"/>
    <n v="0"/>
    <n v="0"/>
    <x v="2"/>
    <x v="1"/>
    <s v="Natalia Gomez"/>
    <s v="Jaime Sobrados"/>
    <s v="Posgrado"/>
    <n v="2021"/>
    <x v="0"/>
    <x v="0"/>
    <m/>
    <m/>
    <m/>
    <m/>
    <m/>
    <m/>
    <m/>
    <n v="0"/>
    <m/>
    <d v="2021-05-02T00:00:00"/>
    <d v="2022-07-08T00:00:00"/>
    <m/>
    <n v="0"/>
    <n v="0"/>
    <n v="0"/>
    <n v="0"/>
    <n v="432"/>
    <n v="-44318"/>
    <n v="-103.58796296296296"/>
    <m/>
    <n v="0"/>
    <n v="8500"/>
    <n v="0"/>
    <n v="-1"/>
    <n v="0"/>
    <n v="0"/>
    <n v="0"/>
    <n v="0"/>
    <n v="0"/>
    <n v="0"/>
    <n v="0"/>
    <m/>
    <n v="0.97187499999999993"/>
  </r>
  <r>
    <n v="31"/>
    <x v="0"/>
    <s v="Gestor Proyecto"/>
    <s v="REQ-154"/>
    <s v="AREA"/>
    <s v="Externo"/>
    <x v="3"/>
    <s v="6. Postproducción"/>
    <s v="Pequeño"/>
    <s v="Soporte Academico"/>
    <x v="30"/>
    <n v="309.52380952380952"/>
    <n v="309.52380952380952"/>
    <n v="0"/>
    <x v="6"/>
    <x v="0"/>
    <s v="Jose Meza Vento"/>
    <s v="Oswaldo Sifuentes"/>
    <s v="Programación Académica"/>
    <n v="2021"/>
    <x v="0"/>
    <x v="1"/>
    <m/>
    <m/>
    <m/>
    <m/>
    <m/>
    <m/>
    <m/>
    <n v="0"/>
    <d v="2021-11-15T00:00:00"/>
    <d v="2021-11-22T00:00:00"/>
    <d v="2022-03-16T00:00:00"/>
    <d v="2022-03-16T00:00:00"/>
    <n v="1"/>
    <n v="1"/>
    <n v="1"/>
    <n v="0"/>
    <n v="114"/>
    <n v="114"/>
    <n v="0"/>
    <s v="Enero"/>
    <n v="371.42857142857144"/>
    <n v="309.52380952380952"/>
    <n v="309.52380952380952"/>
    <n v="0"/>
    <n v="0"/>
    <n v="0"/>
    <n v="0"/>
    <n v="0"/>
    <n v="0"/>
    <n v="0"/>
    <n v="0"/>
    <m/>
    <n v="1"/>
  </r>
  <r>
    <n v="32"/>
    <x v="0"/>
    <s v="Gestor Proyecto"/>
    <s v="PC-0000"/>
    <s v="AREA"/>
    <s v="externos(proveedor) y items internos"/>
    <x v="2"/>
    <s v="3. Desarrollo"/>
    <s v="Mediano"/>
    <s v="Postgrado"/>
    <x v="31"/>
    <n v="0"/>
    <n v="0"/>
    <n v="0"/>
    <x v="2"/>
    <x v="1"/>
    <s v="Fabricio Lopez"/>
    <m/>
    <s v="Oficina Comercial y Ventas EPG"/>
    <n v="2021"/>
    <x v="0"/>
    <x v="1"/>
    <m/>
    <m/>
    <m/>
    <m/>
    <m/>
    <m/>
    <m/>
    <n v="0"/>
    <m/>
    <d v="2022-01-10T00:00:00"/>
    <d v="2022-07-25T00:00:00"/>
    <m/>
    <n v="0.69"/>
    <n v="0.32"/>
    <n v="0.64"/>
    <n v="4.9999999999999933E-2"/>
    <n v="196"/>
    <n v="-44571"/>
    <n v="-228.40306122448979"/>
    <m/>
    <n v="0"/>
    <n v="15000"/>
    <n v="0"/>
    <n v="-1"/>
    <n v="0"/>
    <n v="0"/>
    <n v="0"/>
    <n v="0"/>
    <n v="0"/>
    <n v="0"/>
    <n v="0"/>
    <m/>
    <n v="0.97187499999999993"/>
  </r>
  <r>
    <n v="33"/>
    <x v="0"/>
    <s v="Gestor Proyecto"/>
    <s v="PC- 154"/>
    <s v="AREA"/>
    <s v="Interno"/>
    <x v="3"/>
    <s v="6. Postproducción"/>
    <s v="Pequeño"/>
    <s v="Soporte Academico"/>
    <x v="32"/>
    <n v="6800"/>
    <n v="6800"/>
    <n v="0"/>
    <x v="7"/>
    <x v="0"/>
    <s v="Jose Meza Vento"/>
    <s v="Oswaldo Sifuentes"/>
    <s v="Programación Académica"/>
    <n v="2021"/>
    <x v="1"/>
    <x v="1"/>
    <d v="2022-01-03T00:00:00"/>
    <d v="2022-01-03T00:00:00"/>
    <d v="2022-01-27T00:00:00"/>
    <d v="2022-01-27T00:00:00"/>
    <n v="1"/>
    <n v="1"/>
    <n v="1"/>
    <n v="0"/>
    <d v="2022-01-28T00:00:00"/>
    <d v="2022-01-28T00:00:00"/>
    <d v="2022-03-03T00:00:00"/>
    <d v="2022-03-03T00:00:00"/>
    <n v="1"/>
    <n v="1"/>
    <n v="1"/>
    <n v="0"/>
    <n v="34"/>
    <n v="34"/>
    <n v="0"/>
    <m/>
    <n v="0"/>
    <n v="6800"/>
    <n v="6800"/>
    <n v="0"/>
    <n v="0"/>
    <n v="0"/>
    <n v="0"/>
    <n v="0"/>
    <n v="0"/>
    <n v="0"/>
    <n v="0"/>
    <m/>
    <n v="1"/>
  </r>
  <r>
    <n v="34"/>
    <x v="0"/>
    <s v="Gestor Proyecto"/>
    <s v="PR039"/>
    <s v="CAPEX"/>
    <s v="Externo"/>
    <x v="2"/>
    <s v="1. Análisis"/>
    <s v="Mediano"/>
    <s v="Soporte Academico"/>
    <x v="33"/>
    <n v="40810"/>
    <n v="0"/>
    <n v="0"/>
    <x v="6"/>
    <x v="0"/>
    <s v="Cecilia Justino"/>
    <s v="Oswaldo Sifuentes"/>
    <s v="Hub de Información"/>
    <n v="2022"/>
    <x v="2"/>
    <x v="1"/>
    <d v="2021-12-15T00:00:00"/>
    <d v="2021-12-15T00:00:00"/>
    <d v="2022-07-22T00:00:00"/>
    <d v="2022-05-19T00:00:00"/>
    <n v="1"/>
    <n v="0.88"/>
    <n v="1"/>
    <n v="0"/>
    <m/>
    <d v="2022-05-23T00:00:00"/>
    <d v="2023-01-17T00:00:00"/>
    <m/>
    <n v="0.06"/>
    <n v="0"/>
    <n v="0.06"/>
    <n v="0"/>
    <n v="239"/>
    <n v="-44704"/>
    <n v="-188.04602510460251"/>
    <m/>
    <n v="0"/>
    <n v="40810"/>
    <n v="0"/>
    <n v="-1"/>
    <n v="0"/>
    <n v="0"/>
    <n v="0"/>
    <n v="0"/>
    <n v="0"/>
    <n v="0"/>
    <n v="0"/>
    <m/>
    <n v="1"/>
  </r>
  <r>
    <n v="35"/>
    <x v="1"/>
    <s v="Gestor Proyecto"/>
    <s v="REQ-082"/>
    <s v="AREA"/>
    <s v="Externo"/>
    <x v="4"/>
    <s v="1. Análisis"/>
    <s v="Pequeño"/>
    <s v="Soporte Administrativo"/>
    <x v="34"/>
    <n v="12000"/>
    <n v="0"/>
    <n v="0"/>
    <x v="0"/>
    <x v="0"/>
    <s v="Eliana Mori | Rafael Garcia"/>
    <s v="Eliana Mori "/>
    <s v="Defensoría Universitaria"/>
    <n v="2020"/>
    <x v="1"/>
    <x v="1"/>
    <m/>
    <m/>
    <m/>
    <m/>
    <m/>
    <m/>
    <m/>
    <n v="0"/>
    <m/>
    <m/>
    <m/>
    <m/>
    <m/>
    <m/>
    <m/>
    <n v="0"/>
    <n v="0"/>
    <n v="0"/>
    <e v="#DIV/0!"/>
    <m/>
    <n v="0"/>
    <n v="12000"/>
    <n v="0"/>
    <n v="-1"/>
    <n v="0"/>
    <n v="0"/>
    <n v="0"/>
    <n v="0"/>
    <n v="0"/>
    <n v="0"/>
    <n v="0"/>
    <m/>
    <n v="1"/>
  </r>
  <r>
    <n v="36"/>
    <x v="1"/>
    <s v="Gestor Proyecto"/>
    <s v="REQ-125"/>
    <s v="AREA"/>
    <s v="Externo"/>
    <x v="4"/>
    <s v="6. Postproducción"/>
    <s v="Mediano"/>
    <s v="Soporte Academico"/>
    <x v="35"/>
    <n v="0"/>
    <n v="0"/>
    <n v="0"/>
    <x v="0"/>
    <x v="0"/>
    <s v="Eliana Mori "/>
    <s v="Oswaldo Sifuentes"/>
    <s v="Dirección Académica"/>
    <n v="2021"/>
    <x v="1"/>
    <x v="1"/>
    <m/>
    <m/>
    <m/>
    <m/>
    <m/>
    <m/>
    <m/>
    <n v="0"/>
    <m/>
    <m/>
    <m/>
    <m/>
    <m/>
    <m/>
    <m/>
    <n v="0"/>
    <n v="0"/>
    <n v="0"/>
    <e v="#DIV/0!"/>
    <m/>
    <n v="0"/>
    <n v="0"/>
    <n v="0"/>
    <n v="0"/>
    <n v="0"/>
    <n v="0"/>
    <n v="0"/>
    <n v="0"/>
    <n v="0"/>
    <n v="0"/>
    <n v="0"/>
    <m/>
    <n v="1"/>
  </r>
  <r>
    <n v="37"/>
    <x v="0"/>
    <s v="Gestor Proyecto"/>
    <s v="PC-151"/>
    <s v="AREA"/>
    <s v="Interno"/>
    <x v="3"/>
    <s v="6. Postproducción"/>
    <s v="Pequeño"/>
    <s v="Nuevos Proyectos"/>
    <x v="36"/>
    <n v="0"/>
    <n v="0"/>
    <n v="0"/>
    <x v="2"/>
    <x v="1"/>
    <s v="Paul Geldres"/>
    <s v="Luis Barrios"/>
    <s v="Viive Continental"/>
    <n v="2021"/>
    <x v="0"/>
    <x v="2"/>
    <m/>
    <m/>
    <m/>
    <m/>
    <m/>
    <m/>
    <m/>
    <n v="0"/>
    <m/>
    <d v="2021-10-11T00:00:00"/>
    <d v="2021-03-30T00:00:00"/>
    <m/>
    <n v="1"/>
    <n v="0.94"/>
    <n v="1"/>
    <n v="0"/>
    <n v="-195"/>
    <n v="-44480"/>
    <n v="227.10256410256412"/>
    <m/>
    <n v="0"/>
    <n v="0"/>
    <n v="0"/>
    <n v="0"/>
    <m/>
    <n v="0"/>
    <m/>
    <n v="0"/>
    <m/>
    <n v="0"/>
    <n v="0"/>
    <m/>
    <n v="0.97187499999999993"/>
  </r>
  <r>
    <n v="38"/>
    <x v="0"/>
    <s v="Gestor Proyecto"/>
    <s v="PC-082"/>
    <s v="AREA"/>
    <s v="Interno"/>
    <x v="3"/>
    <s v="5. Despliegue"/>
    <s v="Mediano"/>
    <s v="Ecosistema Digital"/>
    <x v="37"/>
    <n v="0"/>
    <n v="0"/>
    <n v="0"/>
    <x v="8"/>
    <x v="2"/>
    <s v="Tania Zuñiga"/>
    <s v="Tania Zuñiga"/>
    <s v="Innovación y Estrategia"/>
    <n v="2022"/>
    <x v="0"/>
    <x v="1"/>
    <m/>
    <m/>
    <m/>
    <m/>
    <m/>
    <m/>
    <m/>
    <n v="0"/>
    <m/>
    <d v="2022-01-01T00:00:00"/>
    <d v="2022-06-30T00:00:00"/>
    <m/>
    <n v="1"/>
    <n v="0.73"/>
    <n v="0.99"/>
    <n v="1.0000000000000009E-2"/>
    <n v="180"/>
    <n v="-44562"/>
    <n v="-248.56666666666666"/>
    <m/>
    <n v="0"/>
    <n v="0"/>
    <n v="0"/>
    <n v="0"/>
    <n v="0"/>
    <n v="0"/>
    <n v="0"/>
    <n v="0"/>
    <n v="0"/>
    <n v="0"/>
    <n v="0"/>
    <m/>
    <e v="#N/A"/>
  </r>
  <r>
    <n v="39"/>
    <x v="0"/>
    <s v="Gestor Proyecto"/>
    <s v="REQ-153"/>
    <s v="AREA"/>
    <s v="Externo"/>
    <x v="3"/>
    <s v="6. Postproducción"/>
    <s v="Pequeño"/>
    <s v="Soporte Administrativo"/>
    <x v="38"/>
    <n v="0"/>
    <n v="0"/>
    <n v="0"/>
    <x v="6"/>
    <x v="0"/>
    <s v="Karina Guzman"/>
    <s v="Oswaldo Sifuentes"/>
    <s v="Académico"/>
    <n v="2021"/>
    <x v="0"/>
    <x v="1"/>
    <m/>
    <m/>
    <m/>
    <m/>
    <m/>
    <m/>
    <m/>
    <n v="0"/>
    <d v="2021-10-06T00:00:00"/>
    <d v="2021-10-06T00:00:00"/>
    <d v="2022-01-10T00:00:00"/>
    <d v="2022-01-17T00:00:00"/>
    <n v="1"/>
    <n v="1"/>
    <n v="1"/>
    <n v="0"/>
    <n v="96"/>
    <n v="103"/>
    <n v="7.2916666666666671E-2"/>
    <m/>
    <n v="0"/>
    <n v="0"/>
    <n v="0"/>
    <n v="0"/>
    <n v="0"/>
    <n v="0"/>
    <n v="0"/>
    <n v="0"/>
    <n v="0"/>
    <n v="0"/>
    <n v="0"/>
    <m/>
    <n v="1"/>
  </r>
  <r>
    <n v="40"/>
    <x v="0"/>
    <s v="Gestor Proyecto"/>
    <s v="PC-171"/>
    <s v="CAPEX"/>
    <s v="Interno"/>
    <x v="1"/>
    <s v="3. Desarrollo"/>
    <s v="Mediano"/>
    <s v="Oficina de PRONABEC"/>
    <x v="39"/>
    <n v="0"/>
    <n v="0"/>
    <n v="0"/>
    <x v="4"/>
    <x v="2"/>
    <s v="Jesus Galarza"/>
    <s v="Jesus Galarza"/>
    <s v="Oficina de PRONABEC"/>
    <n v="2022"/>
    <x v="0"/>
    <x v="1"/>
    <m/>
    <m/>
    <m/>
    <m/>
    <m/>
    <m/>
    <m/>
    <n v="0"/>
    <m/>
    <d v="2022-02-07T00:00:00"/>
    <d v="2022-05-20T00:00:00"/>
    <m/>
    <n v="0.85"/>
    <n v="0.75"/>
    <n v="0.8"/>
    <n v="4.9999999999999933E-2"/>
    <n v="102"/>
    <n v="-44599"/>
    <n v="-438.24509803921569"/>
    <m/>
    <n v="0"/>
    <n v="0"/>
    <n v="0"/>
    <n v="0"/>
    <n v="0"/>
    <n v="0"/>
    <n v="0"/>
    <n v="0"/>
    <n v="0"/>
    <n v="0"/>
    <n v="0"/>
    <m/>
    <n v="0.93611111111111123"/>
  </r>
  <r>
    <n v="41"/>
    <x v="0"/>
    <s v="Gestor Proyecto"/>
    <s v="PC-170"/>
    <s v="CAPEX"/>
    <s v="Interno"/>
    <x v="1"/>
    <s v="2. Diseño"/>
    <s v="Mediano"/>
    <s v="CIC"/>
    <x v="40"/>
    <n v="168000"/>
    <n v="0"/>
    <n v="0"/>
    <x v="4"/>
    <x v="2"/>
    <s v="Paola toro"/>
    <s v="Paola toro"/>
    <s v="Innovación y Estrategia"/>
    <n v="2022"/>
    <x v="0"/>
    <x v="1"/>
    <m/>
    <d v="2022-04-11T00:00:00"/>
    <d v="2022-05-23T00:00:00"/>
    <m/>
    <n v="0.45"/>
    <n v="0.34"/>
    <n v="0.45"/>
    <n v="0"/>
    <m/>
    <d v="2022-12-15T00:00:00"/>
    <d v="2022-07-04T00:00:00"/>
    <m/>
    <n v="0.64"/>
    <n v="0.5"/>
    <n v="0.56999999999999995"/>
    <n v="7.0000000000000062E-2"/>
    <n v="-164"/>
    <n v="-44910"/>
    <n v="272.84146341463412"/>
    <m/>
    <n v="0"/>
    <n v="168000"/>
    <n v="0"/>
    <n v="-1"/>
    <n v="0"/>
    <n v="0"/>
    <n v="0"/>
    <n v="0"/>
    <n v="0"/>
    <n v="0"/>
    <n v="0"/>
    <m/>
    <n v="0.93611111111111123"/>
  </r>
  <r>
    <n v="42"/>
    <x v="0"/>
    <s v="Gestor Proyecto"/>
    <s v="PC-172"/>
    <s v="CAPEX"/>
    <s v="Interno"/>
    <x v="2"/>
    <s v="3. Desarrollo"/>
    <s v="Mediano"/>
    <s v="Bienestar"/>
    <x v="41"/>
    <n v="16800"/>
    <n v="0"/>
    <n v="0"/>
    <x v="5"/>
    <x v="2"/>
    <s v="Claudia Ruiz"/>
    <s v="Miriam Cuicapuza"/>
    <s v="Innovación y Estrategia"/>
    <n v="2022"/>
    <x v="0"/>
    <x v="1"/>
    <m/>
    <d v="2022-03-15T00:00:00"/>
    <d v="2022-04-15T00:00:00"/>
    <m/>
    <n v="1"/>
    <n v="0.95"/>
    <n v="1"/>
    <n v="0"/>
    <m/>
    <d v="2022-07-11T00:00:00"/>
    <d v="2022-10-14T00:00:00"/>
    <m/>
    <n v="0.13"/>
    <n v="0.06"/>
    <n v="0.13"/>
    <n v="0"/>
    <n v="95"/>
    <n v="-44753"/>
    <n v="-472.08421052631581"/>
    <m/>
    <n v="0"/>
    <n v="16800"/>
    <n v="0"/>
    <n v="-1"/>
    <n v="0"/>
    <n v="0"/>
    <n v="0"/>
    <n v="0"/>
    <n v="0"/>
    <n v="0"/>
    <n v="0"/>
    <m/>
    <e v="#N/A"/>
  </r>
  <r>
    <n v="43"/>
    <x v="0"/>
    <s v="Gestor Proyecto"/>
    <m/>
    <s v="AREA"/>
    <s v="Interno"/>
    <x v="4"/>
    <s v="1. Análisis"/>
    <s v="Mediano"/>
    <s v="Programación Académica/ CAS/ Registros"/>
    <x v="42"/>
    <n v="0"/>
    <n v="0"/>
    <n v="0"/>
    <x v="5"/>
    <x v="2"/>
    <s v="Jose Meza/ Karina Guzman / Rocio Matos"/>
    <s v="Oswaldo Sifuentes"/>
    <s v="Programación Académica/ CAS/ Registros"/>
    <n v="2022"/>
    <x v="0"/>
    <x v="1"/>
    <m/>
    <m/>
    <m/>
    <m/>
    <n v="0.05"/>
    <n v="0"/>
    <n v="0.05"/>
    <n v="0"/>
    <m/>
    <m/>
    <m/>
    <m/>
    <m/>
    <m/>
    <m/>
    <n v="0"/>
    <n v="0"/>
    <n v="0"/>
    <e v="#DIV/0!"/>
    <m/>
    <n v="0"/>
    <n v="0"/>
    <n v="0"/>
    <n v="0"/>
    <n v="0"/>
    <n v="0"/>
    <n v="0"/>
    <n v="0"/>
    <n v="0"/>
    <n v="0"/>
    <n v="0"/>
    <m/>
    <e v="#N/A"/>
  </r>
  <r>
    <n v="44"/>
    <x v="0"/>
    <s v="Gestor Proyecto"/>
    <s v="REQ"/>
    <s v="AREA"/>
    <s v="Interno"/>
    <x v="3"/>
    <s v="6. Postproducción"/>
    <s v="Mediano"/>
    <s v="Soporte Administrativo"/>
    <x v="43"/>
    <n v="0"/>
    <n v="0"/>
    <n v="0"/>
    <x v="0"/>
    <x v="0"/>
    <s v="Yosselin Fuentes"/>
    <s v="Tomas Tapia"/>
    <s v="Gestión Humana"/>
    <n v="2021"/>
    <x v="0"/>
    <x v="1"/>
    <m/>
    <m/>
    <m/>
    <m/>
    <m/>
    <m/>
    <m/>
    <n v="0"/>
    <d v="2021-12-01T00:00:00"/>
    <d v="2021-12-01T00:00:00"/>
    <d v="2022-02-28T00:00:00"/>
    <d v="2022-02-28T00:00:00"/>
    <n v="1"/>
    <n v="1"/>
    <n v="1"/>
    <n v="0"/>
    <n v="89"/>
    <n v="89"/>
    <n v="0"/>
    <m/>
    <n v="0"/>
    <n v="0"/>
    <n v="0"/>
    <n v="0"/>
    <n v="0"/>
    <n v="0"/>
    <n v="0"/>
    <n v="0"/>
    <n v="0"/>
    <n v="0"/>
    <n v="0"/>
    <m/>
    <n v="1"/>
  </r>
  <r>
    <n v="45"/>
    <x v="0"/>
    <s v="Gestor Proyecto"/>
    <s v="PR048"/>
    <s v="CAPEX"/>
    <s v="Externo"/>
    <x v="3"/>
    <s v="6. Postproducción"/>
    <s v="Mediano"/>
    <s v="Soporte Academico"/>
    <x v="44"/>
    <n v="9800"/>
    <n v="9800"/>
    <n v="0"/>
    <x v="7"/>
    <x v="0"/>
    <s v="Karina Guzman"/>
    <s v="Oswaldo Sifuentes"/>
    <s v="Académico"/>
    <n v="2022"/>
    <x v="0"/>
    <x v="1"/>
    <d v="2022-01-24T00:00:00"/>
    <d v="2022-01-24T00:00:00"/>
    <d v="2022-02-10T00:00:00"/>
    <d v="2022-02-10T00:00:00"/>
    <n v="1"/>
    <n v="1"/>
    <n v="1"/>
    <n v="0"/>
    <d v="2021-02-11T00:00:00"/>
    <d v="2022-02-11T00:00:00"/>
    <d v="2022-03-07T00:00:00"/>
    <d v="2022-03-07T00:00:00"/>
    <n v="1"/>
    <n v="1"/>
    <n v="1"/>
    <n v="0"/>
    <n v="24"/>
    <n v="24"/>
    <n v="0"/>
    <m/>
    <n v="0"/>
    <n v="9800"/>
    <n v="9800"/>
    <n v="0"/>
    <n v="0"/>
    <n v="0"/>
    <n v="0"/>
    <n v="0"/>
    <n v="0"/>
    <n v="0"/>
    <n v="0"/>
    <m/>
    <n v="1"/>
  </r>
  <r>
    <n v="22"/>
    <x v="0"/>
    <s v="Gestor Proyecto"/>
    <s v="REQ"/>
    <s v="AREA "/>
    <s v="Externo"/>
    <x v="3"/>
    <s v="6. Postproducción"/>
    <s v="Mediano"/>
    <s v="Nuevos Proyectos"/>
    <x v="45"/>
    <n v="1500"/>
    <n v="0"/>
    <n v="0"/>
    <x v="7"/>
    <x v="0"/>
    <s v="Fernando Ñaupari"/>
    <s v="Oswaldo Sifuentes"/>
    <s v="Evaluación"/>
    <n v="2022"/>
    <x v="0"/>
    <x v="1"/>
    <d v="2022-05-12T00:00:00"/>
    <d v="2022-05-12T00:00:00"/>
    <d v="2022-06-10T00:00:00"/>
    <d v="2022-06-10T00:00:00"/>
    <n v="1"/>
    <n v="1"/>
    <n v="1"/>
    <n v="0"/>
    <d v="2022-06-06T00:00:00"/>
    <d v="2022-06-06T00:00:00"/>
    <d v="2022-07-13T00:00:00"/>
    <m/>
    <n v="0.98"/>
    <n v="0.98"/>
    <n v="0.98"/>
    <n v="0"/>
    <m/>
    <m/>
    <m/>
    <m/>
    <m/>
    <m/>
    <m/>
    <m/>
    <m/>
    <m/>
    <m/>
    <m/>
    <m/>
    <m/>
    <m/>
    <m/>
    <m/>
  </r>
  <r>
    <n v="46"/>
    <x v="0"/>
    <s v="Gestor Proyecto"/>
    <s v="PR051"/>
    <s v="CAPEX"/>
    <s v="Externo"/>
    <x v="0"/>
    <s v="1. Análisis"/>
    <s v="Mediano"/>
    <s v="Soporte Academico"/>
    <x v="46"/>
    <n v="57746"/>
    <n v="0"/>
    <n v="0"/>
    <x v="7"/>
    <x v="0"/>
    <s v="Karina Guzman"/>
    <s v="Oswaldo Sifuentes"/>
    <s v="Académico"/>
    <n v="2022"/>
    <x v="0"/>
    <x v="1"/>
    <d v="2022-02-10T00:00:00"/>
    <d v="2022-02-10T00:00:00"/>
    <d v="2022-06-17T00:00:00"/>
    <m/>
    <n v="0.53"/>
    <n v="0.49"/>
    <n v="0.53"/>
    <n v="0"/>
    <d v="2022-06-20T00:00:00"/>
    <m/>
    <d v="2022-12-09T00:00:00"/>
    <m/>
    <n v="0"/>
    <n v="0"/>
    <n v="0"/>
    <n v="0"/>
    <n v="44904"/>
    <n v="0"/>
    <n v="-1"/>
    <m/>
    <n v="0"/>
    <n v="57746"/>
    <n v="0"/>
    <n v="-1"/>
    <n v="0"/>
    <n v="0"/>
    <n v="0"/>
    <n v="0"/>
    <n v="0"/>
    <n v="0"/>
    <n v="0"/>
    <m/>
    <n v="1"/>
  </r>
  <r>
    <n v="47"/>
    <x v="0"/>
    <s v="Gestor Proyecto"/>
    <s v="PR041"/>
    <s v="CAPEX"/>
    <s v="Interno"/>
    <x v="2"/>
    <s v="3. Desarrollo"/>
    <s v="Mediano"/>
    <s v="Soporte Academico"/>
    <x v="47"/>
    <n v="3000"/>
    <n v="0"/>
    <n v="0"/>
    <x v="7"/>
    <x v="0"/>
    <s v="Karina Guzman"/>
    <s v="Oswaldo Sifuentes"/>
    <s v="Académico"/>
    <n v="2022"/>
    <x v="0"/>
    <x v="1"/>
    <d v="2022-06-22T00:00:00"/>
    <d v="2022-06-22T00:00:00"/>
    <d v="2022-07-04T00:00:00"/>
    <d v="2022-06-22T00:00:00"/>
    <n v="1"/>
    <n v="1"/>
    <n v="1"/>
    <n v="0"/>
    <d v="2022-07-05T00:00:00"/>
    <d v="2022-07-05T00:00:00"/>
    <d v="2022-07-27T00:00:00"/>
    <m/>
    <n v="0.15"/>
    <n v="0.15"/>
    <n v="0.15"/>
    <n v="0"/>
    <e v="#REF!"/>
    <n v="-44769"/>
    <e v="#REF!"/>
    <m/>
    <n v="0"/>
    <n v="3000"/>
    <n v="0"/>
    <n v="-1"/>
    <n v="0"/>
    <n v="0"/>
    <n v="0"/>
    <n v="0"/>
    <n v="0"/>
    <n v="0"/>
    <n v="0"/>
    <m/>
    <n v="1"/>
  </r>
  <r>
    <n v="48"/>
    <x v="0"/>
    <s v="Gestor Proyecto"/>
    <s v="PR042"/>
    <s v="CAPEX"/>
    <s v="Externo"/>
    <x v="2"/>
    <s v="1. Análisis"/>
    <s v="Mediano"/>
    <s v="Soporte Academico"/>
    <x v="48"/>
    <n v="10000"/>
    <n v="2500"/>
    <n v="0"/>
    <x v="7"/>
    <x v="0"/>
    <s v="Claudio Cerron"/>
    <s v="Oswaldo Sifuentes"/>
    <s v="Académico"/>
    <n v="2022"/>
    <x v="0"/>
    <x v="1"/>
    <d v="2022-03-10T00:00:00"/>
    <d v="2022-03-10T00:00:00"/>
    <d v="2022-06-01T00:00:00"/>
    <d v="2022-06-01T00:00:00"/>
    <n v="1"/>
    <n v="1"/>
    <n v="1"/>
    <n v="0"/>
    <d v="2022-06-02T00:00:00"/>
    <m/>
    <d v="2022-08-04T00:00:00"/>
    <m/>
    <n v="0.06"/>
    <n v="0.06"/>
    <n v="0.06"/>
    <n v="0"/>
    <n v="44777"/>
    <n v="0"/>
    <n v="-1"/>
    <m/>
    <n v="0"/>
    <n v="10000"/>
    <n v="2500"/>
    <n v="-0.75"/>
    <n v="0"/>
    <n v="0"/>
    <n v="0"/>
    <n v="0"/>
    <n v="0"/>
    <n v="0"/>
    <n v="0"/>
    <m/>
    <n v="1"/>
  </r>
  <r>
    <n v="49"/>
    <x v="0"/>
    <s v="Gestor Proyecto"/>
    <s v="PR060"/>
    <s v="CAPEX"/>
    <s v="Externo"/>
    <x v="1"/>
    <s v="1. Análisis"/>
    <s v="Mediano"/>
    <s v="Soporte Administrativo"/>
    <x v="49"/>
    <n v="126000"/>
    <n v="0"/>
    <n v="0"/>
    <x v="6"/>
    <x v="0"/>
    <s v="Carlos Calderon"/>
    <s v="Oswaldo Sifuentes"/>
    <s v="Académico"/>
    <n v="2022"/>
    <x v="0"/>
    <x v="1"/>
    <d v="2022-03-11T00:00:00"/>
    <d v="2022-03-11T00:00:00"/>
    <d v="2022-06-03T00:00:00"/>
    <m/>
    <n v="0.9"/>
    <n v="0.36"/>
    <n v="0.57999999999999996"/>
    <n v="0.32000000000000006"/>
    <d v="2022-05-18T00:00:00"/>
    <m/>
    <d v="2022-11-04T00:00:00"/>
    <m/>
    <n v="0.25"/>
    <n v="0"/>
    <n v="0.25"/>
    <n v="0"/>
    <n v="44869"/>
    <n v="0"/>
    <n v="-1"/>
    <m/>
    <n v="0"/>
    <n v="126000"/>
    <n v="0"/>
    <n v="-1"/>
    <n v="0"/>
    <n v="0"/>
    <n v="0"/>
    <n v="0"/>
    <n v="0"/>
    <n v="0"/>
    <n v="0"/>
    <m/>
    <n v="1"/>
  </r>
  <r>
    <n v="50"/>
    <x v="0"/>
    <s v="Gestor Proyecto"/>
    <s v="PR022"/>
    <s v="CAPEX"/>
    <s v="Externo"/>
    <x v="3"/>
    <s v="6. Postproducción"/>
    <s v="Mediano"/>
    <s v="Soporte Administrativo"/>
    <x v="50"/>
    <n v="7000"/>
    <n v="7000"/>
    <n v="0"/>
    <x v="6"/>
    <x v="0"/>
    <s v="Claudia Becerra"/>
    <s v="Tomas Tapia"/>
    <s v="Gestión Humana"/>
    <n v="2022"/>
    <x v="0"/>
    <x v="1"/>
    <d v="2022-02-08T00:00:00"/>
    <d v="2022-02-08T00:00:00"/>
    <d v="2022-03-08T00:00:00"/>
    <d v="2022-03-08T00:00:00"/>
    <n v="1"/>
    <n v="1"/>
    <n v="1"/>
    <n v="0"/>
    <d v="2022-03-09T00:00:00"/>
    <d v="2022-03-09T00:00:00"/>
    <d v="2022-06-28T00:00:00"/>
    <d v="2022-06-30T00:00:00"/>
    <n v="1"/>
    <n v="0.89"/>
    <n v="1"/>
    <n v="0"/>
    <n v="111"/>
    <n v="113"/>
    <n v="1.8018018018018018E-2"/>
    <m/>
    <n v="0"/>
    <n v="7000"/>
    <n v="7000"/>
    <n v="0"/>
    <n v="0"/>
    <n v="0"/>
    <n v="0"/>
    <n v="0"/>
    <n v="0"/>
    <n v="0"/>
    <n v="0"/>
    <m/>
    <n v="1"/>
  </r>
  <r>
    <n v="51"/>
    <x v="0"/>
    <s v="Gestor Proyecto"/>
    <s v="PR026"/>
    <s v="CAPEX"/>
    <s v="Externo"/>
    <x v="3"/>
    <s v="1. Análisis"/>
    <s v="Mediano"/>
    <s v="Soporte Administrativo"/>
    <x v="51"/>
    <n v="10000"/>
    <n v="0"/>
    <n v="0"/>
    <x v="0"/>
    <x v="0"/>
    <s v="Carolina Caballero"/>
    <s v="Tomas Tapia"/>
    <s v="Gestión Humana"/>
    <n v="2022"/>
    <x v="0"/>
    <x v="1"/>
    <d v="2022-03-09T00:00:00"/>
    <d v="2022-03-09T00:00:00"/>
    <d v="2022-04-04T00:00:00"/>
    <d v="2022-04-12T00:00:00"/>
    <n v="1"/>
    <n v="0.97"/>
    <n v="1"/>
    <n v="0"/>
    <d v="2022-04-05T00:00:00"/>
    <d v="2022-04-13T00:00:00"/>
    <d v="2022-05-31T00:00:00"/>
    <m/>
    <n v="0.85"/>
    <n v="0.8"/>
    <n v="0.85"/>
    <n v="0"/>
    <n v="48"/>
    <n v="-44664"/>
    <n v="-931.5"/>
    <m/>
    <n v="0"/>
    <n v="10000"/>
    <n v="0"/>
    <n v="-1"/>
    <n v="0"/>
    <n v="0"/>
    <n v="0"/>
    <n v="0"/>
    <n v="0"/>
    <n v="0"/>
    <n v="0"/>
    <m/>
    <n v="1"/>
  </r>
  <r>
    <n v="52"/>
    <x v="0"/>
    <s v="Gestor Proyecto"/>
    <s v="PR033"/>
    <s v="CAPEX"/>
    <s v="Externo"/>
    <x v="3"/>
    <s v="1. Análisis"/>
    <s v="Mediano"/>
    <s v="Soporte Administrativo"/>
    <x v="52"/>
    <n v="4761.9047619047615"/>
    <n v="0"/>
    <n v="0"/>
    <x v="0"/>
    <x v="0"/>
    <s v="Carlos Mezarina"/>
    <s v="Oswaldo Sifuentes"/>
    <s v="Académico"/>
    <n v="2022"/>
    <x v="0"/>
    <x v="1"/>
    <d v="2022-02-01T00:00:00"/>
    <d v="2022-05-15T00:00:00"/>
    <d v="2022-02-21T00:00:00"/>
    <d v="2022-02-21T00:00:00"/>
    <n v="1"/>
    <n v="1"/>
    <n v="1"/>
    <n v="0"/>
    <d v="2022-02-22T00:00:00"/>
    <d v="2022-02-22T00:00:00"/>
    <d v="2022-06-30T00:00:00"/>
    <m/>
    <n v="0.92"/>
    <n v="0.86"/>
    <n v="0.92"/>
    <n v="0"/>
    <n v="128"/>
    <n v="-44614"/>
    <n v="-349.546875"/>
    <m/>
    <n v="0"/>
    <n v="4761.9047619047615"/>
    <n v="0"/>
    <n v="-1"/>
    <n v="0"/>
    <n v="0"/>
    <n v="0"/>
    <n v="0"/>
    <n v="0"/>
    <n v="0"/>
    <n v="0"/>
    <m/>
    <n v="1"/>
  </r>
  <r>
    <n v="53"/>
    <x v="0"/>
    <s v="Gestor Proyecto"/>
    <s v="PR034"/>
    <s v="CAPEX"/>
    <s v="Externo"/>
    <x v="3"/>
    <s v="1. Análisis"/>
    <s v="Mediano"/>
    <s v="Soporte Administrativo"/>
    <x v="53"/>
    <n v="8000"/>
    <n v="0"/>
    <n v="0"/>
    <x v="0"/>
    <x v="0"/>
    <s v="Cecilia Justino"/>
    <s v="Oswaldo Sifuentes"/>
    <s v="Hub de Información"/>
    <n v="2022"/>
    <x v="0"/>
    <x v="1"/>
    <d v="2022-03-04T00:00:00"/>
    <d v="2022-03-07T00:00:00"/>
    <d v="2022-04-04T00:00:00"/>
    <d v="2022-04-04T00:00:00"/>
    <n v="1"/>
    <n v="1"/>
    <n v="1"/>
    <n v="0"/>
    <d v="2022-04-08T00:00:00"/>
    <d v="2022-04-08T00:00:00"/>
    <d v="2022-05-31T00:00:00"/>
    <m/>
    <n v="0.86"/>
    <n v="0.79"/>
    <n v="0.86"/>
    <n v="0"/>
    <n v="53"/>
    <n v="-44659"/>
    <n v="-843.62264150943395"/>
    <m/>
    <n v="0"/>
    <n v="8000"/>
    <n v="0"/>
    <n v="-1"/>
    <n v="0"/>
    <n v="0"/>
    <n v="0"/>
    <n v="0"/>
    <n v="0"/>
    <n v="0"/>
    <n v="0"/>
    <m/>
    <n v="1"/>
  </r>
  <r>
    <n v="54"/>
    <x v="0"/>
    <s v="Gestor Proyecto"/>
    <s v="PR025"/>
    <s v="CAPEX"/>
    <s v="Externo"/>
    <x v="0"/>
    <s v="1. Análisis"/>
    <s v="Mediano"/>
    <s v="Soporte Administrativo"/>
    <x v="54"/>
    <n v="3000"/>
    <n v="0"/>
    <n v="0"/>
    <x v="0"/>
    <x v="0"/>
    <s v="Yosselin Fuentes"/>
    <s v="Tomas Tapia"/>
    <s v="Gestión Humana"/>
    <n v="2022"/>
    <x v="0"/>
    <x v="1"/>
    <d v="2022-04-01T00:00:00"/>
    <d v="2022-04-01T00:00:00"/>
    <d v="2022-05-24T00:00:00"/>
    <m/>
    <n v="0.91"/>
    <n v="0.75"/>
    <n v="0.89"/>
    <n v="2.0000000000000018E-2"/>
    <d v="2022-05-15T00:00:00"/>
    <m/>
    <m/>
    <m/>
    <n v="0"/>
    <n v="0"/>
    <n v="0"/>
    <n v="0"/>
    <n v="0"/>
    <n v="0"/>
    <e v="#DIV/0!"/>
    <m/>
    <n v="0"/>
    <n v="3000"/>
    <n v="0"/>
    <n v="-1"/>
    <n v="0"/>
    <n v="0"/>
    <n v="0"/>
    <n v="0"/>
    <n v="0"/>
    <n v="0"/>
    <n v="0"/>
    <m/>
    <n v="1"/>
  </r>
  <r>
    <m/>
    <x v="0"/>
    <s v="Gestor Proyecto"/>
    <s v="REQ"/>
    <s v="AREA"/>
    <s v="Externo"/>
    <x v="0"/>
    <s v="1. Análisis"/>
    <s v="Mediano"/>
    <s v="Soporte Administrativo"/>
    <x v="55"/>
    <n v="0"/>
    <n v="0"/>
    <n v="0"/>
    <x v="0"/>
    <x v="0"/>
    <s v="Christian Esquivel"/>
    <s v="Fernando Barrios"/>
    <s v="Policlinico Continental"/>
    <n v="2022"/>
    <x v="0"/>
    <x v="1"/>
    <d v="2022-06-13T00:00:00"/>
    <m/>
    <m/>
    <m/>
    <m/>
    <m/>
    <m/>
    <n v="0"/>
    <m/>
    <m/>
    <m/>
    <m/>
    <m/>
    <m/>
    <m/>
    <n v="0"/>
    <n v="0"/>
    <n v="0"/>
    <e v="#DIV/0!"/>
    <m/>
    <n v="0"/>
    <n v="0"/>
    <n v="0"/>
    <n v="0"/>
    <m/>
    <n v="0"/>
    <m/>
    <n v="0"/>
    <m/>
    <n v="0"/>
    <n v="0"/>
    <m/>
    <n v="1"/>
  </r>
  <r>
    <m/>
    <x v="1"/>
    <s v="Gestor Proyecto"/>
    <s v="REQ"/>
    <s v="AREA"/>
    <s v="Interno"/>
    <x v="0"/>
    <s v="1. Análisis"/>
    <s v="Pequeño"/>
    <s v="Soporte Administrativo"/>
    <x v="56"/>
    <n v="0"/>
    <n v="0"/>
    <n v="0"/>
    <x v="0"/>
    <x v="0"/>
    <s v="Yosselin Fuentes"/>
    <s v="Tomas Tapia"/>
    <s v="Gestión Humana"/>
    <n v="2022"/>
    <x v="0"/>
    <x v="1"/>
    <d v="2022-06-13T00:00:00"/>
    <m/>
    <m/>
    <m/>
    <m/>
    <m/>
    <m/>
    <n v="0"/>
    <m/>
    <m/>
    <m/>
    <m/>
    <m/>
    <m/>
    <m/>
    <n v="0"/>
    <n v="0"/>
    <n v="0"/>
    <e v="#DIV/0!"/>
    <m/>
    <n v="0"/>
    <n v="0"/>
    <n v="0"/>
    <n v="0"/>
    <m/>
    <n v="0"/>
    <m/>
    <n v="0"/>
    <m/>
    <n v="0"/>
    <n v="0"/>
    <m/>
    <n v="1"/>
  </r>
  <r>
    <n v="55"/>
    <x v="0"/>
    <s v="Gestor Proyecto"/>
    <s v="REQ-159"/>
    <s v="AREA "/>
    <s v="Interno"/>
    <x v="3"/>
    <s v="5. Despliegue"/>
    <s v="Pequeño"/>
    <s v="Soporte Academico"/>
    <x v="57"/>
    <n v="0"/>
    <n v="0"/>
    <n v="0"/>
    <x v="6"/>
    <x v="0"/>
    <s v="Jose Meza Vento"/>
    <s v="Oswaldo Sifuentes"/>
    <s v="Programación Académica/Gestion Docente"/>
    <n v="2022"/>
    <x v="0"/>
    <x v="1"/>
    <d v="2022-01-20T00:00:00"/>
    <d v="2022-01-20T00:00:00"/>
    <d v="2022-02-25T00:00:00"/>
    <d v="2022-02-25T00:00:00"/>
    <n v="1"/>
    <n v="1"/>
    <n v="1"/>
    <n v="0"/>
    <m/>
    <d v="2022-02-28T00:00:00"/>
    <d v="2022-05-13T00:00:00"/>
    <d v="2022-05-24T00:00:00"/>
    <n v="1"/>
    <n v="0.89"/>
    <n v="1"/>
    <n v="0"/>
    <n v="74"/>
    <n v="85"/>
    <n v="0.14864864864864866"/>
    <m/>
    <n v="0"/>
    <n v="0"/>
    <n v="0"/>
    <n v="0"/>
    <n v="1"/>
    <n v="5.5"/>
    <n v="1"/>
    <n v="4.5"/>
    <n v="1"/>
    <n v="3"/>
    <n v="13"/>
    <m/>
    <n v="1"/>
  </r>
  <r>
    <n v="56"/>
    <x v="1"/>
    <s v="Gestor Proyecto"/>
    <s v="REQ-"/>
    <s v="AREA "/>
    <s v="Interno"/>
    <x v="3"/>
    <s v="6. Postproducción"/>
    <s v="Pequeño"/>
    <s v="Soporte Academico"/>
    <x v="58"/>
    <n v="0"/>
    <n v="0"/>
    <n v="0"/>
    <x v="7"/>
    <x v="0"/>
    <s v="Jose Meza Vento"/>
    <s v="Oswaldo Sifuentes"/>
    <s v="Académico"/>
    <n v="2022"/>
    <x v="0"/>
    <x v="1"/>
    <m/>
    <s v="buenos días"/>
    <m/>
    <m/>
    <m/>
    <m/>
    <m/>
    <n v="0"/>
    <d v="2022-01-18T00:00:00"/>
    <d v="2022-01-18T00:00:00"/>
    <d v="2022-01-27T00:00:00"/>
    <d v="2022-01-27T00:00:00"/>
    <n v="1"/>
    <n v="1"/>
    <n v="1"/>
    <n v="0"/>
    <n v="9"/>
    <n v="9"/>
    <n v="0"/>
    <m/>
    <n v="0"/>
    <n v="0"/>
    <n v="0"/>
    <n v="0"/>
    <n v="0"/>
    <n v="0"/>
    <n v="0"/>
    <n v="0"/>
    <n v="0"/>
    <n v="0"/>
    <n v="0"/>
    <m/>
    <n v="1"/>
  </r>
  <r>
    <n v="57"/>
    <x v="0"/>
    <s v="Gestor Proyecto"/>
    <s v="PR048"/>
    <s v="CAPEX"/>
    <s v="Externo"/>
    <x v="3"/>
    <s v="6. Postproducción"/>
    <s v="Mediano"/>
    <s v="Soporte Academico"/>
    <x v="59"/>
    <n v="4600"/>
    <n v="0"/>
    <n v="0"/>
    <x v="7"/>
    <x v="0"/>
    <s v="Karina Guzman"/>
    <s v="Oswaldo Sifuentes"/>
    <s v="Académico"/>
    <n v="2022"/>
    <x v="0"/>
    <x v="1"/>
    <d v="2022-02-02T00:00:00"/>
    <d v="2022-02-02T00:00:00"/>
    <d v="2022-03-17T00:00:00"/>
    <d v="2022-03-17T00:00:00"/>
    <n v="1"/>
    <n v="1"/>
    <n v="1"/>
    <n v="0"/>
    <d v="2022-03-18T00:00:00"/>
    <d v="2022-03-18T00:00:00"/>
    <d v="2022-05-27T00:00:00"/>
    <d v="2022-05-27T00:00:00"/>
    <n v="1"/>
    <n v="1"/>
    <n v="1"/>
    <n v="0"/>
    <n v="70"/>
    <n v="70"/>
    <n v="0"/>
    <m/>
    <n v="0"/>
    <n v="4600"/>
    <n v="0"/>
    <n v="-1"/>
    <n v="0"/>
    <n v="0"/>
    <n v="0"/>
    <n v="0"/>
    <n v="0"/>
    <n v="0"/>
    <n v="0"/>
    <m/>
    <n v="1"/>
  </r>
  <r>
    <n v="58"/>
    <x v="0"/>
    <s v="Gestor Proyecto"/>
    <s v="PR048"/>
    <s v="CAPEX"/>
    <s v="Externo"/>
    <x v="5"/>
    <s v="1. Análisis"/>
    <s v="Mediano"/>
    <s v="Soporte Academico"/>
    <x v="60"/>
    <n v="0"/>
    <n v="0"/>
    <n v="0"/>
    <x v="7"/>
    <x v="0"/>
    <s v="karina Guzman"/>
    <s v="Oswaldo Sifuentes"/>
    <s v="Académico"/>
    <n v="2022"/>
    <x v="0"/>
    <x v="1"/>
    <m/>
    <m/>
    <m/>
    <m/>
    <m/>
    <m/>
    <m/>
    <n v="0"/>
    <m/>
    <m/>
    <m/>
    <m/>
    <m/>
    <m/>
    <m/>
    <n v="0"/>
    <n v="0"/>
    <n v="0"/>
    <e v="#DIV/0!"/>
    <m/>
    <n v="0"/>
    <n v="0"/>
    <n v="0"/>
    <n v="0"/>
    <n v="0"/>
    <n v="0"/>
    <n v="0"/>
    <n v="0"/>
    <n v="0"/>
    <n v="0"/>
    <n v="0"/>
    <m/>
    <n v="1"/>
  </r>
  <r>
    <n v="59"/>
    <x v="0"/>
    <s v="Gestor Proyecto"/>
    <s v="PR048"/>
    <s v="CAPEX"/>
    <s v="Externo"/>
    <x v="5"/>
    <s v="1. Análisis"/>
    <s v="Mediano"/>
    <s v="Soporte Academico"/>
    <x v="61"/>
    <n v="0"/>
    <n v="0"/>
    <n v="0"/>
    <x v="7"/>
    <x v="0"/>
    <s v="karina Guzman"/>
    <s v="Oswaldo Sifuentes"/>
    <s v="Académico"/>
    <n v="2022"/>
    <x v="0"/>
    <x v="0"/>
    <m/>
    <m/>
    <m/>
    <m/>
    <m/>
    <m/>
    <m/>
    <n v="0"/>
    <m/>
    <m/>
    <m/>
    <m/>
    <m/>
    <m/>
    <m/>
    <n v="0"/>
    <n v="0"/>
    <n v="0"/>
    <e v="#DIV/0!"/>
    <m/>
    <m/>
    <n v="0"/>
    <n v="0"/>
    <n v="0"/>
    <m/>
    <n v="0"/>
    <m/>
    <n v="0"/>
    <m/>
    <n v="0"/>
    <n v="0"/>
    <m/>
    <n v="1"/>
  </r>
  <r>
    <n v="60"/>
    <x v="0"/>
    <s v="Gestor Proyecto"/>
    <s v="PC- 161"/>
    <s v="AREA "/>
    <s v="Externo"/>
    <x v="2"/>
    <s v="3. Desarrollo"/>
    <s v="Mediano"/>
    <s v="Soporte Academico"/>
    <x v="62"/>
    <n v="0"/>
    <n v="0"/>
    <n v="0"/>
    <x v="7"/>
    <x v="0"/>
    <s v="Katia Acobo"/>
    <s v="Oswaldo Sifuentes"/>
    <s v="Académico"/>
    <n v="2022"/>
    <x v="0"/>
    <x v="1"/>
    <d v="2022-02-23T00:00:00"/>
    <d v="2022-02-23T00:00:00"/>
    <d v="2022-04-07T00:00:00"/>
    <d v="2022-04-07T00:00:00"/>
    <n v="1"/>
    <n v="1"/>
    <n v="1"/>
    <n v="0"/>
    <d v="2022-04-08T00:00:00"/>
    <d v="2022-04-08T00:00:00"/>
    <d v="2022-07-26T00:00:00"/>
    <m/>
    <n v="0.9"/>
    <n v="0.9"/>
    <n v="0.9"/>
    <n v="0"/>
    <n v="109"/>
    <n v="-44659"/>
    <n v="-410.71559633027522"/>
    <m/>
    <n v="0"/>
    <n v="0"/>
    <n v="0"/>
    <n v="0"/>
    <n v="0"/>
    <n v="0"/>
    <n v="0"/>
    <n v="0"/>
    <n v="0"/>
    <n v="0"/>
    <n v="0"/>
    <m/>
    <n v="1"/>
  </r>
  <r>
    <n v="61"/>
    <x v="0"/>
    <s v="Gestor Proyecto"/>
    <s v="PC- 163"/>
    <s v="AREA "/>
    <s v="Externo"/>
    <x v="3"/>
    <s v="5. Despliegue"/>
    <s v="Mediano"/>
    <s v="Soporte Academico"/>
    <x v="63"/>
    <n v="2800"/>
    <n v="0"/>
    <n v="0"/>
    <x v="7"/>
    <x v="0"/>
    <s v="Rocio Matos"/>
    <s v="Laura"/>
    <s v="Académico"/>
    <n v="2022"/>
    <x v="0"/>
    <x v="1"/>
    <d v="2021-02-14T00:00:00"/>
    <d v="2021-02-14T00:00:00"/>
    <d v="2021-03-24T00:00:00"/>
    <d v="2021-03-24T00:00:00"/>
    <n v="1"/>
    <n v="1"/>
    <n v="1"/>
    <n v="0"/>
    <d v="2022-03-25T00:00:00"/>
    <d v="2022-03-25T00:00:00"/>
    <d v="2022-07-13T00:00:00"/>
    <m/>
    <n v="0.98"/>
    <n v="0.98"/>
    <n v="0.98"/>
    <n v="0"/>
    <n v="110"/>
    <n v="-44645"/>
    <n v="-406.86363636363637"/>
    <m/>
    <m/>
    <n v="2800"/>
    <n v="0"/>
    <n v="-1"/>
    <m/>
    <n v="0"/>
    <m/>
    <n v="0"/>
    <m/>
    <n v="0"/>
    <n v="0"/>
    <m/>
    <n v="1"/>
  </r>
  <r>
    <n v="62"/>
    <x v="0"/>
    <s v="Gestor Proyecto"/>
    <s v="PC- 162"/>
    <s v="AREA "/>
    <s v="Externo"/>
    <x v="1"/>
    <s v="1. Análisis"/>
    <s v="Mediano"/>
    <s v="Soporte Academico"/>
    <x v="64"/>
    <n v="0"/>
    <n v="0"/>
    <n v="0"/>
    <x v="7"/>
    <x v="0"/>
    <s v="Jose Meza Vento"/>
    <s v="Oswaldo Sifuentes"/>
    <s v="Académico"/>
    <n v="2022"/>
    <x v="0"/>
    <x v="1"/>
    <d v="2022-02-07T00:00:00"/>
    <d v="2022-02-07T00:00:00"/>
    <d v="2022-06-03T00:00:00"/>
    <m/>
    <n v="0.8"/>
    <n v="0.8"/>
    <n v="0.8"/>
    <n v="0"/>
    <d v="2022-06-06T00:00:00"/>
    <m/>
    <d v="2022-08-17T00:00:00"/>
    <m/>
    <n v="0"/>
    <n v="0"/>
    <n v="0"/>
    <n v="0"/>
    <n v="44790"/>
    <n v="0"/>
    <n v="-1"/>
    <m/>
    <n v="0"/>
    <n v="0"/>
    <n v="0"/>
    <n v="0"/>
    <n v="0"/>
    <n v="0"/>
    <n v="0"/>
    <n v="0"/>
    <n v="0"/>
    <n v="0"/>
    <n v="0"/>
    <m/>
    <n v="1"/>
  </r>
  <r>
    <n v="63"/>
    <x v="0"/>
    <s v="Gestor Proyecto"/>
    <s v="PC- 163"/>
    <s v="AREA "/>
    <s v="Externo"/>
    <x v="2"/>
    <s v="1. Análisis"/>
    <s v="Mediano"/>
    <s v="Posgrado"/>
    <x v="65"/>
    <n v="0"/>
    <n v="0"/>
    <n v="0"/>
    <x v="2"/>
    <x v="1"/>
    <s v="Carlos Arevalo"/>
    <s v="Jaime Sobrados"/>
    <s v="Academico"/>
    <n v="2022"/>
    <x v="3"/>
    <x v="1"/>
    <m/>
    <m/>
    <m/>
    <m/>
    <m/>
    <m/>
    <m/>
    <n v="0"/>
    <m/>
    <d v="2022-01-17T00:00:00"/>
    <d v="2022-07-29T00:00:00"/>
    <m/>
    <n v="0.68"/>
    <n v="0.42"/>
    <n v="0.6"/>
    <n v="8.0000000000000071E-2"/>
    <n v="193"/>
    <n v="-44578"/>
    <n v="-231.97409326424869"/>
    <m/>
    <n v="0"/>
    <n v="10700"/>
    <n v="0"/>
    <n v="-1"/>
    <m/>
    <n v="0"/>
    <m/>
    <n v="0"/>
    <m/>
    <n v="0"/>
    <n v="0"/>
    <m/>
    <n v="0.97187499999999993"/>
  </r>
  <r>
    <n v="64"/>
    <x v="0"/>
    <s v="Gestor Proyecto"/>
    <s v="PR032"/>
    <s v="CAPEX"/>
    <s v="Externo"/>
    <x v="0"/>
    <s v="1. Análisis"/>
    <s v="Mediano"/>
    <s v="Soporte Academico"/>
    <x v="66"/>
    <n v="50652"/>
    <n v="0"/>
    <n v="0"/>
    <x v="6"/>
    <x v="0"/>
    <s v="Jorge Salcedo"/>
    <s v="Oswaldo Sifuentes"/>
    <s v="Académico"/>
    <n v="2022"/>
    <x v="2"/>
    <x v="0"/>
    <m/>
    <d v="2022-04-04T00:00:00"/>
    <d v="2022-07-25T00:00:00"/>
    <d v="2022-07-25T00:00:00"/>
    <n v="1"/>
    <n v="0.85"/>
    <n v="1"/>
    <n v="0"/>
    <m/>
    <d v="2022-07-25T00:00:00"/>
    <d v="2023-01-23T00:00:00"/>
    <m/>
    <n v="0"/>
    <n v="0"/>
    <n v="0"/>
    <n v="0"/>
    <n v="182"/>
    <n v="-44767"/>
    <n v="-246.97252747252747"/>
    <m/>
    <n v="0"/>
    <n v="50652"/>
    <n v="0"/>
    <n v="-1"/>
    <m/>
    <n v="0"/>
    <m/>
    <n v="0"/>
    <m/>
    <n v="0"/>
    <n v="0"/>
    <m/>
    <n v="1"/>
  </r>
  <r>
    <n v="65"/>
    <x v="0"/>
    <s v="Gestor Proyecto"/>
    <s v="PR024"/>
    <s v="CAPEX"/>
    <s v="Externo"/>
    <x v="4"/>
    <s v="1. Análisis"/>
    <s v="Mediano"/>
    <s v="Soporte Administrativo"/>
    <x v="67"/>
    <n v="5000"/>
    <n v="0"/>
    <n v="0"/>
    <x v="0"/>
    <x v="0"/>
    <s v="Carolina Caballero"/>
    <s v="Tomas Tapia"/>
    <s v="Gestión Humana"/>
    <n v="2022"/>
    <x v="0"/>
    <x v="0"/>
    <m/>
    <m/>
    <m/>
    <m/>
    <m/>
    <m/>
    <m/>
    <n v="0"/>
    <m/>
    <m/>
    <m/>
    <m/>
    <m/>
    <m/>
    <m/>
    <n v="0"/>
    <n v="0"/>
    <n v="0"/>
    <e v="#DIV/0!"/>
    <m/>
    <n v="0"/>
    <n v="5000"/>
    <n v="0"/>
    <n v="-1"/>
    <m/>
    <n v="0"/>
    <m/>
    <n v="0"/>
    <m/>
    <n v="0"/>
    <n v="0"/>
    <m/>
    <n v="1"/>
  </r>
  <r>
    <n v="66"/>
    <x v="0"/>
    <s v="Gestor Proyecto"/>
    <m/>
    <s v="CAPEX"/>
    <s v="Externo"/>
    <x v="2"/>
    <s v="3. Desarrollo"/>
    <s v="Mediano"/>
    <s v="Soporte Administrativo"/>
    <x v="68"/>
    <n v="5000"/>
    <n v="0"/>
    <n v="0"/>
    <x v="5"/>
    <x v="2"/>
    <s v="Juan Carlos Quispe/ Jose Meza Vento"/>
    <s v="Cecilia Justino/ Oswaldo Sifuentes"/>
    <s v="Hub de Información / Programación Académica"/>
    <n v="2022"/>
    <x v="0"/>
    <x v="1"/>
    <m/>
    <m/>
    <m/>
    <m/>
    <m/>
    <m/>
    <m/>
    <n v="0"/>
    <m/>
    <d v="2022-05-23T00:00:00"/>
    <d v="2022-07-25T00:00:00"/>
    <m/>
    <n v="0.6"/>
    <n v="0.1"/>
    <n v="0.6"/>
    <n v="0"/>
    <n v="63"/>
    <n v="-44704"/>
    <n v="-710.58730158730157"/>
    <m/>
    <n v="0"/>
    <n v="5000"/>
    <n v="0"/>
    <n v="-1"/>
    <m/>
    <n v="0"/>
    <m/>
    <n v="0"/>
    <m/>
    <n v="0"/>
    <n v="0"/>
    <m/>
    <e v="#N/A"/>
  </r>
  <r>
    <n v="67"/>
    <x v="0"/>
    <s v="Gestor Proyecto"/>
    <s v="PR035"/>
    <s v="CAPEX"/>
    <s v="Externo"/>
    <x v="1"/>
    <s v="1. Análisis"/>
    <s v="Mediano"/>
    <s v="Soporte Academico"/>
    <x v="69"/>
    <n v="1000"/>
    <n v="0"/>
    <n v="0"/>
    <x v="0"/>
    <x v="0"/>
    <s v="Juan Carlos Quispe"/>
    <s v="Cecilia Justino"/>
    <s v="Hub de Información"/>
    <n v="2022"/>
    <x v="0"/>
    <x v="1"/>
    <d v="2022-04-04T00:00:00"/>
    <d v="2022-04-04T00:00:00"/>
    <d v="2022-04-25T00:00:00"/>
    <m/>
    <n v="0.87"/>
    <n v="0.72"/>
    <n v="0.86"/>
    <n v="1.0000000000000009E-2"/>
    <d v="2022-05-27T00:00:00"/>
    <m/>
    <m/>
    <m/>
    <n v="0"/>
    <n v="0"/>
    <n v="0"/>
    <n v="0"/>
    <n v="0"/>
    <n v="0"/>
    <e v="#DIV/0!"/>
    <m/>
    <n v="0"/>
    <n v="1000"/>
    <n v="0"/>
    <n v="-1"/>
    <m/>
    <n v="0"/>
    <m/>
    <n v="0"/>
    <m/>
    <n v="0"/>
    <n v="0"/>
    <m/>
    <n v="1"/>
  </r>
  <r>
    <n v="68"/>
    <x v="0"/>
    <s v="Gestor Proyecto"/>
    <s v="REQ"/>
    <s v="AREA"/>
    <s v="Interno"/>
    <x v="3"/>
    <s v="6. Postproducción"/>
    <s v="Mediano"/>
    <s v="Soporte Academico"/>
    <x v="70"/>
    <n v="0"/>
    <n v="0"/>
    <n v="0"/>
    <x v="0"/>
    <x v="0"/>
    <s v="Walter Curioso | Saul Santivañez"/>
    <s v="Walter Curioso"/>
    <s v="Investigación"/>
    <n v="2022"/>
    <x v="0"/>
    <x v="1"/>
    <d v="2022-01-15T00:00:00"/>
    <d v="2022-01-15T00:00:00"/>
    <d v="2022-01-28T00:00:00"/>
    <d v="2022-01-28T00:00:00"/>
    <n v="1"/>
    <n v="1"/>
    <n v="1"/>
    <n v="0"/>
    <d v="2022-02-03T00:00:00"/>
    <d v="2022-02-03T00:00:00"/>
    <d v="2022-03-11T00:00:00"/>
    <d v="2022-03-11T00:00:00"/>
    <n v="1"/>
    <n v="1"/>
    <n v="1"/>
    <n v="0"/>
    <n v="36"/>
    <n v="36"/>
    <n v="0"/>
    <m/>
    <n v="0"/>
    <n v="0"/>
    <n v="0"/>
    <n v="0"/>
    <n v="0"/>
    <n v="0"/>
    <n v="0"/>
    <n v="0"/>
    <n v="0"/>
    <n v="0"/>
    <n v="0"/>
    <m/>
    <n v="1"/>
  </r>
  <r>
    <n v="69"/>
    <x v="0"/>
    <s v="Gestor Proyecto"/>
    <s v="REQ"/>
    <s v="AREA"/>
    <s v="Interno"/>
    <x v="2"/>
    <s v="1. Análisis"/>
    <s v="Mediano"/>
    <s v="Soporte Academico"/>
    <x v="71"/>
    <n v="0"/>
    <n v="0"/>
    <n v="0"/>
    <x v="0"/>
    <x v="0"/>
    <s v="Walter Curioso | Saul Santivañez"/>
    <s v="Walter Curioso"/>
    <s v="Investigación"/>
    <n v="2022"/>
    <x v="0"/>
    <x v="1"/>
    <d v="2022-03-14T00:00:00"/>
    <d v="2022-03-14T00:00:00"/>
    <d v="2022-03-31T00:00:00"/>
    <d v="2022-04-01T00:00:00"/>
    <n v="1"/>
    <n v="1"/>
    <n v="1"/>
    <n v="0"/>
    <d v="2022-04-04T00:00:00"/>
    <d v="2022-04-04T00:00:00"/>
    <d v="2022-05-31T00:00:00"/>
    <m/>
    <n v="0.87"/>
    <n v="0.78"/>
    <n v="0.84"/>
    <n v="3.0000000000000027E-2"/>
    <n v="57"/>
    <n v="-44655"/>
    <n v="-784.42105263157896"/>
    <m/>
    <m/>
    <n v="0"/>
    <n v="0"/>
    <n v="0"/>
    <m/>
    <n v="0"/>
    <m/>
    <n v="0"/>
    <m/>
    <n v="0"/>
    <n v="0"/>
    <m/>
    <n v="1"/>
  </r>
  <r>
    <n v="70"/>
    <x v="0"/>
    <s v="Gestor Proyecto"/>
    <s v="REQ"/>
    <s v="AREA"/>
    <s v="Externo"/>
    <x v="3"/>
    <s v="1. Análisis"/>
    <s v="Pequeño"/>
    <s v="Soporte Administrativo"/>
    <x v="72"/>
    <n v="0"/>
    <n v="0"/>
    <n v="0"/>
    <x v="0"/>
    <x v="0"/>
    <s v="Maicol Coronel"/>
    <s v="Christian Esquivel"/>
    <s v="Policlinico Continental"/>
    <n v="2022"/>
    <x v="0"/>
    <x v="1"/>
    <d v="2022-05-18T00:00:00"/>
    <d v="2022-05-23T00:00:00"/>
    <m/>
    <m/>
    <n v="0"/>
    <n v="0"/>
    <n v="0"/>
    <n v="0"/>
    <m/>
    <m/>
    <m/>
    <m/>
    <n v="0"/>
    <n v="0"/>
    <n v="0"/>
    <n v="0"/>
    <n v="0"/>
    <n v="0"/>
    <e v="#DIV/0!"/>
    <m/>
    <m/>
    <n v="0"/>
    <n v="0"/>
    <n v="0"/>
    <m/>
    <n v="0"/>
    <m/>
    <n v="0"/>
    <m/>
    <n v="0"/>
    <n v="0"/>
    <m/>
    <n v="1"/>
  </r>
  <r>
    <n v="71"/>
    <x v="0"/>
    <s v="Gestor Proyecto"/>
    <s v="PC- 164"/>
    <s v="AREA"/>
    <s v="Interno"/>
    <x v="3"/>
    <s v="6. Postproducción"/>
    <s v="Pequeño"/>
    <s v="Instituto"/>
    <x v="73"/>
    <n v="0"/>
    <n v="0"/>
    <n v="0"/>
    <x v="1"/>
    <x v="1"/>
    <s v="Roberto Pantoja"/>
    <s v="Narda Ybañez"/>
    <s v="OVIE"/>
    <n v="2022"/>
    <x v="0"/>
    <x v="1"/>
    <m/>
    <m/>
    <m/>
    <m/>
    <m/>
    <m/>
    <m/>
    <n v="0"/>
    <m/>
    <d v="2022-02-03T00:00:00"/>
    <d v="2022-05-05T00:00:00"/>
    <d v="2022-05-09T00:00:00"/>
    <n v="0.97"/>
    <n v="0.91"/>
    <n v="0.97"/>
    <n v="0"/>
    <n v="91"/>
    <n v="95"/>
    <n v="4.3956043956043959E-2"/>
    <m/>
    <n v="0"/>
    <n v="0"/>
    <n v="0"/>
    <n v="0"/>
    <n v="0"/>
    <n v="0"/>
    <n v="0"/>
    <n v="0"/>
    <n v="0"/>
    <n v="0"/>
    <n v="0"/>
    <m/>
    <n v="1"/>
  </r>
  <r>
    <n v="72"/>
    <x v="0"/>
    <s v="Gestor Proyecto"/>
    <s v="PC- 165"/>
    <s v="AREA"/>
    <s v="Interno"/>
    <x v="3"/>
    <s v="6. Postproducción"/>
    <s v="Pequeño"/>
    <s v="Instituto"/>
    <x v="74"/>
    <n v="0"/>
    <n v="0"/>
    <n v="0"/>
    <x v="1"/>
    <x v="1"/>
    <s v="Kety Condori"/>
    <s v="Narda Ybañez"/>
    <s v="Registros Academicos IC"/>
    <n v="2022"/>
    <x v="0"/>
    <x v="1"/>
    <m/>
    <m/>
    <m/>
    <m/>
    <m/>
    <m/>
    <m/>
    <n v="0"/>
    <m/>
    <d v="2022-02-16T00:00:00"/>
    <d v="2022-05-03T00:00:00"/>
    <d v="2022-05-06T00:00:00"/>
    <n v="0.98"/>
    <n v="0.95"/>
    <n v="0.98"/>
    <n v="0"/>
    <n v="76"/>
    <n v="79"/>
    <n v="3.9473684210526314E-2"/>
    <m/>
    <n v="0"/>
    <n v="0"/>
    <n v="0"/>
    <n v="0"/>
    <n v="0"/>
    <n v="0"/>
    <n v="0"/>
    <n v="0"/>
    <n v="0"/>
    <n v="0"/>
    <n v="0"/>
    <m/>
    <n v="1"/>
  </r>
  <r>
    <n v="73"/>
    <x v="0"/>
    <s v="Gestor Proyecto"/>
    <s v="PC-106"/>
    <s v="CAPEX"/>
    <s v="externos(proveedor) y items internos"/>
    <x v="0"/>
    <s v="1. Análisis"/>
    <s v="Mediano"/>
    <s v="Posgrado"/>
    <x v="75"/>
    <n v="0"/>
    <n v="0"/>
    <n v="0"/>
    <x v="3"/>
    <x v="1"/>
    <s v="Alan Infante"/>
    <s v="Oswaldo Sifuentes"/>
    <s v="Grados y Titulos"/>
    <n v="2022"/>
    <x v="0"/>
    <x v="0"/>
    <m/>
    <d v="2022-02-28T00:00:00"/>
    <d v="2022-06-20T00:00:00"/>
    <m/>
    <n v="0.82"/>
    <n v="0.82"/>
    <n v="0.82"/>
    <n v="0"/>
    <d v="2022-06-30T00:00:00"/>
    <m/>
    <m/>
    <m/>
    <m/>
    <m/>
    <m/>
    <m/>
    <m/>
    <m/>
    <m/>
    <m/>
    <n v="0"/>
    <n v="63000"/>
    <n v="0"/>
    <n v="-1"/>
    <n v="0"/>
    <n v="0"/>
    <n v="0"/>
    <n v="0"/>
    <n v="0"/>
    <n v="0"/>
    <n v="0"/>
    <s v="-"/>
    <n v="0.75862068965517238"/>
  </r>
  <r>
    <n v="74"/>
    <x v="0"/>
    <s v="Gestor Proyecto"/>
    <s v="PC-148"/>
    <s v="CAPEX"/>
    <s v="Externo"/>
    <x v="0"/>
    <s v="1. Análisis"/>
    <s v="Mediano"/>
    <s v="Posgrado"/>
    <x v="76"/>
    <n v="84000"/>
    <n v="0"/>
    <n v="0"/>
    <x v="2"/>
    <x v="1"/>
    <s v="Natalia Gomez"/>
    <s v="Jaime Sobrado"/>
    <s v="Academico EPG"/>
    <n v="2022"/>
    <x v="0"/>
    <x v="0"/>
    <m/>
    <d v="2021-12-06T00:00:00"/>
    <d v="2022-06-10T00:00:00"/>
    <m/>
    <n v="0.85"/>
    <n v="0.6"/>
    <n v="0.85"/>
    <n v="0"/>
    <m/>
    <m/>
    <m/>
    <m/>
    <m/>
    <m/>
    <m/>
    <n v="0"/>
    <n v="0"/>
    <n v="0"/>
    <e v="#DIV/0!"/>
    <m/>
    <m/>
    <n v="84000"/>
    <n v="0"/>
    <n v="-1"/>
    <m/>
    <n v="0"/>
    <m/>
    <n v="0"/>
    <m/>
    <n v="0"/>
    <n v="0"/>
    <m/>
    <n v="0.97187499999999993"/>
  </r>
  <r>
    <n v="75"/>
    <x v="0"/>
    <s v="Gestor Proyecto"/>
    <s v="PC-149"/>
    <s v="CAPEX"/>
    <s v="Externo"/>
    <x v="0"/>
    <s v="1. Análisis"/>
    <s v="Mediano"/>
    <s v="Posgrado"/>
    <x v="77"/>
    <n v="84000"/>
    <n v="0"/>
    <n v="0"/>
    <x v="2"/>
    <x v="1"/>
    <s v="Natalia Gomez"/>
    <s v="Jaime Sobrado"/>
    <s v="Academico EPG"/>
    <n v="2022"/>
    <x v="0"/>
    <x v="0"/>
    <m/>
    <d v="2022-02-21T00:00:00"/>
    <d v="2022-07-25T00:00:00"/>
    <m/>
    <n v="0.61"/>
    <n v="0.47"/>
    <n v="0.61"/>
    <n v="0"/>
    <m/>
    <m/>
    <m/>
    <m/>
    <m/>
    <m/>
    <m/>
    <m/>
    <m/>
    <m/>
    <m/>
    <m/>
    <m/>
    <n v="84000"/>
    <m/>
    <m/>
    <m/>
    <m/>
    <m/>
    <m/>
    <m/>
    <m/>
    <m/>
    <m/>
    <m/>
  </r>
  <r>
    <n v="76"/>
    <x v="0"/>
    <s v="Gestor Proyecto"/>
    <s v="PC-148"/>
    <s v="AREA"/>
    <s v="Externo"/>
    <x v="0"/>
    <s v="1. Análisis"/>
    <s v="Grande"/>
    <m/>
    <x v="78"/>
    <n v="0"/>
    <n v="0"/>
    <n v="0"/>
    <x v="2"/>
    <x v="1"/>
    <s v="Natalia Gomez"/>
    <s v="Jaime Sobrado"/>
    <s v="Academico EPG"/>
    <n v="2022"/>
    <x v="0"/>
    <x v="0"/>
    <m/>
    <d v="2022-03-07T00:00:00"/>
    <d v="2022-04-18T00:00:00"/>
    <m/>
    <n v="7.0000000000000007E-2"/>
    <n v="0"/>
    <n v="7.0000000000000007E-2"/>
    <n v="0"/>
    <m/>
    <m/>
    <m/>
    <m/>
    <m/>
    <m/>
    <m/>
    <n v="0"/>
    <n v="0"/>
    <n v="0"/>
    <e v="#DIV/0!"/>
    <m/>
    <m/>
    <n v="0"/>
    <n v="0"/>
    <n v="0"/>
    <m/>
    <n v="0"/>
    <m/>
    <n v="0"/>
    <m/>
    <n v="0"/>
    <n v="0"/>
    <m/>
    <n v="0.97187499999999993"/>
  </r>
  <r>
    <n v="77"/>
    <x v="0"/>
    <s v="Gestor Proyecto"/>
    <s v="PC-149"/>
    <s v="CAPEX"/>
    <s v="Externo"/>
    <x v="0"/>
    <s v="1. Análisis"/>
    <s v="Mediano"/>
    <s v="Instituto"/>
    <x v="79"/>
    <n v="25200"/>
    <n v="0"/>
    <n v="0"/>
    <x v="1"/>
    <x v="1"/>
    <m/>
    <m/>
    <m/>
    <n v="2022"/>
    <x v="0"/>
    <x v="0"/>
    <m/>
    <d v="2022-05-15T00:00:00"/>
    <d v="2022-06-30T00:00:00"/>
    <m/>
    <n v="0.35"/>
    <n v="0.1"/>
    <n v="0.15"/>
    <m/>
    <m/>
    <m/>
    <m/>
    <m/>
    <m/>
    <m/>
    <m/>
    <m/>
    <m/>
    <m/>
    <m/>
    <m/>
    <m/>
    <n v="25200"/>
    <m/>
    <m/>
    <m/>
    <m/>
    <m/>
    <m/>
    <m/>
    <m/>
    <m/>
    <m/>
    <m/>
  </r>
  <r>
    <n v="78"/>
    <x v="0"/>
    <s v="Gestor Proyecto"/>
    <s v="PR-076"/>
    <s v="CAPEX"/>
    <s v="Externo"/>
    <x v="0"/>
    <s v="1. Análisis"/>
    <s v="Pequeño"/>
    <s v="Soporte Academico"/>
    <x v="80"/>
    <n v="210000"/>
    <n v="0"/>
    <n v="0"/>
    <x v="2"/>
    <x v="1"/>
    <s v="Rocio Matos"/>
    <m/>
    <m/>
    <n v="2022"/>
    <x v="0"/>
    <x v="1"/>
    <m/>
    <d v="2022-05-23T00:00:00"/>
    <d v="2022-06-28T00:00:00"/>
    <m/>
    <n v="0.38"/>
    <n v="0.19"/>
    <n v="0.38"/>
    <n v="0"/>
    <m/>
    <m/>
    <m/>
    <m/>
    <m/>
    <m/>
    <m/>
    <m/>
    <m/>
    <m/>
    <m/>
    <m/>
    <m/>
    <n v="210000"/>
    <n v="0"/>
    <n v="-1"/>
    <m/>
    <m/>
    <m/>
    <m/>
    <m/>
    <m/>
    <m/>
    <m/>
    <m/>
  </r>
  <r>
    <n v="79"/>
    <x v="0"/>
    <s v="Gestor Proyecto"/>
    <s v="PR-077"/>
    <s v="CAPEX"/>
    <s v="Externo"/>
    <x v="2"/>
    <s v="1. Análisis"/>
    <s v="Pequeño"/>
    <s v="Soporte Academico"/>
    <x v="81"/>
    <n v="18900"/>
    <n v="0"/>
    <n v="0"/>
    <x v="2"/>
    <x v="1"/>
    <s v="Rocio Matos"/>
    <m/>
    <m/>
    <n v="2022"/>
    <x v="0"/>
    <x v="1"/>
    <m/>
    <d v="2022-05-23T00:00:00"/>
    <d v="2022-06-10T00:00:00"/>
    <m/>
    <m/>
    <m/>
    <m/>
    <n v="0"/>
    <m/>
    <d v="2022-06-20T00:00:00"/>
    <d v="2022-08-01T00:00:00"/>
    <m/>
    <n v="0.28000000000000003"/>
    <n v="0.15"/>
    <n v="0.28000000000000003"/>
    <m/>
    <m/>
    <m/>
    <m/>
    <m/>
    <m/>
    <n v="18900"/>
    <n v="0"/>
    <n v="-1"/>
    <m/>
    <m/>
    <m/>
    <m/>
    <m/>
    <m/>
    <m/>
    <m/>
    <m/>
  </r>
  <r>
    <n v="80"/>
    <x v="0"/>
    <s v="Gestor Proyecto"/>
    <s v="PC-148"/>
    <s v="CAPEX"/>
    <s v="Externo"/>
    <x v="5"/>
    <s v="1. Análisis"/>
    <m/>
    <s v="Soporte Administrativo"/>
    <x v="82"/>
    <n v="63000"/>
    <n v="0"/>
    <n v="0"/>
    <x v="9"/>
    <x v="3"/>
    <m/>
    <m/>
    <m/>
    <n v="2022"/>
    <x v="0"/>
    <x v="0"/>
    <m/>
    <m/>
    <m/>
    <m/>
    <m/>
    <m/>
    <m/>
    <m/>
    <m/>
    <m/>
    <m/>
    <m/>
    <m/>
    <m/>
    <m/>
    <m/>
    <m/>
    <m/>
    <m/>
    <m/>
    <m/>
    <n v="63000"/>
    <m/>
    <m/>
    <m/>
    <m/>
    <m/>
    <m/>
    <m/>
    <m/>
    <m/>
    <m/>
    <m/>
  </r>
  <r>
    <n v="81"/>
    <x v="0"/>
    <s v="Gestor Proyecto"/>
    <s v="PC-149"/>
    <s v="CAPEX"/>
    <s v="Externo"/>
    <x v="5"/>
    <s v="1. Análisis"/>
    <m/>
    <s v="Soporte Administrativo"/>
    <x v="83"/>
    <n v="42000"/>
    <n v="0"/>
    <n v="0"/>
    <x v="9"/>
    <x v="3"/>
    <m/>
    <m/>
    <m/>
    <n v="2022"/>
    <x v="0"/>
    <x v="0"/>
    <m/>
    <m/>
    <m/>
    <m/>
    <m/>
    <m/>
    <m/>
    <m/>
    <m/>
    <m/>
    <m/>
    <m/>
    <m/>
    <m/>
    <m/>
    <m/>
    <m/>
    <m/>
    <m/>
    <m/>
    <m/>
    <n v="42000"/>
    <n v="0"/>
    <n v="-1"/>
    <m/>
    <m/>
    <m/>
    <m/>
    <m/>
    <m/>
    <m/>
    <m/>
    <m/>
  </r>
  <r>
    <n v="82"/>
    <x v="0"/>
    <s v="Gestor Proyecto"/>
    <s v="PC-150"/>
    <s v="CAPEX"/>
    <s v="Externo"/>
    <x v="5"/>
    <s v="1. Análisis"/>
    <m/>
    <s v="Soporte Administrativo"/>
    <x v="84"/>
    <n v="42000"/>
    <n v="0"/>
    <n v="0"/>
    <x v="9"/>
    <x v="3"/>
    <m/>
    <m/>
    <m/>
    <n v="2022"/>
    <x v="0"/>
    <x v="0"/>
    <m/>
    <m/>
    <m/>
    <m/>
    <m/>
    <m/>
    <m/>
    <m/>
    <m/>
    <m/>
    <m/>
    <m/>
    <m/>
    <m/>
    <m/>
    <m/>
    <m/>
    <m/>
    <m/>
    <m/>
    <m/>
    <n v="42000"/>
    <n v="0"/>
    <n v="-1"/>
    <m/>
    <m/>
    <m/>
    <m/>
    <m/>
    <m/>
    <m/>
    <m/>
    <m/>
  </r>
  <r>
    <n v="83"/>
    <x v="0"/>
    <s v="Gestor Proyecto"/>
    <s v="PC-151"/>
    <s v="CAPEX"/>
    <s v="Externo"/>
    <x v="5"/>
    <s v="1. Análisis"/>
    <m/>
    <s v="Posgrado"/>
    <x v="85"/>
    <n v="33600"/>
    <n v="0"/>
    <n v="0"/>
    <x v="9"/>
    <x v="3"/>
    <m/>
    <m/>
    <m/>
    <n v="2022"/>
    <x v="0"/>
    <x v="0"/>
    <m/>
    <m/>
    <m/>
    <m/>
    <m/>
    <m/>
    <m/>
    <m/>
    <m/>
    <m/>
    <m/>
    <m/>
    <m/>
    <m/>
    <m/>
    <m/>
    <m/>
    <m/>
    <m/>
    <m/>
    <m/>
    <n v="33600"/>
    <n v="0"/>
    <n v="-1"/>
    <m/>
    <m/>
    <m/>
    <m/>
    <m/>
    <m/>
    <m/>
    <m/>
    <m/>
  </r>
  <r>
    <n v="84"/>
    <x v="0"/>
    <s v="Gestor Proyecto"/>
    <s v="PC-152"/>
    <s v="CAPEX"/>
    <s v="Externo"/>
    <x v="5"/>
    <s v="1. Análisis"/>
    <m/>
    <s v="Posgrado"/>
    <x v="86"/>
    <n v="33600"/>
    <n v="0"/>
    <n v="0"/>
    <x v="9"/>
    <x v="3"/>
    <m/>
    <m/>
    <m/>
    <n v="2022"/>
    <x v="0"/>
    <x v="0"/>
    <m/>
    <m/>
    <m/>
    <m/>
    <m/>
    <m/>
    <m/>
    <m/>
    <m/>
    <m/>
    <m/>
    <m/>
    <m/>
    <m/>
    <m/>
    <m/>
    <m/>
    <m/>
    <m/>
    <m/>
    <m/>
    <n v="33600"/>
    <n v="0"/>
    <n v="-1"/>
    <m/>
    <m/>
    <m/>
    <m/>
    <m/>
    <m/>
    <m/>
    <m/>
    <m/>
  </r>
  <r>
    <n v="85"/>
    <x v="0"/>
    <s v="Gestor Proyecto"/>
    <s v="PC-153"/>
    <s v="CAPEX"/>
    <s v="Externo"/>
    <x v="0"/>
    <s v="1. Análisis"/>
    <m/>
    <s v="Soporte Administrativo"/>
    <x v="87"/>
    <n v="33600"/>
    <n v="0"/>
    <n v="0"/>
    <x v="6"/>
    <x v="0"/>
    <m/>
    <m/>
    <m/>
    <n v="2022"/>
    <x v="0"/>
    <x v="0"/>
    <m/>
    <d v="2022-07-13T00:00:00"/>
    <d v="2022-08-05T00:00:00"/>
    <m/>
    <n v="0.5"/>
    <n v="0.25"/>
    <n v="0.5"/>
    <n v="0"/>
    <m/>
    <m/>
    <m/>
    <m/>
    <m/>
    <m/>
    <m/>
    <m/>
    <m/>
    <m/>
    <m/>
    <m/>
    <m/>
    <n v="33600"/>
    <n v="0"/>
    <n v="-1"/>
    <m/>
    <m/>
    <m/>
    <m/>
    <m/>
    <m/>
    <m/>
    <m/>
    <m/>
  </r>
  <r>
    <n v="86"/>
    <x v="0"/>
    <s v="Gestor Proyecto"/>
    <s v="PC-154"/>
    <s v="CAPEX"/>
    <s v="Externo"/>
    <x v="5"/>
    <s v="1. Análisis"/>
    <m/>
    <s v="Instituto"/>
    <x v="88"/>
    <n v="21000"/>
    <n v="0"/>
    <n v="0"/>
    <x v="9"/>
    <x v="3"/>
    <m/>
    <m/>
    <m/>
    <n v="2022"/>
    <x v="0"/>
    <x v="0"/>
    <m/>
    <m/>
    <m/>
    <m/>
    <m/>
    <m/>
    <m/>
    <m/>
    <m/>
    <m/>
    <m/>
    <m/>
    <m/>
    <m/>
    <m/>
    <m/>
    <m/>
    <m/>
    <m/>
    <m/>
    <m/>
    <n v="21000"/>
    <n v="0"/>
    <n v="-1"/>
    <m/>
    <m/>
    <m/>
    <m/>
    <m/>
    <m/>
    <m/>
    <m/>
    <m/>
  </r>
  <r>
    <n v="87"/>
    <x v="0"/>
    <s v="Gestor Proyecto"/>
    <s v="PC-155"/>
    <s v="CAPEX"/>
    <s v="Externo"/>
    <x v="5"/>
    <s v="1. Análisis"/>
    <m/>
    <s v="Posgrado"/>
    <x v="89"/>
    <n v="21000"/>
    <n v="0"/>
    <n v="0"/>
    <x v="9"/>
    <x v="3"/>
    <m/>
    <m/>
    <m/>
    <n v="2022"/>
    <x v="0"/>
    <x v="0"/>
    <m/>
    <m/>
    <m/>
    <m/>
    <m/>
    <m/>
    <m/>
    <m/>
    <m/>
    <m/>
    <m/>
    <m/>
    <m/>
    <m/>
    <m/>
    <m/>
    <m/>
    <m/>
    <m/>
    <m/>
    <m/>
    <n v="21000"/>
    <n v="0"/>
    <n v="-1"/>
    <m/>
    <m/>
    <m/>
    <m/>
    <m/>
    <m/>
    <m/>
    <m/>
    <m/>
  </r>
  <r>
    <n v="88"/>
    <x v="0"/>
    <s v="Gestor Proyecto"/>
    <s v="PC-156"/>
    <s v="CAPEX"/>
    <s v="Externo"/>
    <x v="5"/>
    <s v="1. Análisis"/>
    <m/>
    <s v="Posgrado"/>
    <x v="90"/>
    <n v="21000"/>
    <n v="0"/>
    <n v="0"/>
    <x v="9"/>
    <x v="3"/>
    <m/>
    <m/>
    <m/>
    <n v="2022"/>
    <x v="0"/>
    <x v="0"/>
    <m/>
    <m/>
    <m/>
    <m/>
    <m/>
    <m/>
    <m/>
    <m/>
    <m/>
    <m/>
    <m/>
    <m/>
    <m/>
    <m/>
    <m/>
    <m/>
    <m/>
    <m/>
    <m/>
    <m/>
    <m/>
    <n v="21000"/>
    <n v="0"/>
    <n v="-1"/>
    <m/>
    <m/>
    <m/>
    <m/>
    <m/>
    <m/>
    <m/>
    <m/>
    <m/>
  </r>
  <r>
    <n v="89"/>
    <x v="0"/>
    <s v="Gestor Proyecto"/>
    <s v="PC-157"/>
    <s v="CAPEX"/>
    <s v="Externo"/>
    <x v="5"/>
    <s v="1. Análisis"/>
    <m/>
    <s v="Soporte Academico"/>
    <x v="91"/>
    <n v="21000"/>
    <n v="0"/>
    <n v="0"/>
    <x v="9"/>
    <x v="3"/>
    <m/>
    <m/>
    <m/>
    <n v="2022"/>
    <x v="0"/>
    <x v="0"/>
    <m/>
    <m/>
    <m/>
    <m/>
    <m/>
    <m/>
    <m/>
    <m/>
    <m/>
    <m/>
    <m/>
    <m/>
    <m/>
    <m/>
    <m/>
    <m/>
    <m/>
    <m/>
    <m/>
    <m/>
    <m/>
    <n v="21000"/>
    <n v="0"/>
    <n v="-1"/>
    <m/>
    <m/>
    <m/>
    <m/>
    <m/>
    <m/>
    <m/>
    <m/>
    <m/>
  </r>
  <r>
    <n v="90"/>
    <x v="0"/>
    <s v="Gestor Proyecto"/>
    <s v="PC-158"/>
    <s v="CAPEX"/>
    <s v="Externo"/>
    <x v="5"/>
    <s v="1. Análisis"/>
    <m/>
    <s v="Soporte Administrativo"/>
    <x v="92"/>
    <n v="21000"/>
    <n v="0"/>
    <n v="0"/>
    <x v="9"/>
    <x v="3"/>
    <m/>
    <m/>
    <m/>
    <n v="2022"/>
    <x v="0"/>
    <x v="0"/>
    <m/>
    <m/>
    <m/>
    <m/>
    <m/>
    <m/>
    <m/>
    <m/>
    <m/>
    <m/>
    <m/>
    <m/>
    <m/>
    <m/>
    <m/>
    <m/>
    <m/>
    <m/>
    <m/>
    <m/>
    <m/>
    <n v="21000"/>
    <n v="0"/>
    <n v="-1"/>
    <m/>
    <m/>
    <m/>
    <m/>
    <m/>
    <m/>
    <m/>
    <m/>
    <m/>
  </r>
  <r>
    <n v="91"/>
    <x v="0"/>
    <s v="Gestor Proyecto"/>
    <s v="PC-159"/>
    <s v="CAPEX"/>
    <s v="Externo"/>
    <x v="5"/>
    <s v="1. Análisis"/>
    <m/>
    <s v="Instituto"/>
    <x v="93"/>
    <n v="18900"/>
    <n v="0"/>
    <n v="0"/>
    <x v="9"/>
    <x v="3"/>
    <m/>
    <m/>
    <m/>
    <n v="2022"/>
    <x v="0"/>
    <x v="0"/>
    <m/>
    <m/>
    <m/>
    <m/>
    <m/>
    <m/>
    <m/>
    <m/>
    <m/>
    <m/>
    <m/>
    <m/>
    <m/>
    <m/>
    <m/>
    <m/>
    <m/>
    <m/>
    <m/>
    <m/>
    <m/>
    <n v="18900"/>
    <n v="0"/>
    <n v="-1"/>
    <m/>
    <m/>
    <m/>
    <m/>
    <m/>
    <m/>
    <m/>
    <m/>
    <m/>
  </r>
  <r>
    <n v="92"/>
    <x v="0"/>
    <s v="Gestor Proyecto"/>
    <s v="PC-160"/>
    <s v="CAPEX"/>
    <s v="Externo"/>
    <x v="5"/>
    <s v="1. Análisis"/>
    <m/>
    <s v="Soporte Academico"/>
    <x v="94"/>
    <n v="16800"/>
    <n v="0"/>
    <n v="0"/>
    <x v="9"/>
    <x v="3"/>
    <m/>
    <m/>
    <m/>
    <n v="2022"/>
    <x v="0"/>
    <x v="0"/>
    <m/>
    <m/>
    <m/>
    <m/>
    <m/>
    <m/>
    <m/>
    <m/>
    <m/>
    <m/>
    <m/>
    <m/>
    <m/>
    <m/>
    <m/>
    <m/>
    <m/>
    <m/>
    <m/>
    <m/>
    <m/>
    <n v="16800"/>
    <n v="0"/>
    <n v="-1"/>
    <m/>
    <m/>
    <m/>
    <m/>
    <m/>
    <m/>
    <m/>
    <m/>
    <m/>
  </r>
  <r>
    <n v="93"/>
    <x v="0"/>
    <s v="Gestor Proyecto"/>
    <s v="PC-162"/>
    <s v="CAPEX"/>
    <s v="Externo"/>
    <x v="5"/>
    <s v="1. Análisis"/>
    <m/>
    <s v="Soporte Academico"/>
    <x v="95"/>
    <n v="12600"/>
    <n v="0"/>
    <n v="0"/>
    <x v="9"/>
    <x v="3"/>
    <m/>
    <m/>
    <m/>
    <n v="2022"/>
    <x v="0"/>
    <x v="0"/>
    <m/>
    <m/>
    <m/>
    <m/>
    <m/>
    <m/>
    <m/>
    <m/>
    <m/>
    <m/>
    <m/>
    <m/>
    <m/>
    <m/>
    <m/>
    <m/>
    <m/>
    <m/>
    <m/>
    <m/>
    <m/>
    <n v="12600"/>
    <n v="0"/>
    <n v="-1"/>
    <m/>
    <m/>
    <m/>
    <m/>
    <m/>
    <m/>
    <m/>
    <m/>
    <m/>
  </r>
  <r>
    <n v="94"/>
    <x v="0"/>
    <s v="Gestor Proyecto"/>
    <s v="PC-163"/>
    <s v="CAPEX"/>
    <s v="Externo"/>
    <x v="5"/>
    <s v="1. Análisis"/>
    <m/>
    <s v="Soporte Administrativo"/>
    <x v="96"/>
    <n v="10500"/>
    <n v="0"/>
    <n v="0"/>
    <x v="9"/>
    <x v="3"/>
    <m/>
    <m/>
    <m/>
    <n v="2022"/>
    <x v="0"/>
    <x v="0"/>
    <m/>
    <m/>
    <m/>
    <m/>
    <m/>
    <m/>
    <m/>
    <m/>
    <m/>
    <m/>
    <m/>
    <m/>
    <m/>
    <m/>
    <m/>
    <m/>
    <m/>
    <m/>
    <m/>
    <m/>
    <m/>
    <n v="10500"/>
    <n v="0"/>
    <n v="-1"/>
    <m/>
    <m/>
    <m/>
    <m/>
    <m/>
    <m/>
    <m/>
    <m/>
    <m/>
  </r>
  <r>
    <n v="95"/>
    <x v="0"/>
    <s v="Gestor Proyecto"/>
    <s v="PC-164"/>
    <s v="CAPEX"/>
    <s v="Externo"/>
    <x v="5"/>
    <s v="1. Análisis"/>
    <m/>
    <s v="Soporte Administrativo"/>
    <x v="97"/>
    <n v="8400"/>
    <n v="0"/>
    <n v="0"/>
    <x v="9"/>
    <x v="3"/>
    <m/>
    <m/>
    <m/>
    <n v="2022"/>
    <x v="0"/>
    <x v="0"/>
    <m/>
    <m/>
    <m/>
    <m/>
    <m/>
    <m/>
    <m/>
    <m/>
    <m/>
    <m/>
    <m/>
    <m/>
    <m/>
    <m/>
    <m/>
    <m/>
    <m/>
    <m/>
    <m/>
    <m/>
    <m/>
    <n v="8400"/>
    <n v="0"/>
    <n v="-1"/>
    <m/>
    <m/>
    <m/>
    <m/>
    <m/>
    <m/>
    <m/>
    <m/>
    <m/>
  </r>
  <r>
    <n v="96"/>
    <x v="0"/>
    <s v="Gestor Proyecto"/>
    <s v="PC-165"/>
    <s v="CAPEX"/>
    <s v="Externo"/>
    <x v="5"/>
    <s v="1. Análisis"/>
    <m/>
    <s v="Soporte Administrativo"/>
    <x v="98"/>
    <n v="8400"/>
    <n v="0"/>
    <n v="0"/>
    <x v="9"/>
    <x v="3"/>
    <m/>
    <m/>
    <m/>
    <n v="2022"/>
    <x v="0"/>
    <x v="0"/>
    <m/>
    <m/>
    <m/>
    <m/>
    <m/>
    <m/>
    <m/>
    <m/>
    <m/>
    <m/>
    <m/>
    <m/>
    <m/>
    <m/>
    <m/>
    <m/>
    <m/>
    <m/>
    <m/>
    <m/>
    <m/>
    <n v="8400"/>
    <n v="0"/>
    <n v="-1"/>
    <m/>
    <m/>
    <m/>
    <m/>
    <m/>
    <m/>
    <m/>
    <m/>
    <m/>
  </r>
  <r>
    <n v="97"/>
    <x v="0"/>
    <s v="Gestor Proyecto"/>
    <s v="PC-166"/>
    <s v="CAPEX"/>
    <s v="Externo"/>
    <x v="5"/>
    <s v="1. Análisis"/>
    <m/>
    <s v="Posgrado"/>
    <x v="99"/>
    <n v="0"/>
    <n v="0"/>
    <n v="0"/>
    <x v="9"/>
    <x v="3"/>
    <m/>
    <m/>
    <m/>
    <n v="2022"/>
    <x v="0"/>
    <x v="0"/>
    <m/>
    <m/>
    <m/>
    <m/>
    <m/>
    <m/>
    <m/>
    <m/>
    <m/>
    <m/>
    <m/>
    <m/>
    <m/>
    <m/>
    <m/>
    <m/>
    <m/>
    <m/>
    <m/>
    <m/>
    <m/>
    <n v="0"/>
    <n v="0"/>
    <n v="0"/>
    <m/>
    <m/>
    <m/>
    <m/>
    <m/>
    <m/>
    <m/>
    <m/>
    <m/>
  </r>
  <r>
    <n v="98"/>
    <x v="0"/>
    <s v="Gestor Proyecto"/>
    <s v="PC-169"/>
    <s v="CAPEX"/>
    <s v="Externo"/>
    <x v="5"/>
    <s v="1. Análisis"/>
    <m/>
    <s v="Instituto"/>
    <x v="100"/>
    <n v="2520"/>
    <n v="0"/>
    <n v="0"/>
    <x v="9"/>
    <x v="3"/>
    <m/>
    <m/>
    <m/>
    <n v="2022"/>
    <x v="0"/>
    <x v="0"/>
    <m/>
    <m/>
    <m/>
    <m/>
    <m/>
    <m/>
    <m/>
    <m/>
    <m/>
    <m/>
    <m/>
    <m/>
    <m/>
    <m/>
    <m/>
    <m/>
    <m/>
    <m/>
    <m/>
    <m/>
    <m/>
    <n v="2520"/>
    <n v="0"/>
    <n v="-1"/>
    <m/>
    <m/>
    <m/>
    <m/>
    <m/>
    <m/>
    <m/>
    <m/>
    <m/>
  </r>
  <r>
    <n v="100"/>
    <x v="0"/>
    <s v="Gestor Proyecto"/>
    <m/>
    <s v="AREA "/>
    <m/>
    <x v="0"/>
    <s v="1. Análisis"/>
    <s v="Mediano"/>
    <m/>
    <x v="101"/>
    <m/>
    <m/>
    <m/>
    <x v="10"/>
    <x v="4"/>
    <m/>
    <m/>
    <m/>
    <n v="2022"/>
    <x v="0"/>
    <x v="0"/>
    <d v="2022-03-28T00:00:00"/>
    <d v="2022-03-28T00:00:00"/>
    <d v="2022-05-13T00:00:00"/>
    <m/>
    <m/>
    <m/>
    <m/>
    <m/>
    <m/>
    <m/>
    <m/>
    <m/>
    <m/>
    <m/>
    <m/>
    <m/>
    <m/>
    <m/>
    <m/>
    <m/>
    <m/>
    <m/>
    <m/>
    <m/>
    <m/>
    <m/>
    <m/>
    <m/>
    <m/>
    <m/>
    <m/>
    <m/>
    <m/>
  </r>
  <r>
    <n v="101"/>
    <x v="0"/>
    <s v="Gestor Proyecto"/>
    <m/>
    <s v="AREA"/>
    <s v="Interno"/>
    <x v="2"/>
    <s v="3. Desarrollo"/>
    <s v="Pequeño"/>
    <s v="Instituto"/>
    <x v="102"/>
    <n v="0"/>
    <n v="0"/>
    <n v="0"/>
    <x v="1"/>
    <x v="1"/>
    <s v="Elda Mora"/>
    <s v="Narda Ybañez"/>
    <s v="Dirección Académica IC"/>
    <n v="2022"/>
    <x v="0"/>
    <x v="1"/>
    <m/>
    <m/>
    <m/>
    <m/>
    <m/>
    <m/>
    <m/>
    <n v="0"/>
    <m/>
    <d v="2022-04-13T00:00:00"/>
    <d v="2022-06-30T00:00:00"/>
    <m/>
    <n v="0.7"/>
    <n v="0.38"/>
    <n v="0.45"/>
    <n v="0.24999999999999994"/>
    <n v="78"/>
    <n v="-44664"/>
    <n v="-573.61538461538464"/>
    <m/>
    <n v="0"/>
    <n v="0"/>
    <n v="0"/>
    <n v="0"/>
    <n v="0"/>
    <n v="0"/>
    <n v="0"/>
    <n v="0"/>
    <n v="0"/>
    <n v="0"/>
    <n v="0"/>
    <m/>
    <n v="1"/>
  </r>
  <r>
    <n v="102"/>
    <x v="0"/>
    <s v="Gestor Proyecto"/>
    <m/>
    <s v="AREA"/>
    <s v="Interno"/>
    <x v="5"/>
    <s v="1. Análisis"/>
    <s v="Pequeño"/>
    <s v="Instituto"/>
    <x v="103"/>
    <n v="0"/>
    <n v="0"/>
    <n v="0"/>
    <x v="1"/>
    <x v="1"/>
    <s v="Jessica Mendoza"/>
    <s v="Narda Ybañez"/>
    <s v="Bienestar Estudiantil IC"/>
    <n v="2022"/>
    <x v="0"/>
    <x v="1"/>
    <m/>
    <m/>
    <m/>
    <m/>
    <m/>
    <m/>
    <m/>
    <n v="0"/>
    <m/>
    <d v="2022-04-18T00:00:00"/>
    <m/>
    <m/>
    <n v="0"/>
    <n v="0"/>
    <n v="0"/>
    <n v="0"/>
    <n v="-44669"/>
    <n v="-44669"/>
    <n v="0"/>
    <m/>
    <n v="0"/>
    <n v="0"/>
    <n v="0"/>
    <n v="0"/>
    <n v="0"/>
    <n v="0"/>
    <n v="0"/>
    <n v="0"/>
    <n v="0"/>
    <n v="0"/>
    <n v="0"/>
    <m/>
    <n v="1"/>
  </r>
  <r>
    <n v="103"/>
    <x v="0"/>
    <s v="Gestor Proyecto"/>
    <m/>
    <s v="AREA"/>
    <s v="Interno"/>
    <x v="1"/>
    <s v="1. Análisis"/>
    <s v="Pequeño"/>
    <s v="Instituto"/>
    <x v="104"/>
    <n v="0"/>
    <n v="0"/>
    <n v="0"/>
    <x v="1"/>
    <x v="1"/>
    <s v="Jessica Mendoza"/>
    <s v="Narda Ybañez"/>
    <s v="Bienestar Estudiantil IC"/>
    <n v="2022"/>
    <x v="0"/>
    <x v="1"/>
    <m/>
    <m/>
    <m/>
    <m/>
    <m/>
    <m/>
    <m/>
    <n v="0"/>
    <m/>
    <d v="2022-04-18T00:00:00"/>
    <m/>
    <m/>
    <n v="0"/>
    <n v="0"/>
    <n v="0"/>
    <n v="0"/>
    <n v="-44669"/>
    <n v="-44669"/>
    <n v="0"/>
    <m/>
    <n v="0"/>
    <n v="0"/>
    <n v="0"/>
    <n v="0"/>
    <n v="0"/>
    <n v="0"/>
    <n v="0"/>
    <n v="0"/>
    <n v="0"/>
    <n v="0"/>
    <n v="0"/>
    <m/>
    <n v="1"/>
  </r>
  <r>
    <n v="104"/>
    <x v="0"/>
    <s v="Gestor Proyecto"/>
    <m/>
    <s v="CAPEX"/>
    <s v="externos(proveedor) y items internos"/>
    <x v="0"/>
    <s v="1. Análisis"/>
    <s v="Mediano"/>
    <s v="Extracurriculares"/>
    <x v="105"/>
    <n v="0"/>
    <n v="0"/>
    <n v="0"/>
    <x v="3"/>
    <x v="1"/>
    <s v="Paul Geldres"/>
    <s v="Luis Barrios"/>
    <s v="Vive Continental"/>
    <n v="2022"/>
    <x v="0"/>
    <x v="0"/>
    <m/>
    <d v="2022-04-26T00:00:00"/>
    <d v="2022-09-12T00:00:00"/>
    <m/>
    <n v="0.56000000000000005"/>
    <n v="0.56000000000000005"/>
    <n v="0.56000000000000005"/>
    <n v="0"/>
    <d v="2022-07-13T00:00:00"/>
    <m/>
    <m/>
    <m/>
    <m/>
    <m/>
    <m/>
    <m/>
    <m/>
    <m/>
    <m/>
    <m/>
    <n v="0"/>
    <n v="0"/>
    <n v="0"/>
    <n v="0"/>
    <n v="0"/>
    <n v="0"/>
    <n v="0"/>
    <n v="0"/>
    <n v="0"/>
    <n v="0"/>
    <n v="0"/>
    <s v="-"/>
    <n v="0.75862068965517238"/>
  </r>
  <r>
    <n v="111"/>
    <x v="0"/>
    <s v="Gestor Proyecto"/>
    <m/>
    <s v="ÁREA"/>
    <s v="proveedor"/>
    <x v="2"/>
    <s v="3. Desarrollo"/>
    <s v="Mediano"/>
    <s v="BI"/>
    <x v="106"/>
    <n v="24190"/>
    <n v="24190"/>
    <s v="S/"/>
    <x v="5"/>
    <x v="2"/>
    <s v="Asael Tomas"/>
    <s v="Tania Zuñiga"/>
    <s v="Estrategía"/>
    <n v="2022"/>
    <x v="0"/>
    <x v="1"/>
    <d v="2022-05-17T00:00:00"/>
    <d v="2022-05-17T00:00:00"/>
    <m/>
    <m/>
    <n v="0.28000000000000003"/>
    <n v="13"/>
    <n v="0.28000000000000003"/>
    <m/>
    <d v="2022-05-17T00:00:00"/>
    <d v="2022-05-17T00:00:00"/>
    <d v="2022-07-22T00:00:00"/>
    <m/>
    <n v="1"/>
    <n v="0.84"/>
    <n v="0.81"/>
    <m/>
    <m/>
    <m/>
    <m/>
    <m/>
    <m/>
    <m/>
    <m/>
    <m/>
    <m/>
    <m/>
    <m/>
    <m/>
    <m/>
    <m/>
    <m/>
    <m/>
    <m/>
  </r>
  <r>
    <n v="106"/>
    <x v="1"/>
    <s v="Gestor Proyecto"/>
    <m/>
    <s v="ÁREA"/>
    <s v="proveedor"/>
    <x v="2"/>
    <s v="3. Desarrollo"/>
    <s v="Mediano"/>
    <s v="Área académica"/>
    <x v="107"/>
    <m/>
    <n v="0"/>
    <n v="0"/>
    <x v="4"/>
    <x v="2"/>
    <s v="Rocio Matos/ Jose Meza Vento"/>
    <s v="Oswaldo Sifuentes"/>
    <s v="Innovación y Estrategia"/>
    <n v="2022"/>
    <x v="0"/>
    <x v="1"/>
    <m/>
    <d v="2022-05-09T00:00:00"/>
    <d v="2022-05-23T00:00:00"/>
    <m/>
    <n v="1"/>
    <n v="0"/>
    <n v="1"/>
    <n v="0"/>
    <m/>
    <d v="2022-05-25T00:00:00"/>
    <d v="2022-07-25T00:00:00"/>
    <m/>
    <n v="0.8"/>
    <n v="0.65"/>
    <n v="0.75"/>
    <n v="5.0000000000000044E-2"/>
    <n v="61"/>
    <n v="-44706"/>
    <n v="-733.88524590163934"/>
    <m/>
    <n v="0"/>
    <n v="0"/>
    <n v="0"/>
    <n v="0"/>
    <n v="0"/>
    <n v="0"/>
    <n v="0"/>
    <n v="0"/>
    <n v="0"/>
    <n v="0"/>
    <n v="0"/>
    <m/>
    <n v="0.93611111111111123"/>
  </r>
  <r>
    <n v="107"/>
    <x v="0"/>
    <s v="Gestor Proyecto"/>
    <m/>
    <s v="ÁREA"/>
    <s v="proveedor"/>
    <x v="2"/>
    <s v="3. Desarrollo"/>
    <s v="Grande"/>
    <s v="Área académica"/>
    <x v="108"/>
    <m/>
    <n v="0"/>
    <n v="0"/>
    <x v="4"/>
    <x v="2"/>
    <m/>
    <m/>
    <s v="Innovación y Estrategia"/>
    <n v="2022"/>
    <x v="0"/>
    <x v="1"/>
    <m/>
    <m/>
    <m/>
    <m/>
    <m/>
    <m/>
    <m/>
    <n v="0"/>
    <m/>
    <d v="2022-04-25T00:00:00"/>
    <d v="2022-09-13T00:00:00"/>
    <m/>
    <n v="0.4"/>
    <n v="0.28000000000000003"/>
    <n v="0.3"/>
    <n v="0.10000000000000003"/>
    <n v="141"/>
    <n v="-44676"/>
    <n v="-317.85106382978722"/>
    <m/>
    <n v="0"/>
    <n v="0"/>
    <n v="0"/>
    <n v="0"/>
    <n v="0"/>
    <n v="0"/>
    <n v="0"/>
    <n v="0"/>
    <n v="0"/>
    <n v="0"/>
    <n v="0"/>
    <m/>
    <n v="0.93611111111111123"/>
  </r>
  <r>
    <n v="108"/>
    <x v="0"/>
    <s v="Gestor Proyecto"/>
    <m/>
    <s v="ÁREA"/>
    <m/>
    <x v="0"/>
    <s v="1. Análisis"/>
    <s v="Grande"/>
    <s v="Posgrado"/>
    <x v="109"/>
    <m/>
    <n v="0"/>
    <n v="0"/>
    <x v="4"/>
    <x v="2"/>
    <s v="Natalia Gomez"/>
    <s v="Jaime Sobrados"/>
    <s v="Innovación y Estrategia"/>
    <n v="2022"/>
    <x v="0"/>
    <x v="1"/>
    <m/>
    <d v="2022-05-10T00:00:00"/>
    <d v="2022-05-27T00:00:00"/>
    <m/>
    <n v="0.1"/>
    <n v="0"/>
    <n v="0.1"/>
    <n v="0.95"/>
    <m/>
    <m/>
    <m/>
    <m/>
    <m/>
    <m/>
    <m/>
    <n v="0"/>
    <n v="0"/>
    <n v="0"/>
    <e v="#DIV/0!"/>
    <m/>
    <n v="0"/>
    <n v="0"/>
    <n v="0"/>
    <n v="0"/>
    <n v="0"/>
    <n v="0"/>
    <n v="0"/>
    <n v="0"/>
    <n v="0"/>
    <n v="0"/>
    <n v="0"/>
    <m/>
    <n v="0.93611111111111123"/>
  </r>
  <r>
    <n v="109"/>
    <x v="0"/>
    <s v="Gestor Proyecto"/>
    <m/>
    <s v="ÁREA"/>
    <m/>
    <x v="1"/>
    <s v="3. Desarrollo"/>
    <s v="Pequeño"/>
    <m/>
    <x v="110"/>
    <m/>
    <n v="0"/>
    <n v="0"/>
    <x v="2"/>
    <x v="1"/>
    <s v="Raysa Ferrer"/>
    <s v="Patricia Barrios"/>
    <s v="Comite Equidad"/>
    <n v="2022"/>
    <x v="0"/>
    <x v="1"/>
    <m/>
    <d v="2022-04-18T00:00:00"/>
    <d v="2022-05-20T00:00:00"/>
    <m/>
    <n v="0.9"/>
    <n v="0.75"/>
    <n v="0.9"/>
    <n v="0"/>
    <m/>
    <m/>
    <m/>
    <m/>
    <m/>
    <m/>
    <m/>
    <m/>
    <m/>
    <m/>
    <m/>
    <m/>
    <m/>
    <m/>
    <m/>
    <m/>
    <m/>
    <m/>
    <m/>
    <m/>
    <m/>
    <m/>
    <m/>
    <m/>
    <m/>
  </r>
  <r>
    <n v="110"/>
    <x v="0"/>
    <s v="Gestor Proyecto"/>
    <m/>
    <s v="ÁREA"/>
    <s v="Interno"/>
    <x v="2"/>
    <s v="6. Postproducción"/>
    <s v="4. Pruebas"/>
    <s v="CIC"/>
    <x v="111"/>
    <m/>
    <n v="0"/>
    <n v="0"/>
    <x v="4"/>
    <x v="2"/>
    <s v="Paola toro"/>
    <s v="Paola toro"/>
    <s v="Innovación y Estrategia"/>
    <n v="2022"/>
    <x v="0"/>
    <x v="1"/>
    <m/>
    <m/>
    <m/>
    <m/>
    <m/>
    <m/>
    <m/>
    <n v="0"/>
    <m/>
    <d v="2022-03-02T00:00:00"/>
    <d v="2022-05-27T00:00:00"/>
    <m/>
    <n v="1"/>
    <n v="0.95"/>
    <n v="1"/>
    <n v="0"/>
    <n v="86"/>
    <n v="-44622"/>
    <n v="-519.8604651162791"/>
    <m/>
    <n v="0"/>
    <n v="0"/>
    <n v="0"/>
    <n v="0"/>
    <n v="0"/>
    <e v="#N/A"/>
    <n v="0"/>
    <e v="#N/A"/>
    <n v="0"/>
    <e v="#N/A"/>
    <e v="#N/A"/>
    <m/>
    <n v="0.93611111111111123"/>
  </r>
  <r>
    <n v="111"/>
    <x v="0"/>
    <s v="Gestor Proyecto"/>
    <m/>
    <s v="AREA"/>
    <s v="Externo"/>
    <x v="3"/>
    <s v="6. Postproducción"/>
    <s v="Pequeño"/>
    <s v="Soporte Administrativo"/>
    <x v="112"/>
    <m/>
    <m/>
    <n v="2800"/>
    <x v="6"/>
    <x v="0"/>
    <s v="Christian Esquivel"/>
    <s v="Fernando Barrios"/>
    <s v="Logistica"/>
    <n v="2022"/>
    <x v="0"/>
    <x v="2"/>
    <m/>
    <d v="2022-05-13T00:00:00"/>
    <d v="2022-05-23T00:00:00"/>
    <d v="2022-05-20T00:00:00"/>
    <n v="1"/>
    <n v="1"/>
    <n v="1"/>
    <n v="0"/>
    <d v="2022-05-23T00:00:00"/>
    <d v="2022-05-23T00:00:00"/>
    <d v="2022-07-26T00:00:00"/>
    <d v="2022-07-26T00:00:00"/>
    <n v="1"/>
    <n v="0.98"/>
    <n v="1"/>
    <n v="0"/>
    <n v="64"/>
    <n v="64"/>
    <n v="0"/>
    <m/>
    <m/>
    <m/>
    <m/>
    <e v="#DIV/0!"/>
    <n v="0"/>
    <n v="0"/>
    <n v="0"/>
    <n v="0"/>
    <n v="0"/>
    <n v="0"/>
    <n v="0"/>
    <m/>
    <n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
  <r>
    <s v="Planificado"/>
    <s v="Requerimiento"/>
    <x v="0"/>
    <s v="Kety Condori"/>
    <s v="Registros Académicos IC"/>
    <s v="Registro de notas de examen de admisión IC"/>
    <d v="2021-03-03T00:00:00"/>
    <m/>
    <m/>
    <m/>
    <m/>
    <m/>
  </r>
  <r>
    <s v="Planificado"/>
    <s v="Proyecto"/>
    <x v="1"/>
    <s v="Proveedor"/>
    <s v="Posgrado"/>
    <s v="Nuevo formulario para registro de secciones unificadas"/>
    <d v="2021-12-13T00:00:00"/>
    <d v="2022-01-18T00:00:00"/>
    <m/>
    <s v="Se quedó paralizado por la matricula"/>
    <m/>
    <n v="1"/>
  </r>
  <r>
    <s v="Planificado"/>
    <s v="Proyecto"/>
    <x v="1"/>
    <s v="Proveedor"/>
    <s v="Posgrado"/>
    <s v="Nuevo formulario para Modificar de Fecha Fin del NRC _x000a_"/>
    <d v="2021-12-13T00:00:00"/>
    <d v="2022-01-18T00:00:00"/>
    <m/>
    <s v="Se quedó paralizado por la matricula"/>
    <m/>
    <n v="1"/>
  </r>
  <r>
    <s v="Planificado"/>
    <s v="Proyecto"/>
    <x v="2"/>
    <s v="Claudia Oruna"/>
    <s v="EPG"/>
    <s v="Portal Estudiante Posgrado -Alfa"/>
    <d v="2021-12-13T00:00:00"/>
    <d v="2022-02-07T00:00:00"/>
    <n v="1"/>
    <s v="Pase Realizado"/>
    <m/>
    <n v="1"/>
  </r>
  <r>
    <s v="Planificado"/>
    <s v="Proyecto"/>
    <x v="3"/>
    <s v="Danilo Miranda"/>
    <s v="EPG"/>
    <s v="Seleccion Docente EPG -Scripts"/>
    <d v="2021-12-20T00:00:00"/>
    <m/>
    <m/>
    <s v="Pendiente de pase"/>
    <m/>
    <n v="1"/>
  </r>
  <r>
    <s v="Planificado"/>
    <s v="Proyecto"/>
    <x v="4"/>
    <s v="Angela Rosales"/>
    <s v="Gestion Humana"/>
    <s v="Plataforma CONTIPASS - Vigilancia Ocupacional"/>
    <d v="2022-01-03T00:00:00"/>
    <d v="2022-01-06T00:00:00"/>
    <m/>
    <m/>
    <m/>
    <n v="1"/>
  </r>
  <r>
    <s v="Planificado"/>
    <s v="Proyecto"/>
    <x v="4"/>
    <s v="Angela Rosales"/>
    <s v="Gestion Humana"/>
    <s v="App móvil CONTIPASS - Vigilancia Ocupacional"/>
    <d v="2022-01-10T00:00:00"/>
    <m/>
    <m/>
    <s v="Play Store rechazo la App"/>
    <m/>
    <n v="1"/>
  </r>
  <r>
    <s v="No planificado"/>
    <s v="Proyecto"/>
    <x v="4"/>
    <s v="Angela Rosales"/>
    <s v="Gestion Humana"/>
    <s v="Solicito limpiar la base de datos - Plataforma de vigilancia ocupacional"/>
    <d v="2022-01-14T00:00:00"/>
    <d v="2022-01-18T00:00:00"/>
    <m/>
    <m/>
    <m/>
    <n v="1"/>
  </r>
  <r>
    <s v="Planificado"/>
    <s v="Proyecto"/>
    <x v="1"/>
    <s v="Proveedor"/>
    <s v="Bienestar"/>
    <s v="Actualización de WF de reincorporación"/>
    <d v="2022-01-17T00:00:00"/>
    <d v="2022-01-17T00:00:00"/>
    <n v="8"/>
    <m/>
    <m/>
    <n v="1"/>
  </r>
  <r>
    <s v="Planificado"/>
    <s v="Requerimiento"/>
    <x v="1"/>
    <s v="Miriam Flores"/>
    <s v="Admision"/>
    <s v="Modificacion ingesta de datos para activacion de Postulantes con notas a dos digitos"/>
    <d v="2022-01-18T00:00:00"/>
    <d v="2022-01-21T00:00:00"/>
    <m/>
    <m/>
    <m/>
    <n v="1"/>
  </r>
  <r>
    <s v="No planificado"/>
    <s v="Proyecto"/>
    <x v="4"/>
    <s v="Angela Rosales"/>
    <s v="Gestion Humana"/>
    <s v="Actualización del diseño de la app web en móvil - Plataforma de vigilancia"/>
    <d v="2022-01-20T00:00:00"/>
    <d v="2022-01-27T00:00:00"/>
    <m/>
    <m/>
    <m/>
    <n v="1"/>
  </r>
  <r>
    <s v="Planificado"/>
    <s v="Proyecto"/>
    <x v="4"/>
    <s v="Angela Rosales"/>
    <s v="Proyectos"/>
    <s v="Guardar Asistencias Meet"/>
    <d v="2022-01-27T00:00:00"/>
    <d v="2022-02-11T00:00:00"/>
    <m/>
    <m/>
    <m/>
    <n v="1"/>
  </r>
  <r>
    <s v="No planificado"/>
    <s v="Proyecto"/>
    <x v="4"/>
    <s v="Angela Rosales"/>
    <s v="Gestion Humana"/>
    <s v="Actualización app web - Plataforma de Vigilancia ocupacional"/>
    <d v="2022-02-01T00:00:00"/>
    <d v="2022-02-01T00:00:00"/>
    <m/>
    <m/>
    <m/>
    <n v="1"/>
  </r>
  <r>
    <s v="Planificado"/>
    <s v="Proyecto"/>
    <x v="1"/>
    <s v="Proveedor"/>
    <s v="Posgrado"/>
    <s v="Nuevo formulario de CAPP Masivo por programa"/>
    <d v="2022-02-16T00:00:00"/>
    <d v="2022-02-21T00:00:00"/>
    <m/>
    <m/>
    <m/>
    <n v="1"/>
  </r>
  <r>
    <s v="Planificado"/>
    <s v="Proyecto"/>
    <x v="2"/>
    <s v="Proveedor"/>
    <s v="EPG"/>
    <s v="Portal del Estudiante PS Administrativo"/>
    <d v="2022-02-17T00:00:00"/>
    <m/>
    <m/>
    <s v="Pase Realizado"/>
    <m/>
    <n v="1"/>
  </r>
  <r>
    <s v="Planificado"/>
    <s v="Proyecto"/>
    <x v="5"/>
    <s v="Jorge Bizarro"/>
    <s v="Universidad"/>
    <s v="Soluciones PTA web"/>
    <d v="2022-02-17T00:00:00"/>
    <d v="2022-03-09T00:00:00"/>
    <m/>
    <s v="Pase Realizado"/>
    <m/>
    <n v="1"/>
  </r>
  <r>
    <s v="Planificado"/>
    <s v="Proyecto"/>
    <x v="5"/>
    <s v="Jorge Bizarro"/>
    <s v="Seguridad "/>
    <s v="Soluciones PTA"/>
    <d v="2022-02-18T00:00:00"/>
    <m/>
    <m/>
    <s v="Enviado/ Ingreso a Clases"/>
    <m/>
    <m/>
  </r>
  <r>
    <s v="Planificado"/>
    <s v="Proyecto"/>
    <x v="6"/>
    <s v="Proveedor"/>
    <s v="Programación Académica"/>
    <s v="Matricula de Asignaturas Hibridas - Registration"/>
    <d v="2022-02-18T00:00:00"/>
    <m/>
    <m/>
    <s v="Enviado/ Matricula"/>
    <m/>
    <n v="1"/>
  </r>
  <r>
    <s v="Planificado"/>
    <s v="Proyecto"/>
    <x v="6"/>
    <s v="Proveedor"/>
    <s v="CAS"/>
    <s v="Mejora en el Workflow de cambio de plan de estudios"/>
    <d v="2022-02-21T00:00:00"/>
    <m/>
    <m/>
    <s v="Enviado/Matricula"/>
    <m/>
    <m/>
  </r>
  <r>
    <s v="Planificado"/>
    <s v="Proyecto"/>
    <x v="6"/>
    <s v="Proveedor"/>
    <s v="CAS"/>
    <s v="Rectificación de matrícula"/>
    <d v="2022-02-21T00:00:00"/>
    <m/>
    <m/>
    <s v="Enviado/Matricula"/>
    <m/>
    <n v="1"/>
  </r>
  <r>
    <s v="Planificado"/>
    <s v="Proyecto"/>
    <x v="6"/>
    <s v="Proveedor"/>
    <s v="CAS"/>
    <s v="Cierre de NRC"/>
    <d v="2022-02-21T00:00:00"/>
    <m/>
    <m/>
    <s v="Enviado/Matricula"/>
    <m/>
    <n v="1"/>
  </r>
  <r>
    <s v="Planificado"/>
    <s v="Proyecto"/>
    <x v="6"/>
    <s v="Proveedor"/>
    <s v="CAS"/>
    <s v="Modificación de Cuota Inicial Verano"/>
    <d v="2022-02-21T00:00:00"/>
    <m/>
    <m/>
    <s v="Enviado/Matricula"/>
    <m/>
    <n v="1"/>
  </r>
  <r>
    <s v="Planificado"/>
    <s v="Proyecto"/>
    <x v="6"/>
    <s v="Proveedor"/>
    <s v="CAS"/>
    <s v="Mejora en el Workflow de permanecia de plan de estudios"/>
    <d v="2022-02-21T00:00:00"/>
    <m/>
    <m/>
    <s v="Enviado/Matricula"/>
    <m/>
    <n v="1"/>
  </r>
  <r>
    <s v="Planificado"/>
    <s v="Proyecto"/>
    <x v="6"/>
    <s v="Proveedor"/>
    <s v="CAS"/>
    <s v="Mejora en el Workflow de matrícula en asignatura dirigida"/>
    <d v="2022-02-21T00:00:00"/>
    <m/>
    <m/>
    <s v="Enviado/Matricula"/>
    <m/>
    <n v="1"/>
  </r>
  <r>
    <s v="Planificado"/>
    <s v="Proyecto"/>
    <x v="6"/>
    <s v="Proveedor"/>
    <s v="CAS"/>
    <s v="Reserva de matrícula WEB"/>
    <d v="2022-02-21T00:00:00"/>
    <m/>
    <m/>
    <s v="Enviado/Matricula"/>
    <m/>
    <n v="1"/>
  </r>
  <r>
    <s v="Planificado"/>
    <s v="Proyecto"/>
    <x v="6"/>
    <s v="Proveedor"/>
    <s v="CAS"/>
    <s v="Anulación de reserva"/>
    <d v="2022-02-21T00:00:00"/>
    <m/>
    <m/>
    <s v="Enviado/Matricula"/>
    <m/>
    <n v="1"/>
  </r>
  <r>
    <s v="Planificado"/>
    <s v="Proyecto"/>
    <x v="6"/>
    <s v="Proveedor"/>
    <s v="CAS"/>
    <s v="Modificación de Cuota Inicial"/>
    <d v="2022-02-21T00:00:00"/>
    <m/>
    <m/>
    <s v="Enviado/Matricula"/>
    <m/>
    <n v="1"/>
  </r>
  <r>
    <s v="Planificado"/>
    <s v="Requerimiento"/>
    <x v="7"/>
    <s v="Roberto Pantoja"/>
    <s v="OVIE"/>
    <s v="Modificaciones proceso seguimiento egresado IC"/>
    <d v="2022-02-23T00:00:00"/>
    <m/>
    <m/>
    <s v="Por Enviar"/>
    <m/>
    <n v="1"/>
  </r>
  <r>
    <s v="Planificado"/>
    <s v="Proyecto"/>
    <x v="2"/>
    <s v="Proveedor"/>
    <s v="Grados y titulos"/>
    <s v="pases de requerimientos fase B- REQ 3  "/>
    <d v="2022-02-24T00:00:00"/>
    <m/>
    <m/>
    <s v="Pase Realizado"/>
    <m/>
    <n v="1"/>
  </r>
  <r>
    <s v="Planificado"/>
    <s v="Proyecto"/>
    <x v="6"/>
    <s v="Proveedor"/>
    <s v="RRAA"/>
    <s v="Automatizacion RRAA:  Concideración de la retención 09 en el proceso de asignaciónd e creditos max y min"/>
    <d v="2022-02-25T00:00:00"/>
    <m/>
    <m/>
    <s v="Por Enviar/ Matricula"/>
    <m/>
    <n v="1"/>
  </r>
  <r>
    <s v="Planificado"/>
    <s v="Proyecto"/>
    <x v="6"/>
    <s v="Proveedor"/>
    <s v="RRAA"/>
    <s v="Automatizacion RRAA:  WF de cambio de modalidad"/>
    <d v="2022-02-25T00:00:00"/>
    <m/>
    <m/>
    <s v="Por Enviar/ Matricula"/>
    <m/>
    <n v="1"/>
  </r>
  <r>
    <s v="Planificado"/>
    <s v="Proyecto"/>
    <x v="6"/>
    <s v="Proveedor"/>
    <s v="RRAA"/>
    <s v="Automatizacion RRAA:  Proceso de eliminación de matriculas de cursos en historia o convalidadas"/>
    <d v="2022-02-25T00:00:00"/>
    <m/>
    <m/>
    <s v="Por Enviar/ Matricula"/>
    <s v="No es prioritario"/>
    <n v="1"/>
  </r>
  <r>
    <s v="No planificado"/>
    <s v="Requerimiento"/>
    <x v="2"/>
    <m/>
    <m/>
    <s v="Actualidacion de registro EDC"/>
    <m/>
    <m/>
    <m/>
    <s v="Pase Realizado"/>
    <m/>
    <m/>
  </r>
  <r>
    <s v="No planificado"/>
    <s v="Requerimiento"/>
    <x v="2"/>
    <m/>
    <m/>
    <s v="Ajustes de Extranjeros AP"/>
    <m/>
    <m/>
    <m/>
    <s v="Pase Realizado"/>
    <m/>
    <n v="1"/>
  </r>
  <r>
    <s v="No planificado"/>
    <s v="Requerimiento"/>
    <x v="2"/>
    <m/>
    <m/>
    <s v="Ajustes frontend portal"/>
    <m/>
    <m/>
    <m/>
    <s v="Pase Realizado"/>
    <m/>
    <n v="1"/>
  </r>
  <r>
    <s v="No planificado"/>
    <s v="Requerimiento"/>
    <x v="2"/>
    <m/>
    <m/>
    <s v="Actualizar Hubspec"/>
    <m/>
    <m/>
    <m/>
    <s v="Pase Realizado"/>
    <m/>
    <n v="1"/>
  </r>
  <r>
    <s v="Planificado"/>
    <s v="Proyecto"/>
    <x v="6"/>
    <s v="Proveedor"/>
    <s v="RRAA"/>
    <s v="Automatizacion RRAA:  Proceso en banner que carge las notas en banner"/>
    <d v="2022-02-25T00:00:00"/>
    <m/>
    <m/>
    <s v="Por Enviar/ Matricula"/>
    <m/>
    <m/>
  </r>
  <r>
    <s v="Planificado"/>
    <s v="Requerimiento"/>
    <x v="8"/>
    <s v="Yosselin Fuentes"/>
    <s v="RRHH"/>
    <s v="Sistema de Liderazgo 2021-II  |  Habilitar reportes individuales de colaboradores"/>
    <d v="2022-02-25T00:00:00"/>
    <m/>
    <m/>
    <s v="Por Enviar/"/>
    <s v="No es prioritario"/>
    <n v="1"/>
  </r>
  <r>
    <s v="Planificado"/>
    <s v="Proyecto"/>
    <x v="4"/>
    <s v="Angela Rosales"/>
    <s v="Proyectos"/>
    <s v="Actualizacion de enlaces Meet por clases hibridas"/>
    <d v="2022-02-28T00:00:00"/>
    <m/>
    <m/>
    <s v="Se debe ejecutar el pase al finalizar las clases de verano (01/03)"/>
    <m/>
    <n v="1"/>
  </r>
  <r>
    <s v="Planificado"/>
    <s v="Proyecto"/>
    <x v="5"/>
    <s v="Jorge Bizarro"/>
    <s v="Seguridad"/>
    <s v="Compromiso y Registro de Carnet de Vacucacion - Ingreso a Clases"/>
    <d v="2022-02-28T00:00:00"/>
    <m/>
    <m/>
    <s v="Por Enviar/ Matricula"/>
    <s v="No es prioritario"/>
    <n v="1"/>
  </r>
  <r>
    <s v="Planificado"/>
    <s v="Proyecto"/>
    <x v="2"/>
    <s v="Proveedor"/>
    <s v="Grados y titulos"/>
    <s v="PASEs de requerimientos fase B- REQ 2 Y 1 "/>
    <d v="2022-02-28T00:00:00"/>
    <m/>
    <m/>
    <s v="Pase Realizado"/>
    <m/>
    <n v="1"/>
  </r>
  <r>
    <s v="Planificado"/>
    <s v="Proyecto"/>
    <x v="2"/>
    <s v="Claudia Oruna"/>
    <s v="Vive Continental"/>
    <s v="Ajustes con cumplimiento del estudiante"/>
    <d v="2022-03-01T00:00:00"/>
    <m/>
    <m/>
    <s v="Pase Realizado"/>
    <m/>
    <n v="1"/>
  </r>
  <r>
    <s v="Planificado"/>
    <s v="Proyecto"/>
    <x v="8"/>
    <s v="Proveedor"/>
    <s v="Hub de Información"/>
    <s v="Elogim Proxy - Publicar una web service en un entorno de producción"/>
    <d v="2022-03-02T00:00:00"/>
    <m/>
    <m/>
    <s v="Por  Enviar (se puede aplicar posterior a matricula)"/>
    <s v="No es prioritario"/>
    <n v="1"/>
  </r>
  <r>
    <s v="Planificado"/>
    <s v="Proyecto"/>
    <x v="6"/>
    <s v="Proveedor"/>
    <s v="CAS"/>
    <s v="WF- Multimodal"/>
    <d v="2022-03-04T00:00:00"/>
    <m/>
    <m/>
    <s v="Por Enviar/Matricula"/>
    <s v="No es prioritario"/>
    <n v="1"/>
  </r>
  <r>
    <s v="Planificado"/>
    <s v="Proyecto"/>
    <x v="7"/>
    <s v="Roberto Pantoja"/>
    <s v="OVIE"/>
    <s v="Envío de avisos según avane de proceso modular de estudiantes IC"/>
    <d v="2022-03-07T00:00:00"/>
    <m/>
    <m/>
    <s v="Por Enviar"/>
    <m/>
    <n v="1"/>
  </r>
  <r>
    <s v="No planificado"/>
    <s v="Proyecto"/>
    <x v="2"/>
    <s v="Claudia Oruna"/>
    <s v="Posgrado "/>
    <s v="Documentos Posgrado"/>
    <d v="2022-03-08T00:00:00"/>
    <m/>
    <m/>
    <s v="Pase Realizado"/>
    <s v="No es prioritario"/>
    <n v="1"/>
  </r>
  <r>
    <s v="No planificado"/>
    <s v="Requerimiento"/>
    <x v="2"/>
    <s v="Claudia Oruna"/>
    <s v="Posgrado "/>
    <s v="Retiro id sin respuesta AP"/>
    <d v="2022-03-13T00:00:00"/>
    <m/>
    <m/>
    <s v="Pase Realizado"/>
    <m/>
    <n v="1"/>
  </r>
  <r>
    <s v="Planificado"/>
    <s v="Proyecto"/>
    <x v="5"/>
    <s v="Jorge Bizarro"/>
    <s v="Seguridad "/>
    <s v="Declaracion Sintomatologica -Ingresos a Clases"/>
    <d v="2022-03-14T00:00:00"/>
    <m/>
    <m/>
    <s v="Por Enviar/Ingreso a Clases"/>
    <s v="No es prioritario"/>
    <n v="1"/>
  </r>
  <r>
    <s v="Planificado"/>
    <s v="Proyecto"/>
    <x v="5"/>
    <s v="Jorge Bizarro"/>
    <s v="Seguridad "/>
    <s v="Soluciones PTA - Validacion de clases y documentos"/>
    <d v="2022-03-14T00:00:00"/>
    <m/>
    <m/>
    <s v="Por Enviar/Ingreso a Clases"/>
    <m/>
    <m/>
  </r>
  <r>
    <s v="No planificado"/>
    <s v="Requerimiento"/>
    <x v="2"/>
    <m/>
    <m/>
    <s v="Actualizacion de eliminacion cta EDC"/>
    <d v="2022-03-15T00:00:00"/>
    <m/>
    <m/>
    <s v="Pase Realizado"/>
    <m/>
    <n v="1"/>
  </r>
  <r>
    <s v="Planificado"/>
    <s v="Proyecto"/>
    <x v="2"/>
    <s v="Claudia Oruna"/>
    <s v="Vive Continental"/>
    <s v="Mejoras de vive -Cumplimiento y actualizacion de datos"/>
    <d v="2022-03-14T00:00:00"/>
    <m/>
    <m/>
    <s v="Pase Realizado"/>
    <m/>
    <n v="1"/>
  </r>
  <r>
    <s v="No planificado"/>
    <s v="Requerimiento"/>
    <x v="2"/>
    <s v="Proveedor"/>
    <s v="Grados y titulos"/>
    <s v="Levantamiento de Observaciones GYT"/>
    <d v="2022-03-15T00:00:00"/>
    <m/>
    <m/>
    <s v="Pase Realizado"/>
    <m/>
    <n v="1"/>
  </r>
  <r>
    <s v="No planificado"/>
    <s v="Requerimiento"/>
    <x v="2"/>
    <s v="Proveedor"/>
    <s v="Grados y titulos"/>
    <s v="Ajustes Hubspec 2.0"/>
    <d v="2022-03-16T00:00:00"/>
    <m/>
    <m/>
    <s v="Pase Realizado"/>
    <m/>
    <n v="1"/>
  </r>
  <r>
    <s v="No planificado"/>
    <s v="Requerimiento"/>
    <x v="2"/>
    <s v="Claudia Oruna"/>
    <s v="Admision"/>
    <s v="Ajustes de CRM"/>
    <d v="2022-03-17T00:00:00"/>
    <m/>
    <m/>
    <s v="Pase Realizado"/>
    <m/>
    <n v="1"/>
  </r>
  <r>
    <s v="Planificado"/>
    <s v="Proyecto"/>
    <x v="2"/>
    <s v="Proveedor"/>
    <s v="Grados y titulos"/>
    <s v="Pases de requerimientos face B - REQ 6-9 (parte 2)"/>
    <d v="2022-03-14T00:00:00"/>
    <m/>
    <m/>
    <s v="Pase Realizado"/>
    <m/>
    <n v="1"/>
  </r>
  <r>
    <s v="Planificado"/>
    <s v="Proyecto"/>
    <x v="5"/>
    <s v="Jorge Bizarro"/>
    <s v="Universidad"/>
    <s v="Soluciones PTA - Validacion de clases y documentos"/>
    <d v="2022-03-14T00:00:00"/>
    <d v="2022-03-18T00:00:00"/>
    <m/>
    <s v="Pase Realizado"/>
    <m/>
    <n v="0.85"/>
  </r>
  <r>
    <s v="Planificado"/>
    <s v="Proyecto"/>
    <x v="7"/>
    <s v="Daniel Herrera"/>
    <s v="Programación Académica"/>
    <s v="Portal -Carta Compriso/Carne Vacunacion/Vacantes - Clases presenciales"/>
    <d v="2022-03-21T00:00:00"/>
    <m/>
    <m/>
    <s v="Por Enviar"/>
    <m/>
    <n v="1"/>
  </r>
  <r>
    <s v="Planificado"/>
    <s v="Proyecto"/>
    <x v="5"/>
    <s v="Jorge Bizarro"/>
    <s v="Universidad"/>
    <s v="Soluciones PTA - Mejoras en las interfaces y control de aforo"/>
    <d v="2022-03-21T00:00:00"/>
    <d v="2022-03-22T00:00:00"/>
    <m/>
    <s v="Pase Realizado"/>
    <m/>
    <n v="1"/>
  </r>
  <r>
    <s v="Planificado"/>
    <s v="Proyecto"/>
    <x v="5"/>
    <s v="Jorge Bizarro"/>
    <s v="RRAA"/>
    <s v="Portal Estudiante - Modulo Convalidaciones"/>
    <d v="2022-03-22T00:00:00"/>
    <m/>
    <m/>
    <s v="Por Enviar/"/>
    <m/>
    <n v="1"/>
  </r>
  <r>
    <s v="Planificado"/>
    <s v="Proyecto"/>
    <x v="5"/>
    <s v="Jorge Bizarro"/>
    <s v="Universidad"/>
    <s v="Soluciones PTA - Corrección validación de ficha sintomatológica"/>
    <d v="2022-03-23T00:00:00"/>
    <d v="2022-03-25T00:00:00"/>
    <m/>
    <s v="Pase Realizado"/>
    <m/>
    <n v="1"/>
  </r>
  <r>
    <s v="Planificado"/>
    <s v="Proyecto"/>
    <x v="1"/>
    <s v="Proveedor"/>
    <s v="Beca18"/>
    <s v="Asignación de atributos de BECA18 a los ingresantes"/>
    <d v="2022-03-25T00:00:00"/>
    <d v="2022-04-01T00:00:00"/>
    <m/>
    <s v="Por Enviar"/>
    <m/>
    <n v="0"/>
  </r>
  <r>
    <s v="Planificado"/>
    <s v="Requerimiento"/>
    <x v="1"/>
    <s v="Miriam Flores"/>
    <s v="Admision"/>
    <s v="Asignacion de atributos de beca 18"/>
    <d v="2022-03-25T00:00:00"/>
    <d v="2022-03-27T00:00:00"/>
    <m/>
    <m/>
    <m/>
    <n v="1"/>
  </r>
  <r>
    <s v="Planificado"/>
    <s v="Proyecto"/>
    <x v="5"/>
    <s v="Jorge Bizarro"/>
    <s v="Universidad"/>
    <s v="Soluciones PTA - Adaptar para el uso en el Instituto"/>
    <d v="2022-03-31T00:00:00"/>
    <d v="2022-04-06T00:00:00"/>
    <m/>
    <s v="Pase Realizado"/>
    <m/>
    <n v="1"/>
  </r>
  <r>
    <s v="Planificado"/>
    <s v="Proyecto"/>
    <x v="1"/>
    <s v="Jorge Bizarro"/>
    <s v="Centro de idiomas"/>
    <s v="Notificaciones CIC - Envío de correos automáticos a estudiantes y docentes"/>
    <d v="2022-04-11T00:00:00"/>
    <d v="2022-04-22T00:00:00"/>
    <m/>
    <s v="Pase Realizado"/>
    <m/>
    <n v="1"/>
  </r>
  <r>
    <s v="No planificado"/>
    <s v="Requerimiento"/>
    <x v="2"/>
    <s v="Claudia Alvino"/>
    <s v="Posgrado "/>
    <s v="Actualización de paquete de Hubspec"/>
    <d v="2022-04-18T00:00:00"/>
    <d v="2022-04-18T00:00:00"/>
    <m/>
    <s v="Pase Realizado"/>
    <m/>
    <n v="1"/>
  </r>
  <r>
    <s v="Planificado"/>
    <s v="Proyecto"/>
    <x v="5"/>
    <s v="Jorge Bizarro"/>
    <s v="Universidad"/>
    <s v="Soluciones PTA - Validación de actividades extracurriculares"/>
    <d v="2022-04-20T00:00:00"/>
    <d v="2022-04-22T00:00:00"/>
    <m/>
    <s v="Pase Realizado"/>
    <m/>
    <n v="0.85"/>
  </r>
  <r>
    <s v="Planificado"/>
    <s v="Proyecto"/>
    <x v="1"/>
    <s v="Jorge Bizarro"/>
    <s v="Centro de idiomas"/>
    <s v="Notificaciones CIC - Creacion de salas meet"/>
    <d v="2022-04-26T00:00:00"/>
    <d v="2022-04-28T00:00:00"/>
    <m/>
    <s v="Pase Realizado"/>
    <m/>
    <n v="0.85"/>
  </r>
  <r>
    <s v="Planificado"/>
    <s v="Proyecto"/>
    <x v="1"/>
    <s v="Jorge Bizarro"/>
    <s v="Centro de idiomas"/>
    <s v="Notificaciones CIC - Corrección de envío de correos a estudiantes y docentes"/>
    <d v="2022-04-26T00:00:00"/>
    <d v="2022-04-28T00:00:00"/>
    <m/>
    <s v="Pase Realizado"/>
    <m/>
    <n v="1"/>
  </r>
  <r>
    <s v="Planificado"/>
    <s v="Proyecto"/>
    <x v="5"/>
    <s v="Jorge Bizarro"/>
    <s v="Universidad"/>
    <s v="Soluciones PTA - Corrección validación de horarios presenciales"/>
    <d v="2022-04-26T00:00:00"/>
    <d v="2022-04-27T00:00:00"/>
    <m/>
    <s v="Pase Realizado"/>
    <m/>
    <n v="1"/>
  </r>
  <r>
    <s v="Planificado"/>
    <s v="Proyecto"/>
    <x v="1"/>
    <s v="Proveedor"/>
    <s v="Admisión"/>
    <s v="Portal del postulante Formulario de cargado de documentos"/>
    <d v="2022-04-26T00:00:00"/>
    <d v="2022-04-28T00:00:00"/>
    <m/>
    <s v="Pase Realizado"/>
    <s v="No es prioritario"/>
    <n v="1"/>
  </r>
  <r>
    <s v="Planificado"/>
    <s v="Proyecto"/>
    <x v="1"/>
    <s v="Proveedor"/>
    <s v="Admisión"/>
    <s v="Portal del postulante Formulario de Modificación de idexman"/>
    <d v="2022-04-26T00:00:00"/>
    <d v="2022-04-28T00:00:00"/>
    <m/>
    <s v="Pase Realizado"/>
    <s v="No es prioritario"/>
    <n v="1"/>
  </r>
  <r>
    <s v="Planificado"/>
    <s v="Proyecto"/>
    <x v="1"/>
    <s v="Jorge Bizarro"/>
    <s v="Centro de idiomas"/>
    <s v="Notificaciones CIC - Cambio de reglas de negocio"/>
    <d v="2022-05-02T00:00:00"/>
    <d v="2022-05-10T00:00:00"/>
    <m/>
    <s v="Pase Realizado"/>
    <m/>
    <n v="1"/>
  </r>
  <r>
    <s v="No planificado"/>
    <s v="Requerimiento"/>
    <x v="2"/>
    <s v="Jaime Sobrados"/>
    <s v="Posgrado "/>
    <s v="Actualizacion de registro de pagos"/>
    <d v="2022-05-03T00:00:00"/>
    <d v="2022-05-03T00:00:00"/>
    <m/>
    <s v="Pase Realizado"/>
    <m/>
    <n v="1"/>
  </r>
  <r>
    <s v="No planificado"/>
    <s v="Requerimiento"/>
    <x v="2"/>
    <s v="Paul Geldres"/>
    <s v="Vive Continental"/>
    <s v="Pase a historia de Casos Rezagados"/>
    <d v="2022-05-03T00:00:00"/>
    <d v="2022-05-03T00:00:00"/>
    <m/>
    <s v="Pase Realizado"/>
    <m/>
    <n v="1"/>
  </r>
  <r>
    <s v="Planificado"/>
    <s v="Proyecto"/>
    <x v="9"/>
    <s v="Kety Condori"/>
    <s v="Registros Académicos IC"/>
    <s v="DATA REGISTRA"/>
    <d v="2022-05-04T00:00:00"/>
    <d v="2022-05-06T00:00:00"/>
    <m/>
    <s v="Enviado"/>
    <m/>
    <m/>
  </r>
  <r>
    <s v="Planificado"/>
    <s v="Proyecto"/>
    <x v="1"/>
    <s v="Jorge Bizarro"/>
    <s v="Centro de idiomas"/>
    <s v="Notificaciones CIC - Cambio de filtro de docente por sección"/>
    <d v="2022-05-11T00:00:00"/>
    <d v="2022-05-11T00:00:00"/>
    <m/>
    <s v="Pase Realizado"/>
    <m/>
    <n v="1"/>
  </r>
  <r>
    <s v="Planificado"/>
    <s v="Proyecto"/>
    <x v="1"/>
    <s v="Jorge Bizarro"/>
    <s v="Centro de idiomas"/>
    <s v="Notificaciones CIC - Cambio de reglas de negocio"/>
    <d v="2022-05-14T00:00:00"/>
    <d v="2022-05-17T00:00:00"/>
    <m/>
    <s v="Pase Realizado"/>
    <m/>
    <n v="1"/>
  </r>
  <r>
    <s v="Planificado"/>
    <s v="Proyecto"/>
    <x v="4"/>
    <s v="Proveedor"/>
    <s v="Gestión Humana"/>
    <s v="Automatización de vacaciones - Adryan"/>
    <d v="2022-05-16T00:00:00"/>
    <d v="2022-06-30T00:00:00"/>
    <m/>
    <s v="Pase Realizado"/>
    <s v="Usuario y contraseña incorrectos"/>
    <m/>
  </r>
  <r>
    <s v="Planificado"/>
    <s v="Proyecto"/>
    <x v="5"/>
    <s v="Jorge Bizarro"/>
    <s v="Universidad"/>
    <s v="Formulario de eventos - Censo de equidad de género"/>
    <d v="2022-05-17T00:00:00"/>
    <d v="2022-05-18T00:00:00"/>
    <m/>
    <s v="Pase Realizado"/>
    <m/>
    <n v="1"/>
  </r>
  <r>
    <s v="Planificado"/>
    <s v="Proyecto"/>
    <x v="2"/>
    <s v="Jaime Sobrados"/>
    <s v="Posgrado "/>
    <s v="Seleccion Docente"/>
    <d v="2022-05-18T00:00:00"/>
    <m/>
    <m/>
    <s v="Pase Realizado"/>
    <m/>
    <n v="1"/>
  </r>
  <r>
    <s v="Planificado"/>
    <s v="Proyecto"/>
    <x v="5"/>
    <s v="Jorge Bizarro"/>
    <s v="Pregrado"/>
    <s v="Portal del estudiante - Formulario de primera matrícula"/>
    <d v="2022-05-19T00:00:00"/>
    <d v="2022-05-27T00:00:00"/>
    <m/>
    <s v="Pase Realizado"/>
    <m/>
    <n v="1"/>
  </r>
  <r>
    <s v="Planificado"/>
    <s v="Proyecto"/>
    <x v="1"/>
    <s v="Jorge Bizarro"/>
    <s v="Centro de idiomas"/>
    <s v="Notificaciones CIC - Creación de salas meet"/>
    <d v="2022-05-27T00:00:00"/>
    <d v="2022-05-31T00:00:00"/>
    <m/>
    <s v="Pase Realizado"/>
    <m/>
    <n v="1"/>
  </r>
  <r>
    <s v="Planificado"/>
    <s v="Proyecto"/>
    <x v="2"/>
    <s v="Proveedor"/>
    <s v="Grados y titulos"/>
    <s v="Pases de requeirimientos fase B - REQ 5-10-11-12"/>
    <d v="2022-05-30T00:00:00"/>
    <m/>
    <m/>
    <s v="Enviado"/>
    <m/>
    <n v="1"/>
  </r>
  <r>
    <s v="Planificado"/>
    <s v="Proyecto"/>
    <x v="5"/>
    <s v="Jorge Bizarro"/>
    <s v="Universidad"/>
    <s v="Contipay - Recreación de pagos"/>
    <d v="2022-06-01T00:00:00"/>
    <m/>
    <m/>
    <s v="Enviado"/>
    <m/>
    <n v="0.85"/>
  </r>
  <r>
    <s v="Planificado"/>
    <s v="Proyecto"/>
    <x v="5"/>
    <s v="Jorge Bizarro"/>
    <s v="Pregrado"/>
    <s v="Formulario de eventos - Censo de equidad de género"/>
    <d v="2022-06-01T00:00:00"/>
    <d v="2022-06-03T00:00:00"/>
    <m/>
    <s v="Pase Realizado"/>
    <m/>
    <n v="1"/>
  </r>
  <r>
    <s v="Planificado"/>
    <s v="Proyecto"/>
    <x v="1"/>
    <s v="Proveedor"/>
    <s v="RRAA"/>
    <s v="Nuevo proceso de graduación - Parte1"/>
    <d v="2022-06-08T00:00:00"/>
    <d v="2022-06-16T00:00:00"/>
    <m/>
    <s v="Pase Realizado"/>
    <m/>
    <n v="1"/>
  </r>
  <r>
    <s v="Planificado"/>
    <s v="Proyecto"/>
    <x v="2"/>
    <s v="Proveedor"/>
    <s v="Grados y titulos"/>
    <s v="Pases de requeirimientos fase B - REQ 13 (REPORTES)"/>
    <d v="2022-06-20T00:00:00"/>
    <m/>
    <m/>
    <s v="Por Enviar"/>
    <m/>
    <n v="0"/>
  </r>
  <r>
    <s v="Planificado"/>
    <s v="Proyecto"/>
    <x v="1"/>
    <s v="Proveedor"/>
    <s v="Bienestar"/>
    <s v="Actualización de WF de reincorporación (Reconocimiento)"/>
    <d v="2022-06-24T00:00:00"/>
    <d v="2022-07-01T00:00:00"/>
    <m/>
    <s v="Pase Realizado"/>
    <m/>
    <n v="1"/>
  </r>
  <r>
    <s v="No planificado"/>
    <s v="Requerimiento"/>
    <x v="2"/>
    <s v="Jaime Sobrados"/>
    <s v="educacion continua"/>
    <s v="Nuevos Programas Continua"/>
    <d v="2022-06-24T00:00:00"/>
    <m/>
    <m/>
    <s v="Enviado"/>
    <m/>
    <n v="0"/>
  </r>
  <r>
    <s v="No planificado"/>
    <s v="Requerimiento"/>
    <x v="2"/>
    <s v="Alan Infante"/>
    <s v="Grados y titulos"/>
    <s v="[URGENTE]Corrección de Incidencias GYT"/>
    <d v="2022-06-24T00:00:00"/>
    <m/>
    <m/>
    <s v="Pase Realizado"/>
    <m/>
    <n v="1"/>
  </r>
  <r>
    <s v="No planificado"/>
    <s v="Requerimiento"/>
    <x v="2"/>
    <s v="Patricia Bendezu"/>
    <s v="Admision"/>
    <s v="Data de Record Académico"/>
    <d v="2022-06-24T00:00:00"/>
    <m/>
    <m/>
    <s v="Enviado"/>
    <m/>
    <n v="0"/>
  </r>
  <r>
    <s v="Planificado"/>
    <s v="Proyecto"/>
    <x v="0"/>
    <s v="Daniel Herrera"/>
    <s v="Instituto"/>
    <s v="Tramite - Ingreso a Clases"/>
    <d v="2022-06-25T00:00:00"/>
    <m/>
    <m/>
    <m/>
    <m/>
    <n v="1"/>
  </r>
  <r>
    <s v="No planificado"/>
    <s v="Requerimiento"/>
    <x v="5"/>
    <s v="Cesar Alfaro"/>
    <s v="Admision"/>
    <s v="Acceso a postulantes- Sistema PTA"/>
    <d v="2022-06-27T00:00:00"/>
    <m/>
    <m/>
    <m/>
    <m/>
    <n v="1"/>
  </r>
  <r>
    <s v="Planificado"/>
    <s v="Requerimiento"/>
    <x v="8"/>
    <s v="Yosselin Fuentes"/>
    <s v="Gestión Humana"/>
    <s v="Despliegue de proceso de evaluación de liderazgo 2022-1 (Atención de casos)"/>
    <d v="2022-06-27T00:00:00"/>
    <m/>
    <m/>
    <s v="Por Enviar"/>
    <s v="Proceso de Liderazgo 2022-1"/>
    <m/>
  </r>
  <r>
    <s v="Planificado"/>
    <s v="Proyecto"/>
    <x v="2"/>
    <s v="Alan Infante"/>
    <s v="Grados y titulos"/>
    <s v="Actualización Incidencias"/>
    <d v="2022-06-28T00:00:00"/>
    <m/>
    <m/>
    <s v="Enviado"/>
    <m/>
    <n v="0"/>
  </r>
  <r>
    <s v="No planificado"/>
    <s v="Proyecto"/>
    <x v="5"/>
    <s v="Rocio Matos"/>
    <s v="Pregrado"/>
    <s v="Primera Matricula"/>
    <d v="2022-06-30T00:00:00"/>
    <m/>
    <m/>
    <m/>
    <m/>
    <n v="1"/>
  </r>
  <r>
    <s v="Planificado"/>
    <s v="Proyecto"/>
    <x v="0"/>
    <s v="Daniel Herrera"/>
    <s v="Instituto"/>
    <s v="Admision IC"/>
    <d v="2022-06-30T00:00:00"/>
    <m/>
    <m/>
    <m/>
    <m/>
    <n v="1"/>
  </r>
  <r>
    <s v="Planificado"/>
    <s v="Proyecto"/>
    <x v="6"/>
    <s v="Proveedor"/>
    <s v="CAS"/>
    <s v="WF- Multimodal"/>
    <d v="2022-07-08T00:00:00"/>
    <m/>
    <m/>
    <s v="Enviado/Matricula"/>
    <m/>
    <m/>
  </r>
  <r>
    <s v="Planificado"/>
    <s v="Proyecto"/>
    <x v="2"/>
    <s v="Jaime Sobrados"/>
    <s v="Posgrado "/>
    <s v="Portal EStudiante EPG - Tramites"/>
    <d v="2022-07-04T00:00:00"/>
    <m/>
    <m/>
    <s v="Por Enviar"/>
    <m/>
    <n v="0"/>
  </r>
  <r>
    <s v="Planificado"/>
    <s v="Proyecto"/>
    <x v="2"/>
    <s v="Alan Infante"/>
    <s v="Grados y titulos"/>
    <s v="Pase de Reportes para el sistema "/>
    <d v="2022-07-08T00:00:00"/>
    <m/>
    <m/>
    <s v="Por Enviar"/>
    <m/>
    <n v="0"/>
  </r>
  <r>
    <s v="Planificado"/>
    <s v="Proyecto"/>
    <x v="2"/>
    <s v="Paul Geldres"/>
    <s v="Vive Continental"/>
    <s v="Migracion registros de Vive"/>
    <d v="2022-07-22T00:00:00"/>
    <m/>
    <m/>
    <s v="Por Enviar"/>
    <m/>
    <n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4">
  <r>
    <m/>
    <x v="0"/>
    <m/>
    <m/>
    <s v="Apoyo correr capp y proyección 202210"/>
    <s v="Apoyo correr capp y proyección 202210"/>
    <s v="Jacky Champa"/>
    <d v="2022-01-18T00:00:00"/>
    <d v="2022-01-24T00:00:00"/>
    <d v="2022-01-24T00:00:00"/>
    <m/>
    <n v="6"/>
    <n v="6"/>
    <n v="0"/>
    <s v="Pequeño"/>
    <n v="0"/>
    <n v="0"/>
    <n v="0"/>
    <n v="0"/>
    <n v="0"/>
    <n v="0"/>
    <n v="0"/>
    <m/>
  </r>
  <r>
    <m/>
    <x v="0"/>
    <m/>
    <m/>
    <s v="Apoyo reporte asistencia Meet"/>
    <s v="Apoyo reporte asistencia Meet"/>
    <s v="Naydu Hayen"/>
    <d v="2022-02-18T00:00:00"/>
    <d v="2022-02-18T00:00:00"/>
    <d v="2022-02-18T00:00:00"/>
    <m/>
    <n v="1"/>
    <n v="1"/>
    <n v="0"/>
    <s v="Pequeño"/>
    <n v="0"/>
    <n v="0"/>
    <n v="0"/>
    <n v="0"/>
    <n v="0"/>
    <n v="0"/>
    <n v="0"/>
    <m/>
  </r>
  <r>
    <m/>
    <x v="1"/>
    <s v="GLPI"/>
    <n v="365335"/>
    <s v="CAJA IC - CARGAR IMPORTES POR TRAMITE DE TITULO"/>
    <s v="Estimados Mesa de ayuda se solicita su apoyo con la activación del siguiente detalle a todos los estudiantes en lista adjunta por Miss Isabel Ferruzo._x000a__x000a_La sección a enlazar para todos es OTROS_TITULACION dentro de dicha sección están los items a seleccionar:_x000a__x000a_Registro y Trámite de Título_x000a__x000a_80_x000a__x000a_Formato de Título_x000a__x000a_70_x000a__x000a_Expedición de Título Profesional_x000a__x000a_100_x000a__x000a_Cualquier consulta nos escribe al chat de cajaic@continental.edu.pe o nos llama al celular de caja."/>
    <s v="Huaman Lorenzo Nelva Jessy"/>
    <d v="2022-03-07T17:40:00"/>
    <d v="2022-03-07T17:40:00"/>
    <d v="2022-03-07T17:40:00"/>
    <m/>
    <n v="1"/>
    <n v="1"/>
    <n v="0"/>
    <s v="Pequeño"/>
    <n v="0"/>
    <n v="0"/>
    <n v="0"/>
    <n v="0"/>
    <n v="0"/>
    <n v="0"/>
    <n v="0"/>
    <m/>
  </r>
  <r>
    <m/>
    <x v="1"/>
    <s v="GLPI"/>
    <n v="365330"/>
    <s v="PORTAL DEL ESTUDIANTE - ENCUESTA"/>
    <s v="El lun, 7 mar 2022 a las 12:18, Whendy Jhulaysi Mendoza Mauricio (&amp;lt;&amp;lt;a href=''mailto:I1211417@continental.edu.pe'' target=''_blank''&amp;gt;I1211417@continental.edu.pe&amp;gt;) escribió:_x000a__x000a_Estimados , he intentado rellenar pero no me permite continuar ...aparte de ello es una encuesta que no me pertenece ya que no llevo ese curso ni con el docente ...por favor por ello estoy solicitando el apoyo no me permite realizar los trámites para el semestre tengo que solicitar mi carta de presentación. "/>
    <s v="Alumnos IESC"/>
    <d v="2022-03-07T17:36:00"/>
    <d v="2022-03-07T17:36:00"/>
    <d v="2022-03-07T17:36:00"/>
    <m/>
    <n v="1"/>
    <n v="1"/>
    <n v="0"/>
    <s v="Pequeño"/>
    <m/>
    <n v="0"/>
    <n v="0"/>
    <n v="0"/>
    <n v="0"/>
    <n v="0"/>
    <n v="0"/>
    <m/>
  </r>
  <r>
    <m/>
    <x v="1"/>
    <s v="GLPI"/>
    <n v="365325"/>
    <s v="CAJA - DEPURACION DE CUENTAS IC"/>
    <s v="DEPURACIÓN DE INSCRITOS | 21 FEBREO 2022_x000a__x000a_se solicita se depure las cuentas de todos los estudiantes en estado INSCRITOS para los inicios del 21 de Febrero._x000a__x000a_ _x000a__x000a_No se permiten más matrículas de ese periodo por estar cerrado desde el 07 de Marzo._x000a__x000a_las secciones A DEPURAR  son: _x000a__x000a_ _x000a__x000a_CARRERAS_x000a__x000a_SECCIONES_x000a__x000a_FECHA INICIO_x000a__x000a_Administración de Empresas_x000a__x000a_E02AN1_x000a__x000a_21/2/2022_x000a__x000a_Administración de Empresas_x000a__x000a_E02BN1_x000a__x000a_21/2/2022_x000a__x000a_Contabilidad_x000a__x000a_L02AN1_x000a__x000a_21/2/2022"/>
    <s v="TSO-NHUAMAN"/>
    <d v="2022-03-07T17:27:00"/>
    <d v="2022-03-07T17:27:00"/>
    <d v="2022-03-07T17:27:00"/>
    <m/>
    <n v="3"/>
    <n v="1"/>
    <n v="-0.66666666666666663"/>
    <s v="Pequeño"/>
    <n v="0"/>
    <n v="0"/>
    <n v="0"/>
    <n v="0"/>
    <n v="0"/>
    <n v="0"/>
    <n v="0"/>
    <m/>
  </r>
  <r>
    <m/>
    <x v="1"/>
    <s v="GLPI"/>
    <n v="365315"/>
    <s v="OVIE- VALIDACION DE PRACTICAS"/>
    <s v="OVIE - Validación de prácticas_x000a_Agregar a la validación de término de prácticas pre que solo considera a las que se realicen del plan de estudios del periodo 2019 en adelante sin considerar anteriores._x000a__x000a_CASO: _x000a_i1710845@continental.edu.pe"/>
    <s v="Pantoja Esquivel Roberto"/>
    <d v="2022-03-07T17:20:00"/>
    <d v="2022-03-07T17:20:00"/>
    <d v="2022-03-07T17:20:00"/>
    <m/>
    <n v="1"/>
    <n v="1"/>
    <n v="0"/>
    <s v="Pequeño"/>
    <n v="0"/>
    <n v="0"/>
    <n v="0"/>
    <n v="0"/>
    <n v="0"/>
    <n v="0"/>
    <n v="0"/>
    <m/>
  </r>
  <r>
    <m/>
    <x v="1"/>
    <s v="GLPI"/>
    <n v="365153"/>
    <s v="ACTUALIZAR MONTOS CUOTAS SECCIONES DE DISTANCIA"/>
    <s v="se requiere la actualización de los montos de cuotas de las secciones E04BN1, E04CN1, L04BN1, N04AN1, S04AN1, P04AN1, S02AN1 periodo 2022-2"/>
    <s v="Vega Rosales Jorge Martin"/>
    <d v="2022-03-07T11:36:00"/>
    <d v="2022-03-07T11:36:00"/>
    <d v="2022-03-07T11:36:00"/>
    <m/>
    <n v="1"/>
    <n v="1"/>
    <n v="0"/>
    <s v="Pequeño"/>
    <n v="0"/>
    <n v="0"/>
    <n v="0"/>
    <n v="0"/>
    <n v="0"/>
    <n v="0"/>
    <n v="0"/>
    <m/>
  </r>
  <r>
    <m/>
    <x v="1"/>
    <s v="GLPI"/>
    <n v="365162"/>
    <s v="ESTUDIANTES DE BECA | INICIO EL 07.03.2022 - BECA CONTINUIDAD"/>
    <s v="Estimados mesa de ayuda se solicita su apoyo con enlazar a los alumnos según lista adjunta por Jesús Galarza, estudiantes inscritos para inicio 7/3/2022, detallo lo siguiente:_x000a__x000a_1.- enlazar a la razón social de Pronabec (PROGRAMA NACIONAL DE BECAS Y CRÉDITO EDUCATIVO con ruc 20546798152)_x000a__x000a_2.- generar prórrogas desde la matrícula hasta la cuota 5 con fecha 07/07/2022_x000a__x000a_3.- Cambiar el estado de inscrito a matriculado._x000a__x000a_Atenta a su apoyo urgente_x000a__x000a_PD._x000a__x000a_Estimado Jesus se pide no olvidar detallar el semestre y periodo para qué mesa nos apoye._x000a__x000a_Nelva Huaman Lorenzo_x000a__x000a_Tesorería Créditos y Cobranza | Huancayo_x000a__x000a_Caja IC - cajaic@continental.edu.pe _x000a_HORARIO DE ATENCION ( cel.937474950)"/>
    <s v="Huaman Lorenzo Nelva Jessy"/>
    <d v="2022-03-07T12:06:00"/>
    <d v="2022-03-07T12:06:00"/>
    <d v="2022-03-07T12:06:00"/>
    <m/>
    <n v="1"/>
    <n v="1"/>
    <n v="0"/>
    <s v="Pequeño"/>
    <n v="0"/>
    <n v="0"/>
    <n v="0"/>
    <n v="0"/>
    <n v="0"/>
    <n v="0"/>
    <n v="0"/>
    <m/>
  </r>
  <r>
    <m/>
    <x v="1"/>
    <s v="GLPI"/>
    <n v="365014"/>
    <s v="RAI - REPORTE DE NOTA ESTUDIANTE"/>
    <s v="Buenas tardes_x000a__x000a_Estimados, se procedió con el registro de notas en el sistema._x000a__x000a_Asimismo comentar que no se logró ubicar a 1 estudiante, por ello pongo en copia a la oficina de @Mesa de Ayuda TI para su verificación_x000a__x000a_GALVEZ MEDINA_x000a__x000a_TRIZIA NAYELI_x000a__x000a_i2219707@continental.edu.pe_x000a__x000a_Cordialmente,_x000a__x000a_Ana Salvatierra Clemente_x000a_Asistente | Certificados Modulares y Trámites Documentarios_x000a_Registros Académicos / Grados y Títulos_x000a_Sala Virtual Meet: meet.google.com/ifq-cruk-psu_x000a_icontinental.edu.pe"/>
    <s v="APOYO APOYO"/>
    <d v="2022-03-05T16:19:00"/>
    <d v="2022-03-05T16:19:00"/>
    <d v="2022-03-05T16:19:00"/>
    <m/>
    <n v="1"/>
    <n v="1"/>
    <n v="0"/>
    <s v="Pequeño"/>
    <n v="0"/>
    <n v="0"/>
    <n v="0"/>
    <n v="0"/>
    <n v="0"/>
    <n v="0"/>
    <n v="0"/>
    <m/>
  </r>
  <r>
    <m/>
    <x v="1"/>
    <s v="GLPI"/>
    <n v="365013"/>
    <s v="ENCUESTA DE EGRESADOS - CORRECCIÓN"/>
    <s v="Buenos días,_x000a__x000a_Solicito por favor la corrección de acceso a estudiantes egresados de la encuesta para seguimiento (de egresados)._x000a_Se muestran imágenes de lo reportado por estudiante._x000a__x000a_Cordialmente,--_x000a__x000a_Roberto Pantoja Esquivel_x000a_Jefe_x000a_Oficina de Vinculación y Empleabilidad - IC_x000a_947158984_x000a_icontinental.edu.pe"/>
    <s v="Pantoja Esquivel Roberto"/>
    <d v="2022-03-05T16:01:00"/>
    <d v="2022-03-05T16:01:00"/>
    <d v="2022-03-05T16:01:00"/>
    <m/>
    <n v="1"/>
    <n v="1"/>
    <n v="0"/>
    <s v="Pequeño"/>
    <n v="0"/>
    <n v="0"/>
    <n v="0"/>
    <n v="0"/>
    <n v="0"/>
    <n v="0"/>
    <n v="0"/>
    <m/>
  </r>
  <r>
    <m/>
    <x v="1"/>
    <s v="GLPI"/>
    <n v="361441"/>
    <s v="BNI - ACCESOS"/>
    <s v="Buenos días: _x000a__x000a_La presente es para solicitar el acceso del Módulo BNI opción Reportes - Reporte de Notas Alumno Modular para poder visualizar._x000a__x000a_Maria Isabela Quispe Huatarunco_x000a_Auxiliar de Cobranza_x000a_Bienestar Estudiantil_x000a_901077945"/>
    <s v="Docentes Lima"/>
    <d v="2022-02-19T13:29:00"/>
    <d v="2022-02-19T13:29:00"/>
    <d v="2022-02-19T13:29:00"/>
    <m/>
    <n v="1"/>
    <n v="1"/>
    <n v="0"/>
    <s v="Pequeño"/>
    <n v="0"/>
    <n v="0"/>
    <n v="0"/>
    <n v="0"/>
    <n v="0"/>
    <n v="0"/>
    <n v="0"/>
    <m/>
  </r>
  <r>
    <m/>
    <x v="1"/>
    <s v="GLPI"/>
    <n v="364726"/>
    <s v="CAJ - matrículas Banca 6° ciclo"/>
    <s v="Estimados, se procedió con el cambio de los importes de 285 a 265 de los 29 estudiantes según excel enviado._x000a__x000a_Estimado Alex, según lo informado por Isabel Ferruzo para sexto modalidad Presencial el importe de enseñanza se debe considerar  s/265.00._x000a__x000a_Se procede con el cambio del importe en la sección N06AN1 2022-20, así mismo se solicita su apoyo actualizando la sección para que los importes generados a los nuevos estudiantes en esta sección sea s/265.00._x000a__x000a_Agradecida por el apoyo brindado_x000a__x000a_Saludos Cordiales_x000a__x000a_Patricia Rodriguez Chamorro_x000a_Cajero_x000a__x000a_Tesorería Créditos y Cobranza _x000a_937474950_x000a_icontinental.edu.pe_x000a__x000a_Caja IC - cajaic@continental.edu.pe_x000a__x000a_HORARIO DE ATENCION ( cel.937474950)_x000a__x000a_Lunes a Viernes 8am-1pm  y 2pm-6pm_x000a__x000a_Sábados 9 am-12:00 pm"/>
    <s v="CAJA UC"/>
    <d v="2022-03-04T10:26:00"/>
    <d v="2022-03-04T10:26:00"/>
    <d v="2022-03-04T10:26:00"/>
    <m/>
    <n v="1"/>
    <n v="1"/>
    <n v="0"/>
    <s v="Pequeño"/>
    <n v="0"/>
    <n v="0"/>
    <n v="0"/>
    <n v="0"/>
    <n v="0"/>
    <n v="0"/>
    <n v="0"/>
    <m/>
  </r>
  <r>
    <m/>
    <x v="1"/>
    <s v="GLPI"/>
    <n v="357386"/>
    <s v="APEC - VERIFICAR HORAS"/>
    <s v="Urgente - Horas_x000a_Estimados, _x000a_Por favor validar que el cálculo de horas en la opción de asignación refleje lo programado(programación especial) si este iniciará en fechas próximas._x000a__x000a_SAludos_x000a__x000a_Daniel G. Herrera Villarruel_x000a_Programación Académicas y Gestión de la Información_x000a_Jefe de Programación Académicas y Gestión de la Información_x000a_947660608 / 973987201"/>
    <s v="Herrera Villarruel Daniel"/>
    <d v="2022-02-04T15:05:00"/>
    <d v="2022-03-04T09:33:00"/>
    <d v="2022-03-04T09:33:00"/>
    <m/>
    <n v="28"/>
    <n v="28"/>
    <n v="0"/>
    <s v="Pequeño"/>
    <n v="0"/>
    <n v="0"/>
    <n v="0"/>
    <n v="0"/>
    <n v="0"/>
    <n v="0"/>
    <n v="0"/>
    <m/>
  </r>
  <r>
    <m/>
    <x v="1"/>
    <s v="GLPI"/>
    <n v="364464"/>
    <s v="CAJ - CASO PORRAS CUEVA TERESA CÓDIGO 2226819"/>
    <s v="Estimados Señores de Mesa de ayuda, mediante la presente se solicita su apoyo revisando el caso de la estudiante PORRAS CUEVA TERESA con CÓDIGO 2226819, al ingresar a caja no se visualizan deudas del 1°PAT-01, al ingresar al estado económico , si se visualiza._x000a__x000a_Su apoyo con este caso. _x000a_Quedo atenta a sus comentarios._x000a_ _x000a_Saludos Cordiales_x000a__x000a_Patricia Rodriguez Chamorro_x000a_Cajero_x000a_Tesorería Créditos y Cobranza _x000a_937474950_x000a_icontinental.edu.pe_x000a__x000a_Caja IC - cajaic@continental.edu.pe_x000a_HORARIO DE ATENCION ( cel.937474950)_x000a_Lunes a Viernes 8am-1pm  y 2pm-6pm_x000a_Sábados 9 am-12:00 pm"/>
    <s v="CAJA UC"/>
    <d v="2022-03-03T14:02:00"/>
    <d v="2022-03-03T19:22:00"/>
    <d v="2022-03-03T19:22:00"/>
    <m/>
    <n v="1"/>
    <n v="1"/>
    <n v="0"/>
    <s v="Pequeño"/>
    <n v="0"/>
    <n v="0"/>
    <n v="0"/>
    <n v="0"/>
    <n v="0"/>
    <n v="0"/>
    <n v="0"/>
    <m/>
  </r>
  <r>
    <m/>
    <x v="1"/>
    <s v="GLPI"/>
    <n v="364449"/>
    <s v="ADMISION - RESULTADOS EXAMENTES IC"/>
    <s v="Registro resultados exámenes de admisión IC por periodo_x000a__x000a_Se requiere poder registrar los resultados de exámenes de admisión por periodos desde el módulo RAI"/>
    <s v="Condori Mamani Kety Yaneth"/>
    <d v="2022-03-03T12:57:00"/>
    <d v="2022-03-03T12:57:00"/>
    <d v="2022-03-03T12:57:00"/>
    <m/>
    <n v="1"/>
    <n v="1"/>
    <n v="0"/>
    <s v="Pequeño"/>
    <n v="0"/>
    <n v="0"/>
    <n v="0"/>
    <n v="0"/>
    <n v="0"/>
    <n v="0"/>
    <n v="0"/>
    <m/>
  </r>
  <r>
    <m/>
    <x v="1"/>
    <s v="GLPI"/>
    <n v="362458"/>
    <s v="CAJA IC - REPORTE"/>
    <s v="Estimados Señores de Mesa de ayuda , mediante la presente se solicita su apoyo, enviando los reportes solicitado por Isabel Ferruzo Quino, de los PROGRAMAS PAT desde el 2015 hasta el 2020._x000a__x000a_ _x000a__x000a_Las secciones de las que se debe enviar los reportes son las siguientes:_x000a__x000a_15PAC1A 2015-1_x000a__x000a_15PAC1A 2015-2_x000a__x000a_15PAC1A 2015-1_x000a__x000a_15PAB1A 2015-2_x000a__x000a_15PAA1A 2015-1_x000a__x000a_15PAA1A 2015-2_x000a__x000a_16PAA1A 2016-2_x000a__x000a_16PAA1A 2016-1_x000a__x000a_16PAB1A 2016-2_x000a__x000a_16PAB1A 2016-1_x000a__x000a_16PAC1A 2016-2_x000a__x000a_16PAC1A 2016-1_x000a__x000a_17PAA1A 2017-1_x000a__x000a_17PAA1A 2017-2_x000a__x000a_17PAB1A 2017-1_x000a__x000a_17PAB1A 2017-2_x000a__x000a_17PAC1A 2017-1_x000a__x000a_17PAC1A 2017-2_x000a__x000a_18PAA1A 2018-2_x000a__x000a_18PAA1A 2018-1_x000a__x000a_18PAB1A 2018-1_x000a__x000a_18PAB1A 2018-2_x000a__x000a_18PAC1A 2018-1_x000a__x000a_18PAC1A 2018-2_x000a__x000a_19PAA1A 2019-1_x000a__x000a_19PAA1A 2019-2_x000a__x000a_19PAB1A 2019-1_x000a__x000a_19PAB1A 2019-2_x000a__x000a_19PAC1A 2019-1_x000a__x000a_19PAC1A 2019-2_x000a__x000a_20PAA1A 2020-1_x000a__x000a_20PAA1A 2020-2_x000a__x000a_20PAB1A 2020-1_x000a__x000a_20PAB1A 2020-2_x000a__x000a_20PAC1A 2020-1_x000a__x000a_20PAC1A 2020-2"/>
    <s v="Rodriguez Chamorro Patricia Angela"/>
    <d v="2022-02-23T20:10:00"/>
    <d v="2022-02-23T20:10:00"/>
    <d v="2022-02-23T20:10:00"/>
    <m/>
    <n v="1"/>
    <n v="1"/>
    <n v="0"/>
    <s v="Pequeño"/>
    <n v="0"/>
    <n v="0"/>
    <n v="0"/>
    <n v="0"/>
    <n v="0"/>
    <n v="0"/>
    <n v="0"/>
    <m/>
  </r>
  <r>
    <m/>
    <x v="1"/>
    <s v="GLPI"/>
    <n v="361227"/>
    <s v="CAJA IC - ACTUALIZACION DE IMPORTE A PAGAR"/>
    <s v="stimado Alex, buenas tardes_x000a__x000a_Mediante la presente se solicita tu apoyo con la actualización de las cuentas corrientes de los estudiantes matriculados en las siguientes secciones.( sólo deben tener generadas 2 cuotas y no 5 )_x000a__x000a_CARRERAS_x000a__x000a_SECCIONES_x000a__x000a_Administración de Empresas_x000a__x000a_E02AN1_x000a__x000a_Administración de Empresas_x000a__x000a_E02BN1_x000a__x000a_Contabilidad_x000a__x000a_L02AN1_x000a__x000a_Verificar y actualizar la cuenta corriente a los estudiantes que se le generó automáticamente las deudas a Segundo._x000a__x000a_Actualizar las secciones para cuando se genere deuda a los estudiante sólo genere dos cuotas.  _x000a__x000a_Así mismo informar que las secciones fueron creadas sólo con dos importes_x000a__x000a_los estudiantes que se encuentran en los excel enviados  no se les debe generar ninguna actualización porque presentan sus cuotas correctas, "/>
    <s v="Rodriguez Chamorro Patricia Angela"/>
    <d v="2022-02-18T15:27:00"/>
    <d v="2022-02-26T12:28:00"/>
    <d v="2022-02-26T12:28:00"/>
    <m/>
    <n v="8"/>
    <n v="8"/>
    <n v="0"/>
    <s v="Pequeño"/>
    <n v="0"/>
    <n v="0"/>
    <n v="0"/>
    <n v="0"/>
    <n v="0"/>
    <n v="0"/>
    <n v="0"/>
    <m/>
  </r>
  <r>
    <m/>
    <x v="1"/>
    <s v="GLPI"/>
    <n v="351638"/>
    <s v="ACTUALIZACIÓN EN EL SIAVI"/>
    <s v="Estimado Alex: _x000a__x000a_La presente es para solicitar la modificación del mensaje enviado automáticamente a través del sistema SIAVI sobre el incumplimiento del rellenado de la Ficha Socioeconómica, reemplazandolo por: _x000a__x000a_ _x000a__x000a_Estimado Estudiante: _x000a_Por el incumplimiento en el rellenado de su Ficha de Evaluación Socioeconómica; usted no podrá visualizar sus notas. Por ello, se le indica comunicarse con la Oficina de Bienestar Estudiantil ingresando a la SALA DE ATENCIONES en los horarios de Lunes a Viernes de 2:00 p.m. a 6:00 p.m. _x000a__x000a_Atte. Bienestar Estudiantil_x000a__x000a_Cordialmente,_x000a__x000a_--_x000a__x000a_Bienestar Estudiantil_x000a_Responsable_x000a_995136887 / 921863837_x000a_064-481430 Anexo: 5240-5251_x000a__x000a_bienestaric@continental.edu.pe_x000a_HORARIO DE ATENCIÓN_x000a_Lun-Vier: 8:15 - 13:00 | 14:00 a 18:00_x000a_Sábados: 09.00 - 12:30 _x000a__x000a_ "/>
    <s v="APOYO APOYO"/>
    <d v="2022-01-10T16:19:00"/>
    <d v="2022-02-22T10:25:00"/>
    <d v="2022-02-22T10:25:00"/>
    <m/>
    <n v="43"/>
    <n v="43"/>
    <n v="0"/>
    <s v="Pequeño"/>
    <n v="0"/>
    <n v="0"/>
    <n v="0"/>
    <n v="0"/>
    <n v="0"/>
    <n v="0"/>
    <n v="0"/>
    <m/>
  </r>
  <r>
    <m/>
    <x v="1"/>
    <s v="GLPI"/>
    <n v="364327"/>
    <s v="CAJA IC - ELIMINAR DEUDA"/>
    <s v="La presente para solicitar su apoyo con eliminar la deuda de 50.00 soles de admisión. esta no se muestra en la cuenta corriente por ello no podemos eliminar desde caja."/>
    <s v="Gutierrez Loayza Esther"/>
    <d v="2022-03-02T20:34:00"/>
    <d v="2022-03-03T10:47:00"/>
    <d v="2022-03-03T10:47:00"/>
    <m/>
    <n v="1"/>
    <n v="1"/>
    <n v="0"/>
    <s v="Pequeño"/>
    <n v="0"/>
    <n v="0"/>
    <n v="0"/>
    <n v="0"/>
    <n v="0"/>
    <n v="0"/>
    <n v="0"/>
    <m/>
  </r>
  <r>
    <m/>
    <x v="1"/>
    <s v="GLPI"/>
    <n v="363773"/>
    <s v="CAJA IC - ACTIVAR DESCUENTO"/>
    <s v="Por favor solicito que se pueda activar el descuento para la sección 22ECT1B, para los siguientes códigos. _x000a__x000a_cod. 2320513 La Madrid Ruiz_x000a__x000a_cod. 2320514 Olivos Millan_x000a__x000a_cod. 2211142 Tijero Pita_x000a__x000a_cod. 2320527 Arocutipa Arcos _x000a__x000a_Anteriormente se generó el descuento para estos códigos, pero por alguna razón ya no está figurando el descuento en el monto de pago. Deben cancelar 270.00 soles y cuando quieren cancelar les figura 300.00 soles._x000a__x000a_Quedo atenta a su respuesta."/>
    <s v="Huaman Lorenzo Nelva Jessy"/>
    <d v="2022-03-01T09:29:00"/>
    <d v="2022-03-02T09:09:00"/>
    <d v="2022-03-02T09:09:00"/>
    <m/>
    <n v="1"/>
    <n v="1"/>
    <n v="0"/>
    <s v="Pequeño"/>
    <n v="0"/>
    <n v="0"/>
    <n v="0"/>
    <n v="0"/>
    <n v="0"/>
    <n v="0"/>
    <n v="0"/>
    <m/>
  </r>
  <r>
    <m/>
    <x v="1"/>
    <s v="GLPI"/>
    <n v="362890"/>
    <s v="APEC - REVISION REPORTE MODULO CEC"/>
    <s v="BUENOS DIAS _x000a__x000a_Para poder solicitar ayuda con mi sistema apec cuando requiero información detallada de notas de los alumnos sigo los pasos y presiono ver reporte  y me sale en blanco lo que me  debería dar es el consolidado de notas por ciclo del estudiante _x000a__x000a_Actualizar los modulos : cai - cep_x000a__x000a_Milagritos Ludeña López_x000a__x000a_ 996966229"/>
    <s v="APOYO APOYO"/>
    <d v="2022-02-25T11:43:00"/>
    <d v="2022-02-25T11:43:00"/>
    <d v="2022-02-25T11:43:00"/>
    <m/>
    <n v="1"/>
    <n v="1"/>
    <n v="0"/>
    <s v="Pequeño"/>
    <n v="0"/>
    <n v="0"/>
    <n v="0"/>
    <n v="0"/>
    <n v="0"/>
    <n v="0"/>
    <n v="0"/>
    <m/>
  </r>
  <r>
    <m/>
    <x v="1"/>
    <s v="GLPI"/>
    <n v="364045"/>
    <s v="BNI - ACCESO VISUALIZAR REPORTE DE NOTAS"/>
    <s v="Buen día, para informar que estoy a la espera de la solicitud presentada para tener acceso a la opción REPORTE DE NOTAS POR ALUMNO (BNI), esperando ser atendida a la brevedad posible._x000a__x000a_Gracias._x000a_--_x000a__x000a_Instituto Continental_x000a_Maria Isabela Quispe Huatarunco_x000a_Auxiliar de Cobranza_x000a_Bienestar Estudiantil_x000a_901077945_x000a_064-481430 Anexo: 5242_x000a_icontinental.edu.pe"/>
    <s v="APOYO APOYO"/>
    <d v="2022-03-02T07:23:00"/>
    <d v="2022-03-02T07:23:00"/>
    <d v="2022-03-02T07:23:00"/>
    <m/>
    <n v="1"/>
    <n v="1"/>
    <n v="0"/>
    <s v="Pequeño"/>
    <n v="0"/>
    <n v="0"/>
    <n v="0"/>
    <n v="0"/>
    <n v="0"/>
    <n v="0"/>
    <n v="0"/>
    <m/>
  </r>
  <r>
    <m/>
    <x v="1"/>
    <s v="GLPI"/>
    <n v="363198"/>
    <s v="CAJA - REGULARIZACIÓN DE MATRÍCULA"/>
    <s v="Estimada Yolanda , visualizamos que el estudiante se encuentra en estado MATRICULADO._x000a_No debería presentar restricción, en caso de seguir presentando este inconveniente se recomienda comunicarse con MESA DE AYUDA mesadeayuda@continental.edu.pe_x000a__x000a_Atte._x000a_Patricia Rodriguez Chamorro_x000a_Cajero_x000a_Tesorería Créditos y Cobranza _x000a_937474950"/>
    <s v="Rodriguez Chamorro Patricia Angela"/>
    <d v="2022-02-26T11:49:00"/>
    <d v="2022-02-26T11:49:00"/>
    <d v="2022-02-26T11:49:00"/>
    <m/>
    <n v="1"/>
    <n v="1"/>
    <n v="0"/>
    <s v="Pequeño"/>
    <n v="0"/>
    <n v="0"/>
    <n v="0"/>
    <n v="0"/>
    <n v="0"/>
    <n v="0"/>
    <n v="0"/>
    <m/>
  </r>
  <r>
    <m/>
    <x v="1"/>
    <s v="GLPI"/>
    <n v="357597"/>
    <s v="GMAIL - REVISION DE ENROLAMIENTO DE CORREOS"/>
    <s v="Habilitar i2320487@continental.edu.pe_x000a__x000a_Giannina Astrid García Chamorro_x000a__x000a_Se solicita su apoyo revisando la creación de las cuentas de correo del instituto, el estudiante tiene todos los datos rellenados y correctos, realizo sus datos pero aun asi no se crea su cuenta de correo"/>
    <s v="García Chamorro Giannia Astrid"/>
    <d v="2022-02-05T14:03:00"/>
    <d v="2022-02-27T22:30:00"/>
    <d v="2022-02-27T22:30:00"/>
    <m/>
    <n v="22"/>
    <n v="22"/>
    <n v="0"/>
    <s v="Pequeño"/>
    <n v="0"/>
    <n v="0"/>
    <n v="0"/>
    <n v="0"/>
    <n v="0"/>
    <n v="0"/>
    <n v="0"/>
    <m/>
  </r>
  <r>
    <m/>
    <x v="1"/>
    <s v="GLPI"/>
    <n v="362214"/>
    <s v="BNI - REPORTE MEDIAS BECAS"/>
    <s v="Estimado Alex:_x000a__x000a_Se solicita el reporte de becas, medias becas por rendimiento académico, Beca Coar, beca por convenio, beca por colaborador, beca por exámen de admisión y otros. de los años 2019, 20220, 2021 por carreras._x000a__x000a_A la espera de su amable atención._x000a__x000a_Cordialmente,"/>
    <s v="Mendoza Gongora Jessica"/>
    <d v="2022-02-23T08:11:00"/>
    <d v="2022-02-26T12:31:00"/>
    <d v="2022-02-26T12:31:00"/>
    <m/>
    <n v="3"/>
    <n v="3"/>
    <n v="0"/>
    <s v="Pequeño"/>
    <n v="0"/>
    <n v="0"/>
    <n v="0"/>
    <n v="0"/>
    <n v="0"/>
    <n v="0"/>
    <n v="0"/>
    <m/>
  </r>
  <r>
    <m/>
    <x v="1"/>
    <s v="GLPI"/>
    <n v="361855"/>
    <s v="CARGO CUOTAS DISTANCIA"/>
    <s v="Las matriculas de distancia no consideran los montos asignados a los conceptos de la sección"/>
    <s v="Rodriguez Chamorro Patricia Angela"/>
    <d v="2022-02-21T20:11:00"/>
    <d v="2022-02-24T11:52:00"/>
    <d v="2022-02-24T11:52:00"/>
    <m/>
    <n v="3"/>
    <n v="3"/>
    <n v="0"/>
    <s v="Pequeño"/>
    <n v="0"/>
    <n v="0"/>
    <n v="0"/>
    <n v="0"/>
    <n v="0"/>
    <n v="0"/>
    <n v="0"/>
    <m/>
  </r>
  <r>
    <m/>
    <x v="1"/>
    <s v="GLPI"/>
    <n v="362670"/>
    <s v="REPORTE - ALUMNOS IC"/>
    <s v="Buenas tardes equipo de @Mesa de Ayuda TI mucho agradeceré su apoyo para contar con bases de datos de los estudiantes activos a febrero de 2022 del IC._x000a__x000a_Detalles: _x000a_Tres bases de datos, una por cada modalidad:presencial, semipresencial y a distancia.Cada base de datos debe de contener por separado los siguientes 6 campos:"/>
    <s v="Macetas Fernandez Laura Mariel"/>
    <d v="2022-02-24T16:06:00"/>
    <d v="2022-02-26T12:51:00"/>
    <d v="2022-02-26T12:51:00"/>
    <m/>
    <n v="2"/>
    <n v="2"/>
    <n v="0"/>
    <s v="Pequeño"/>
    <n v="0"/>
    <n v="0"/>
    <n v="0"/>
    <n v="0"/>
    <n v="0"/>
    <n v="0"/>
    <n v="0"/>
    <m/>
  </r>
  <r>
    <m/>
    <x v="1"/>
    <s v="GLPI"/>
    <n v="355337"/>
    <s v="REVISION - JOB GENERACION DE CUENTA DE CORREO"/>
    <s v="Estiamdo Alex, se requiere tu apoyo revisando el JOB de Creacion de cuentas de correo. Adjutnamos lista enviada por el usuario del os correo que no se generaron_x000a__x000a_Buenos días por favor su apoyo en la validación de cuentas y cuales son sus contraseñas del siguiente grupo _x000a__x000a_2327432_x000a__x000a_2327467_x000a__x000a_2327471_x000a__x000a_2327475_x000a__x000a_2327493_x000a__x000a_2327495_x000a__x000a_2327498_x000a__x000a_2327499_x000a__x000a_2327500_x000a__x000a_2327501_x000a__x000a_2327503_x000a__x000a_2327505_x000a__x000a_2327510_x000a__x000a_2327492_x000a__x000a_2327494_x000a__x000a_2327480_x000a__x000a_2327487_x000a__x000a_2327485_x000a__x000a_2327488"/>
    <s v="Chipana Carhuamaca Francisco"/>
    <d v="2022-01-27T12:15:00"/>
    <d v="2022-01-27T12:15:00"/>
    <d v="2022-01-27T12:15:00"/>
    <m/>
    <n v="1"/>
    <n v="1"/>
    <n v="0"/>
    <s v="Pequeño"/>
    <n v="0"/>
    <n v="0"/>
    <n v="0"/>
    <n v="0"/>
    <n v="0"/>
    <n v="0"/>
    <n v="0"/>
    <m/>
  </r>
  <r>
    <m/>
    <x v="1"/>
    <s v="GLPI"/>
    <n v="360535"/>
    <s v="APEC - ACTUALIZACIÓN ADMISIÓN IC"/>
    <s v="Estimado @Torres Carvajal Alex conforme a lo coordinado, se solicita tu atención para modificar el registro de notas de ADMISIÓN por código de estudiante y la mejora del reporte de admisión conforme a registra (Admisión por periodo único, modalidad de admisión, modalidad de estudios, programa, datos, DNI, resultados, boleta de pago. _x000a__x000a_Quedo atenta a tus comentarios. _x000a__x000a_Saludos._x000a__x000a_Kety Condori Mamani_x000a_Jefa_x000a_Registros Académicos - Grados y Títulos_x000a_977690546_x000a_912312855 (WhatsApp)"/>
    <s v="Condori Mamani Kety Yaneth"/>
    <d v="2022-02-16T15:36:00"/>
    <d v="2022-02-27T23:00:00"/>
    <d v="2022-02-27T23:00:00"/>
    <m/>
    <n v="11"/>
    <n v="11"/>
    <n v="0"/>
    <s v="Pequeño"/>
    <n v="0"/>
    <n v="0"/>
    <n v="0"/>
    <n v="0"/>
    <n v="0"/>
    <n v="0"/>
    <n v="0"/>
    <m/>
  </r>
  <r>
    <m/>
    <x v="1"/>
    <s v="GLPI"/>
    <n v="359990"/>
    <s v="IC - SISTEMA DE MONTOS DE CUOTA"/>
    <s v="Estimado Alex:_x000a__x000a_     Buenas tardes, acorde a lo conversado por reunión, entendiendo a que la modalidad a distancia maneja diferentes montos de cuota, es preciso que el sistema reconozca la cuota anterior que ha estado teniendo el estudiante para poder cargarle los montos correctos en los nuevos inicios y que no se tenga que estar actualizando cada vez que el estudiante cambie de semestre._x000a__x000a_Quedo atento a los avances y confirmación de la mejora,"/>
    <s v="Vega Rosales Jorge Martin"/>
    <d v="2022-02-14T20:02:00"/>
    <d v="2022-02-14T20:02:00"/>
    <d v="2022-02-14T20:02:00"/>
    <m/>
    <n v="1"/>
    <n v="1"/>
    <n v="0"/>
    <s v="Pequeño"/>
    <n v="0"/>
    <n v="0"/>
    <n v="0"/>
    <n v="0"/>
    <n v="0"/>
    <n v="0"/>
    <n v="0"/>
    <m/>
  </r>
  <r>
    <m/>
    <x v="1"/>
    <s v="GLPI"/>
    <n v="361069"/>
    <s v="CAJ - INCONSISTENCIA EN LISTADO DE DEUDORES"/>
    <s v="Inconsistencia en Data Deudores_x000a_Buen día Alex:_x000a_Por medio de la presente se informa que se ha encontrado  inconsistencia en el Listado de Deudores._x000a__x000a_El reporte muestra a estudiantes deudores de la Carrera de Gastronomía del 1° Ciclo:_x000a__x000a_El primer, segundo y tercer estudiante 2210276, 2320414, 2320450, en el sistema se encuentra en la Sección H01AM1 cuya Fecha de Vencimiento de la segunda cuota es todavía el 04/05/2022, pero ya lo tenemos en el Listado de Deudores. Así como 2320446, 2320470,..._x000a__x000a_Sin embargo los alumno 2320420, 2211154, 2320439 si muestra la Sección H01BM1 con fecha de vencimiento de la segunda cuota el 04/02/22_x000a__x000a_Solicito por favor revisar la primera lista adjunta ya que dichos estudiantes han manifestado al Equipo de Cobranza que ellos inician clases en Abril._x000a__x000a_Sin otro particular y en espera de instrucciones, me reitero._x000a__x000a_Atentamente,"/>
    <s v="Ore Suarez Eva Marina"/>
    <d v="2022-02-18T08:53:00"/>
    <d v="2022-02-19T10:32:00"/>
    <d v="2022-02-19T10:32:00"/>
    <m/>
    <n v="1"/>
    <n v="1"/>
    <n v="0"/>
    <s v="Pequeño"/>
    <n v="0"/>
    <n v="0"/>
    <n v="0"/>
    <n v="0"/>
    <n v="0"/>
    <n v="0"/>
    <n v="0"/>
    <m/>
  </r>
  <r>
    <m/>
    <x v="1"/>
    <s v="GLPI"/>
    <n v="360992"/>
    <s v="SOLICITUD DE TARJETA DE COORDENADAS"/>
    <s v="Estimados; solicito generar la tarjeta de coordenadas para el docente _x000a__x000a_Moises Darwin Hilario Valdeon &amp;lt;&amp;lt;a href=''mailto:mhilariov@continental.edu.pe'' target=''_blank''&amp;gt;mhilariov@continental.edu.pe&amp;gt;._x000a__x000a_Espero su confirmación._x000a__x000a_--_x000a__x000a_Saludos cordiales. "/>
    <s v="Arzapalo Campos Judith Yhensy"/>
    <d v="2022-02-17T20:45:00"/>
    <d v="2022-02-18T10:33:00"/>
    <d v="2022-02-18T10:33:00"/>
    <m/>
    <n v="1"/>
    <n v="1"/>
    <n v="0"/>
    <s v="Pequeño"/>
    <n v="0"/>
    <n v="0"/>
    <n v="0"/>
    <n v="0"/>
    <n v="0"/>
    <n v="0"/>
    <n v="0"/>
    <m/>
  </r>
  <r>
    <m/>
    <x v="1"/>
    <s v="GLPI"/>
    <n v="358004"/>
    <s v="CAJA - ESTUDIANTES DISTANCIA CUOTA 245"/>
    <s v="Buen día Alex:_x000a__x000a_Por medio de la presente se adjunta la lista de 52 estudiantes con montos generados que aún no se han corregido, según lo acordado hacer el cambio solicitado por Jorge Vega por correo._x000a__x000a_Sin otro particular, y en espera de la atención a la presente, me despido._x000a__x000a_Atentamente,_x000a__x000a_Eva Marina Oré Suárez_x000a__x000a_Analista de Gestión de la Información_x000a__x000a_Instituto Continental_x000a_942615578"/>
    <s v="Ore Suarez Eva Marina"/>
    <d v="2022-02-07T17:51:00"/>
    <d v="2022-02-17T11:02:00"/>
    <d v="2022-02-17T11:02:00"/>
    <m/>
    <n v="10"/>
    <n v="10"/>
    <n v="0"/>
    <s v="Pequeño"/>
    <n v="0"/>
    <n v="0"/>
    <n v="0"/>
    <n v="0"/>
    <n v="0"/>
    <n v="0"/>
    <n v="0"/>
    <m/>
  </r>
  <r>
    <m/>
    <x v="1"/>
    <s v="GLPI"/>
    <n v="360271"/>
    <s v="ACTUALIZAR MONTOS CUOTA MODALIDAD DISTANCIA"/>
    <s v=" Actualizar los montos de cuotas de los estudiantes de la modalidad de distancia según el cargo asignado en su matricula anterior."/>
    <s v="Vega Rosales Jorge Martin"/>
    <d v="2022-02-15T19:40:00"/>
    <d v="2022-02-17T11:02:00"/>
    <d v="2022-02-17T11:02:00"/>
    <m/>
    <n v="2"/>
    <n v="2"/>
    <n v="0"/>
    <s v="Pequeño"/>
    <n v="0"/>
    <n v="0"/>
    <n v="0"/>
    <n v="0"/>
    <n v="0"/>
    <n v="0"/>
    <n v="0"/>
    <m/>
  </r>
  <r>
    <m/>
    <x v="1"/>
    <s v="GLPI"/>
    <n v="358992"/>
    <s v="CAJA IC - CENTRO DE COSTOS"/>
    <s v="Nelva Jessy Huaman Lorenzo_x000a__x000a_13:09 (hace 2 horas)_x000a__x000a_para mí, Torres, Enma, Caja_x000a__x000a_Estimados Mesa solicitó su apoyo en agregar a la tabla de centros de costos en el sistema APEC del INSTITUTO los siguiente:_x000a__x000a_Algunos de centros de costo ya están pero se necesita modificar las nomenclaturas."/>
    <s v="Huaman Lorenzo Nelva Jessy"/>
    <d v="2022-02-10T15:29:00"/>
    <d v="2022-02-17T10:57:00"/>
    <d v="2022-02-17T10:57:00"/>
    <m/>
    <n v="7"/>
    <n v="7"/>
    <n v="0"/>
    <s v="Pequeño"/>
    <n v="0"/>
    <n v="0"/>
    <n v="0"/>
    <n v="0"/>
    <n v="0"/>
    <n v="0"/>
    <n v="0"/>
    <m/>
  </r>
  <r>
    <m/>
    <x v="1"/>
    <s v="GLPI"/>
    <n v="355889"/>
    <s v="VERIFICAR PORTAL | BACHILLER NOTIFICACIÓN DE RECHAZOS"/>
    <s v="Estimado @Torres Carvajal Alex según se ha verificado en el portal del sistema de bachiller técnico, al momento de RECHAZAR un documento, si bien es cierto nos permite personalizar el texto con las observaciones, no verificamos que el correo se envié al estudiante, es preciso saber si le llega como un correo y desde que cuenta, pues de registrosic no es. _x000a__x000a_Por otro lado, de este mismo sistema observamos que está permitiendo elegir extensión, cuando solo debiera ser el programa de estudios culminado satisfactoriamente: _x000a__x000a_Por favor, corregir el caso de ese estudiante. _x000a__x000a_Quedamos atentas a las indicaciones. _x000a__x000a_Kety Condori Mamani_x000a_Registros Académicos - Grados y Títulos_x000a_Jefa_x000a__x000a_Celular: 977690546"/>
    <s v="Condori Mamani Kety Yaneth"/>
    <d v="2022-01-29T13:38:00"/>
    <d v="2022-02-17T10:29:00"/>
    <d v="2022-02-17T10:29:00"/>
    <m/>
    <n v="19"/>
    <n v="19"/>
    <n v="0"/>
    <s v="Pequeño"/>
    <n v="0"/>
    <n v="0"/>
    <n v="0"/>
    <n v="0"/>
    <n v="0"/>
    <n v="0"/>
    <n v="0"/>
    <m/>
  </r>
  <r>
    <m/>
    <x v="1"/>
    <s v="GLPI"/>
    <n v="358076"/>
    <s v="CAJA - ACTULIALIZAR FECHAS DE INICIO Y FIN"/>
    <s v="Se solicita su apoyo en actualizar a todos los inscritos y matriculados a las secciones siguientes ya que no se actualiza las fechas programadas de inicio y fin _x000a__x000a_INICIO FEBRERO 2022 (2022-1 / 2022-2)_x000a__x000a_OBSERVACIONES_x000a__x000a_PROGRAMA DE ESTUDIOS_x000a__x000a_SECCIONES_x000a__x000a_PERIODO_x000a__x000a_FECHA INICIO_x000a__x000a_FECHA FIN_x000a__x000a_Administración de Empresas_x000a__x000a_E02HM1_x000a__x000a_2022-1_x000a__x000a_14/02/2022_x000a__x000a_12/06/2022_x000a__x000a_SEMIPRESENCIAL_x000a__x000a_Administración de Empresas_x000a__x000a_E03KT1_x000a__x000a_2022-1_x000a__x000a_14/02/2022_x000a__x000a_12/06/2022_x000a__x000a_SEMIPRESENCIAL_x000a__x000a_Contabilidad_x000a__x000a_L03FT1_x000a__x000a_2022-1_x000a__x000a_14/02/2022_x000a__x000a_12/06/2022_x000a__x000a_SEMIPRESENCIAL"/>
    <s v="Huaman Lorenzo Nelva Jessy"/>
    <d v="2022-02-07T21:32:00"/>
    <d v="2022-02-17T10:27:00"/>
    <d v="2022-02-17T10:27:00"/>
    <m/>
    <n v="10"/>
    <n v="10"/>
    <n v="0"/>
    <s v="Pequeño"/>
    <n v="0"/>
    <n v="0"/>
    <n v="0"/>
    <n v="0"/>
    <n v="0"/>
    <n v="0"/>
    <n v="0"/>
    <m/>
  </r>
  <r>
    <m/>
    <x v="1"/>
    <s v="GLPI"/>
    <n v="357833"/>
    <s v="CAU IC - INCONVENIENTES"/>
    <s v="NO APARECE LA OPCION PARA SUBIR NOTA DE LOS ESTUDIANTES_x000a_Buenas Dias, no me aparece la opcion para subir notas de la Unidad Didactiva_x000a_MICHAEL BRAHIAM QUISPE QUISPE_x000a_mquispeb@continental.edu.pe"/>
    <s v="Docentes Lima"/>
    <d v="2022-02-07T11:52:00"/>
    <d v="2022-02-17T10:26:00"/>
    <d v="2022-02-17T10:26:00"/>
    <m/>
    <n v="10"/>
    <n v="10"/>
    <n v="0"/>
    <s v="Pequeño"/>
    <n v="0"/>
    <n v="0"/>
    <n v="0"/>
    <n v="0"/>
    <n v="0"/>
    <n v="0"/>
    <n v="0"/>
    <m/>
  </r>
  <r>
    <m/>
    <x v="1"/>
    <s v="GLPI"/>
    <n v="360486"/>
    <s v="REPORTE DE MARCADO DE ASISTENCIA"/>
    <s v="Marcación de docentes_x000a__x000a_Estimado Alex _x000a__x000a_Mediante la presente, solicito por favor el envío del reporte de marcación de asistencia de los docentes hasta la fecha. _x000a__x000a_Agradeciéndo su atención "/>
    <s v="Herrera Villarruel Daniel"/>
    <d v="2022-02-16T13:13:00"/>
    <d v="2022-02-16T20:10:00"/>
    <d v="2022-02-16T20:10:00"/>
    <m/>
    <n v="1"/>
    <n v="1"/>
    <n v="0"/>
    <s v="Pequeño"/>
    <n v="0"/>
    <n v="0"/>
    <n v="0"/>
    <n v="0"/>
    <n v="0"/>
    <n v="0"/>
    <n v="0"/>
    <m/>
  </r>
  <r>
    <m/>
    <x v="1"/>
    <s v="GLPI"/>
    <n v="359590"/>
    <s v="REPORTE DE ESTUDIANTES RECATEGORIZADOS"/>
    <s v="REPORTE DE ESTUDIANTES RECATEGORIZADOS_x000a_Estimados de TI: _x000a_Se solicita enviar el Reporte de estudiantes recategorizados en el período 2021-1 y 2021-2. _x000a__x000a_Cordialmente,_x000a__x000a_De Karla Teresa Martínez Oscata_x000a_Analista de subvenciones, reservas y reincorporaciones_x000a_Bienestar Estudiantil_x000a_921863837_x000a_064-481430 Anexo: 5251_x000a_icontinental.edu.pe"/>
    <s v="Mendoza Gongora Jessica"/>
    <d v="2022-02-12T17:22:00"/>
    <d v="2022-02-16T10:29:00"/>
    <d v="2022-02-16T10:29:00"/>
    <m/>
    <n v="4"/>
    <n v="4"/>
    <n v="0"/>
    <s v="Pequeño"/>
    <n v="0"/>
    <n v="0"/>
    <n v="0"/>
    <n v="0"/>
    <n v="0"/>
    <n v="0"/>
    <n v="0"/>
    <m/>
  </r>
  <r>
    <m/>
    <x v="1"/>
    <s v="GLPI"/>
    <n v="360339"/>
    <s v="TARJETA DE COORDENADAS - ENVIO"/>
    <s v="TARJETA DE COORDENADAS_x000a__x000a_Estimados @Mesa de Ayuda TI  por favor su apoyo para el envío al usuario ''apenas@continental.edu.pe'' el archivo de coordenadas N° 1396 que hemos asignado. "/>
    <s v="Condori Mamani Kety Yaneth"/>
    <d v="2022-02-16T08:56:00"/>
    <d v="2022-02-16T11:18:00"/>
    <d v="2022-02-16T11:18:00"/>
    <m/>
    <n v="1"/>
    <n v="1"/>
    <n v="0"/>
    <s v="Pequeño"/>
    <n v="0"/>
    <n v="0"/>
    <n v="0"/>
    <n v="0"/>
    <n v="0"/>
    <n v="0"/>
    <n v="0"/>
    <m/>
  </r>
  <r>
    <m/>
    <x v="1"/>
    <s v="GLPI"/>
    <n v="359620"/>
    <s v="EXAMEN DE ADMISION - NOTAS"/>
    <s v="Estimados @Mesa de Ayuda TI  en este grupo existen 62 usuarios NO UBICADOS en el sistema para registrar sus notas, he buscado todas las secciones suponiendo que estamos mal, pero no se ha ubicado. _x000a__x000a_Te pido por favor @Torres Carvajal Alex  que revises bien este tema y des una solución definitiva no momentánea. "/>
    <s v="Condori Mamani Kety Yaneth"/>
    <d v="2022-02-13T07:06:00"/>
    <d v="2022-02-14T10:53:00"/>
    <d v="2022-02-14T10:53:00"/>
    <m/>
    <n v="1"/>
    <n v="1"/>
    <n v="0"/>
    <s v="Pequeño"/>
    <n v="0"/>
    <n v="0"/>
    <n v="0"/>
    <n v="0"/>
    <n v="0"/>
    <n v="0"/>
    <n v="0"/>
    <m/>
  </r>
  <r>
    <m/>
    <x v="1"/>
    <s v="GLPI"/>
    <n v="358245"/>
    <s v="RAI - REVISAR MATRICULAS ACTIVAS"/>
    <s v="Urgente | Revisar matrículas activas_x000a_Buenos días a todos:_x000a_ _x000a_Solicito revisar la activación de matrículas de la base de datos de los estudiantes que finalizaron el 21.01.2022 de la mod. regular, dado que el equipo a cargo de las re matrículas constantemente están reportando que se activen las matrículas lo que implica una activación manual por parte del área de caja y demora en la atención. Estamos en una semana crucial de re-matrículas para iniciar el 14.02.2022._x000a__x000a_Adjunto algunos códigos como ejemplo._x000a_A la espera de la confirmación de la atención, me despido._x000a_Atte."/>
    <s v="Ferruzo Quino Isabel Leonor"/>
    <d v="2022-02-08T13:55:00"/>
    <d v="2022-02-10T20:11:00"/>
    <d v="2022-02-10T20:11:00"/>
    <m/>
    <n v="2"/>
    <n v="2"/>
    <n v="0"/>
    <s v="Pequeño"/>
    <n v="0"/>
    <n v="0"/>
    <n v="0"/>
    <n v="0"/>
    <n v="0"/>
    <n v="0"/>
    <n v="0"/>
    <m/>
  </r>
  <r>
    <m/>
    <x v="1"/>
    <s v="GLPI"/>
    <n v="358935"/>
    <s v="CAJA - Actualizar IDCuentaContraPartida"/>
    <s v="Regularizar la cuenta contra partida según el banco desde el que se realizó el abono"/>
    <s v="Huaman Lorenzo Nelva Jessy"/>
    <d v="2022-02-10T12:05:00"/>
    <d v="2022-02-10T19:55:00"/>
    <d v="2022-02-10T19:55:00"/>
    <m/>
    <n v="1"/>
    <n v="1"/>
    <n v="0"/>
    <s v="Pequeño"/>
    <n v="0"/>
    <n v="0"/>
    <n v="0"/>
    <n v="0"/>
    <n v="0"/>
    <n v="0"/>
    <n v="0"/>
    <m/>
  </r>
  <r>
    <m/>
    <x v="1"/>
    <s v="GLPI"/>
    <n v="357656"/>
    <s v="IC - CAMPAÑA DE REINCORPORACION"/>
    <s v="Buenas noches estimados mesa de ayuda y Alex._x000a__x000a_Por medio del presente solicito data de estudiantes que abandonaron o reservaron para el proceso de reincorporaciones para  TERCERO_x000a__x000a_semestre carrera contabilidad semipresencial de los siguientes semestres_x000a__x000a_ULTIMO PERIODO_x000a__x000a_CÓDIGO_x000a__x000a_APELLIDOS Y NOMBRES_x000a__x000a_Deuda_x000a__x000a_cursos desaprobados_x000a__x000a_estado abandono o reserva_x000a__x000a_Secciones:_x000a__x000a_- 2016-II  L03BT1_x000a__x000a_- 2017-I     L03FM1_x000a__x000a_- 2018-I   L03AM1_x000a__x000a_Esperando su respuesta me despido_x000a__x000a_Miguel Martin Cárdenas Agreda_x000a__x000a_Jefe de la Modalidad Semipresencial_x000a_064-481430 Anexo: 5232"/>
    <s v="Cárdenas Agreda Miguel Martín"/>
    <d v="2022-02-06T07:39:00"/>
    <d v="2022-02-10T09:44:00"/>
    <d v="2022-02-10T09:44:00"/>
    <m/>
    <n v="4"/>
    <n v="4"/>
    <n v="0"/>
    <s v="Pequeño"/>
    <n v="0"/>
    <n v="0"/>
    <n v="0"/>
    <n v="0"/>
    <n v="0"/>
    <n v="0"/>
    <n v="0"/>
    <m/>
  </r>
  <r>
    <m/>
    <x v="1"/>
    <s v="GLPI"/>
    <n v="358351"/>
    <s v="REPORTE - DATOS IC"/>
    <s v="Se solicita remitir el reporte de estudiantes conforme indica el documento adjunto, la información (criterios) son los mismos que del año pasado. _x000a_Quedo a la espera a fin de continuar con asignar el puesto correspondiente. _x000a__x000a_Por otro lado Jesús, conforme se indicó a Gerencia, se trabajará la información y en cuento se tenga se enviará. En lo sucesivo solicitarlo con tiempo. "/>
    <s v="Condori Mamani Kety Yaneth"/>
    <d v="2022-02-08T17:44:00"/>
    <d v="2022-02-09T11:52:00"/>
    <d v="2022-02-09T11:52:00"/>
    <m/>
    <n v="1"/>
    <n v="1"/>
    <n v="0"/>
    <s v="Pequeño"/>
    <n v="0"/>
    <n v="0"/>
    <n v="0"/>
    <n v="0"/>
    <n v="0"/>
    <n v="0"/>
    <n v="0"/>
    <m/>
  </r>
  <r>
    <m/>
    <x v="1"/>
    <s v="GLPI"/>
    <n v="357453"/>
    <s v="RAI - INCONSISTENCIA EN FORMULARIO"/>
    <s v="OBSERVACIÓN - RESTRICCIÓN | PRESENTACIÓN DE DOCUMENTOS DE MATRICULA_x000a_Buenas tardes_x000a_ _x000a_Estimados @Mesa de Ayuda TI @Torres Carvajal Alex por favor su apoyo con lo siguiente:_x000a_No se debe permitir la Inscripción, menos matrícula a los estudiantes suspendidos por presentación de documentos de matrícula.Como se muestra en la imagen la estudiante está inscrita en un 3er semestre, lo cual no es correcto porque tiene restricción por la falta de documentos._x000a_Es fundamental para nosotros poder exigir a los estudiantes que cumplan con la entrega de los documentos por este medio, mucho más ahora por los campos obligatorios que se deben cumplir en la plataforma del MINEDU. Quedo atenta a su pronta respuesta."/>
    <s v="Choque Lapa Seydi Sayumi"/>
    <d v="2022-02-04T18:29:00"/>
    <d v="2022-02-04T18:29:00"/>
    <d v="2022-02-04T18:29:00"/>
    <m/>
    <n v="1"/>
    <n v="1"/>
    <n v="0"/>
    <s v="Pequeño"/>
    <n v="0"/>
    <n v="0"/>
    <n v="0"/>
    <n v="0"/>
    <n v="0"/>
    <n v="0"/>
    <n v="0"/>
    <m/>
  </r>
  <r>
    <m/>
    <x v="1"/>
    <s v="GLPI"/>
    <n v="356456"/>
    <s v="RAI - ACTUALIZACION DE CUADRO DE MERITO"/>
    <s v="se solicita su apoyo para la actualización de cuadros de mérito ya que al momento de realizar la exportación de los mismos se está considerando a la modalidad A DISTANCIA lo cual es incorrecto, los cuadros de mérito sólo deben considerar a la modalidad REGULAR (presencial)._x000a__x000a_ _x000a__x000a_Las modalidades SEMIPRESENCIAL y A DISTANCIA deben ser exonerados de los cuadros de mérito por el sistema de descuentos con el que ya cuentan._x000a__x000a_ _x000a__x000a_Una de los cuadros con las que identificó ello la oficina de @Bienestar Instituto Continental es el cuadro de 1er semestre de Desarrollo de Sistemas._x000a__x000a_S01AM1 regular ------&amp;gt; SI se considera en el cuadro_x000a__x000a_S01BM1 a distancia --------&amp;gt; NO debe ser considerado en el cuadro"/>
    <s v="Choque Lapa Seydi Sayumi"/>
    <d v="2022-02-01T14:14:00"/>
    <d v="2022-02-01T14:14:00"/>
    <d v="2022-02-01T14:14:00"/>
    <m/>
    <n v="1"/>
    <n v="1"/>
    <n v="0"/>
    <s v="Pequeño"/>
    <n v="0"/>
    <n v="0"/>
    <n v="0"/>
    <n v="0"/>
    <n v="0"/>
    <n v="0"/>
    <n v="0"/>
    <m/>
  </r>
  <r>
    <m/>
    <x v="1"/>
    <s v="GLPI"/>
    <n v="357205"/>
    <s v="DISTANCIA - ACTUALIZACIÓN DE MONTOS DE CUOTAS"/>
    <s v="Estimado Alex:_x000a__x000a_      Buen día, acorde a lo acordado en la reunión, te envío las secciones que requieren de la actualización de los montos, a las cuotas que estuvieron pagando anteriormente:_x000a__x000a_PERIODO: 2022-20._x000a__x000a_Fecha de inicio: 21.02.22._x000a__x000a_Secciones_x000a__x000a_- E03AN1._x000a__x000a_- E03AN1._x000a__x000a_- E03CN1._x000a__x000a_- E03DN1._x000a__x000a_- L03AN1._x000a__x000a_- N03AN1._x000a__x000a_- S03AN1._x000a__x000a_- P03AN1._x000a__x000a_- E02AN1._x000a__x000a_- E02BN1._x000a__x000a_- L02AN1._x000a__x000a_Quedo atento a la confirmación del cambio,_x000a__x000a_Saludos y gracias por la atención, _x000a__x000a_Jorge M. Vega Rosales_x000a__x000a_Coordinación_x000a_Jefe de la Modalidad A Distancia_x000a_940 193258"/>
    <s v="Vega Rosales Jorge Martin"/>
    <d v="2022-02-03T22:16:00"/>
    <d v="2022-02-07T08:58:00"/>
    <d v="2022-02-07T08:58:00"/>
    <m/>
    <n v="4"/>
    <n v="4"/>
    <n v="0"/>
    <s v="Pequeño"/>
    <n v="0"/>
    <n v="0"/>
    <n v="0"/>
    <n v="0"/>
    <n v="0"/>
    <n v="0"/>
    <n v="0"/>
    <m/>
  </r>
  <r>
    <m/>
    <x v="1"/>
    <s v="GLPI"/>
    <n v="355734"/>
    <s v="REQUERIMIENTO DE INFORMACIÓN"/>
    <s v="Estimada Sra. Narda,  hemos coordinado con Alex y el profesor Jaime teniendo lo siguiente: _x000a__x000a_RENDIMIENTO ACADÉMICO: _x000a__x000a_2019: ambos periodos (plan 2019)  - Alex Torres_x000a__x000a_2020: ambos periodos (plan 2019) - Alex Torres _x000a__x000a_2021: 2021-1 (plan 2019) - Alex Torres _x000a__x000a_RENDIMIENTO ACADÉMICO - EFSRT (notas de los proyectos productivos ''A'' y ''B'') (plan 2019) Alex Torres_x000a__x000a_CERTIFICADOS MODULARES PLAN 2019_x000a__x000a_Módulo 1 (2019 -2 al 2021-1) = ORA (hasta expedidos) _x000a__x000a_Módulo 2 (2019 -2 al 2021-1) = ORA (hasta expedidos) _x000a__x000a_MÓDULO 3: (2021-2) SOLO APTOS =OVIE (Roberto Pantoja enviar data actualizada a ORA) _x000a__x000a_TITULACIÓN: ya se tiene y se enviará más tarde. _x000a__x000a_En ese sentido, Alex nos enviará la información el martes en la tarde por lo que lo tendríamos procesado para el día JUEVES 03/02_x000a__x000a_Saludos. _x000a__x000a_Kety Condori Mamani_x000a_Registros Académicos - Grados y Títulos_x000a_Jefa_x000a__x000a_Celular: 977690546"/>
    <s v="Condori Mamani Kety Yaneth"/>
    <d v="2022-01-28T16:35:00"/>
    <d v="2022-02-07T08:56:00"/>
    <d v="2022-02-07T08:56:00"/>
    <m/>
    <n v="10"/>
    <n v="10"/>
    <n v="0"/>
    <s v="Pequeño"/>
    <n v="0"/>
    <n v="0"/>
    <n v="0"/>
    <n v="0"/>
    <n v="0"/>
    <n v="0"/>
    <n v="0"/>
    <m/>
  </r>
  <r>
    <m/>
    <x v="1"/>
    <s v="GLPI"/>
    <n v="357416"/>
    <s v="CAJA - REVISAR Y ACTULIZAR BOLETA"/>
    <s v="Estimados Mesa de ayuda buenos días,_x000a__x000a_Solicito que actualicen la descripción de las boletas de los siguientes estudiantes codigos 1920456 Felix Perez Angel con boleta 99004-140888 importe 350.00 del día 03/02/2022_x000a__x000a_la sección BACH_CAE2022-1 creada por el area de CAU del IC_x000a__x000a_esto está involucrando al asbanc del IC._x000a__x000a_Nelva Huaman Lorenzo_x000a__x000a_Tesorería Créditos y Cobranza | Huancayo_x000a__x000a_Caja IC - cajaic@continental.edu.pe _x000a_HORARIO DE ATENCION ( cel.937474950)"/>
    <s v="Huaman Lorenzo Nelva Jessy"/>
    <d v="2022-02-04T17:12:00"/>
    <d v="2022-02-07T08:55:00"/>
    <d v="2022-02-07T08:55:00"/>
    <m/>
    <n v="3"/>
    <n v="3"/>
    <n v="0"/>
    <s v="Pequeño"/>
    <n v="0"/>
    <n v="0"/>
    <n v="0"/>
    <n v="0"/>
    <n v="0"/>
    <n v="0"/>
    <n v="0"/>
    <m/>
  </r>
  <r>
    <m/>
    <x v="1"/>
    <s v="GLPI"/>
    <n v="357400"/>
    <s v="BACH IC - SECCIONES"/>
    <s v="Estimados de mesa de ayuda/Centro de atención al usuario,_x000a__x000a_Se solicita la revision de las siguientes secciones al area que corresponde ya que no figura concepto, descripción, monto tal como se adjunta las imágenes._x000a_Esta sección está generando inconvenientes al momento de ingresar los pagos porque está generando su boleta e blanco._x000a__x000a_Nelva Huaman Lorenzo_x000a_Tesorería Créditos y Cobranza | Huancayo_x000a__x000a_Caja IC - cajaic@continental.edu.pe _x000a_HORARIO DE ATENCION ( cel.937474950)_x000a_Lunes a Viernes 8am-2pm  y 4pm-7pm_x000a_Sábados 9 am-12:00 pm"/>
    <s v="Huaman Lorenzo Nelva Jessy"/>
    <d v="2022-02-04T15:12:00"/>
    <d v="2022-02-07T08:55:00"/>
    <d v="2022-02-07T08:55:00"/>
    <m/>
    <n v="3"/>
    <n v="3"/>
    <n v="0"/>
    <s v="Pequeño"/>
    <n v="0"/>
    <n v="0"/>
    <n v="0"/>
    <n v="0"/>
    <n v="0"/>
    <n v="0"/>
    <n v="0"/>
    <m/>
  </r>
  <r>
    <m/>
    <x v="1"/>
    <s v="GLPI"/>
    <n v="357378"/>
    <s v="CAJ - REVISAR Y ACTUALIZAR BOLETA"/>
    <s v="MUY URGENTE - RIVISAR Y ACTUALIZAR BOLETA_x000a_Estimados Mesa de ayuda buenos días,_x000a__x000a_Solicito que actualicen la descripción de las boletas de los siguientes estudiantes codigos 1117674 Quispe Crisostomo Priscila con boleta 99004-140960 importe 350.00 del día 03/02/2022 y el código 1920493 Gonzales Paucar Heber con boleta 99004-140731 del dia 2/2/2022 el importe 350.00 que afectan a la sección BACH_CAE2022-1 dichos comprobantes en Apec está en blanco se adjunta imagen._x000a__x000a_Por favor son 2 casos hasta el momento al parecer el problema es la sección BACH_CAE2022-1 creada por el area de CAU del IC_x000a_esto está involucrando al asbanc del IC._x000a_ _x000a_Adjunto imagen"/>
    <s v="Huaman Lorenzo Nelva Jessy"/>
    <d v="2022-02-04T14:35:00"/>
    <d v="2022-02-07T08:54:00"/>
    <d v="2022-02-07T08:54:00"/>
    <m/>
    <n v="3"/>
    <n v="3"/>
    <n v="0"/>
    <s v="Pequeño"/>
    <n v="0"/>
    <n v="0"/>
    <n v="0"/>
    <n v="0"/>
    <n v="0"/>
    <n v="0"/>
    <n v="0"/>
    <m/>
  </r>
  <r>
    <m/>
    <x v="1"/>
    <s v="GLPI"/>
    <n v="357377"/>
    <s v="CAJ - REVISAR Y ACTUALIZAR BOLETA"/>
    <s v="MUY URGENTE - RIVISAR Y ACTUALIZAR BOLETA_x000a__x000a_Estimados Mesa de ayuda buenos días,_x000a__x000a_Solicito que actualicen la descripción de las boletas de los siguientes estudiantes codigos 1219201 Duran Tovar Alvarao con boleta 99004-140857  importe 350.00 del día 03/02/2022 y el código 1920010 Cieza Jimenez Carmela con boleta 99004-140802 del dia 3/2/2022 el importe 350.00 que afectan a la sección BACH_CAE2022-1 dichos comprobantes en Apec está en blanco se adjunta imagen._x000a__x000a_Por favor se están encontrando más casos hasta el momento al parecer el problema es la sección BACH_CAE2022-1 creada por el area de CAU del IC esto está involucrando al asbanc del IC._x000a__x000a_Adjunto imagen"/>
    <s v="Huaman Lorenzo Nelva Jessy"/>
    <d v="2022-02-04T14:32:00"/>
    <d v="2022-02-07T08:54:00"/>
    <d v="2022-02-07T08:54:00"/>
    <m/>
    <n v="3"/>
    <n v="3"/>
    <n v="0"/>
    <s v="Pequeño"/>
    <n v="0"/>
    <n v="0"/>
    <n v="0"/>
    <n v="0"/>
    <n v="0"/>
    <n v="0"/>
    <n v="0"/>
    <m/>
  </r>
  <r>
    <m/>
    <x v="1"/>
    <s v="GLPI"/>
    <n v="356114"/>
    <s v="AULA VIRTUAL IC - INCONVENIENTES"/>
    <s v="Nueva plataforma virtual de la modalidad semipresencial y A Distancia en el instituto continental no funciona_x000a_Buenos dias Srs. mesa de ayuda, reitero el pedido hecho por Pedro Fernandez y confirmo que la nueva plataforma del aula virtual en el instituto continental no esta funcionando, al tratar de ingresar se observa el siguiente mensaje o mensajes:"/>
    <s v="Cárdenas Agreda Miguel Martín"/>
    <d v="2022-01-31T12:36:00"/>
    <d v="2022-02-07T08:53:00"/>
    <d v="2022-02-07T08:53:00"/>
    <m/>
    <n v="7"/>
    <n v="7"/>
    <n v="0"/>
    <s v="Pequeño"/>
    <n v="0"/>
    <n v="0"/>
    <n v="0"/>
    <n v="0"/>
    <n v="0"/>
    <n v="0"/>
    <n v="0"/>
    <m/>
  </r>
  <r>
    <m/>
    <x v="1"/>
    <s v="GLPI"/>
    <n v="355821"/>
    <s v="APEC - REPORTE"/>
    <s v="Se solicita de acuerdo al reporte de aptos a reincorporar se complete en los siguientes  recuadros."/>
    <s v="Mendoza Gongora Jessica"/>
    <d v="2022-01-29T09:08:00"/>
    <d v="2022-02-03T10:45:00"/>
    <d v="2022-02-03T10:45:00"/>
    <m/>
    <n v="5"/>
    <n v="5"/>
    <n v="0"/>
    <s v="Pequeño"/>
    <n v="0"/>
    <n v="0"/>
    <n v="0"/>
    <n v="0"/>
    <n v="0"/>
    <n v="0"/>
    <n v="0"/>
    <m/>
  </r>
  <r>
    <m/>
    <x v="1"/>
    <s v="GLPI"/>
    <n v="350124"/>
    <s v="APEC - INCREMENTAR COLUMNA REPORTE DEUDORES"/>
    <s v="Buen día Alex:_x000a__x000a_Por medio de la presente y debido a que hemos iniciado un nuevo año, es necesario incrementar columnas al Listado de Deudores, columnas que muestren las deudas de los meses del año 2022 para el seguimiento respectivo._x000a__x000a_En la captura adjunta se muestra que solo tenemos hasta Diciembre del 2021._x000a__x000a_Sin otro asunto en particular y en espera de la pronta atención a la presente, me reitero._x000a__x000a_Atentamente,_x000a__x000a_Eva Marina Oré Suárez_x000a__x000a_Analista de Gestión de la Información_x000a__x000a_Instituto Continental_x000a_942615578"/>
    <s v="Ore Suarez Eva Marina"/>
    <d v="2022-01-03T16:44:00"/>
    <d v="2022-01-28T09:09:00"/>
    <d v="2022-01-28T09:09:00"/>
    <m/>
    <n v="25"/>
    <n v="25"/>
    <n v="0"/>
    <s v="Pequeño"/>
    <n v="0"/>
    <n v="0"/>
    <n v="0"/>
    <n v="0"/>
    <n v="0"/>
    <n v="0"/>
    <n v="0"/>
    <m/>
  </r>
  <r>
    <m/>
    <x v="1"/>
    <s v="GLPI"/>
    <n v="353019"/>
    <s v="IC - CREACION DE CUENTAS DE CORREO"/>
    <s v="Buenos días activación de correo 2227549. Cordero Azocar gremy Isabella"/>
    <s v="Chipana Carhuamaca Francisco"/>
    <d v="2022-01-17T09:02:00"/>
    <d v="2022-01-27T09:12:00"/>
    <d v="2022-01-27T09:12:00"/>
    <m/>
    <n v="10"/>
    <n v="10"/>
    <n v="0"/>
    <s v="Pequeño"/>
    <n v="0"/>
    <n v="0"/>
    <n v="0"/>
    <n v="0"/>
    <n v="0"/>
    <n v="0"/>
    <n v="0"/>
    <m/>
  </r>
  <r>
    <m/>
    <x v="1"/>
    <s v="GLPI"/>
    <n v="353792"/>
    <s v="PORTAL - BACHILLER TÉCNICO"/>
    <s v="Estimados TI, _x000a__x000a_estamos presentando inconvenientes de validaciones en el sistema de bachiller a través del portal del estudiante, a modo de ejemplo: _x000a__x000a_Les sale que no tienen modular, lo cual para este proceso lo único que se considera es APTO, de modo obligatorio debe validar que cuente con certificado de egresado, de ese modo se valida los procesos modulares independientemente que haya tramitado o no. Asimismo Yanet Porras ha notificado a Alex al respecto de los casos, sin respuesta. _x000a__x000a_Además pido que se nos CONFIRME si las opciones acordadas con Lucas en su momento se llegaron a procesar, pues en diciembre me indico que estaba en pase: _x000a__x000a_Remitir correo de aviso a estudiantes: cuando se asigne la deuda del bachiller_x000a__x000a_Al momento de rechazar el documento, debe permitir detallar el motivo e indicaciones personalizadas. _x000a__x000a_Validación de que solo se permita a estudiantes con certificado de egreso. _x000a__x000a_Es importante mencionar que estamos en pleno proceso, hemos insistido a los estudiantes subir documentos hasta este mes, pero si el sistema no está validando correctamente, como exigir?_x000a__x000a_Por favor darle la atención que amerita este sistema, para estos procesos tenemos cronogramas fijos con el MINEDU. _x000a__x000a_Quedo atenta a sus comentarios y solución. _x000a__x000a_Kety Condori Mamani_x000a_Registros Académicos - Grados y Títulos_x000a_Jefa_x000a__x000a_Celular: 977690546_x000a__x000a_WhatsApp: 912312855_x000a__x000a_icontinental.edu.pe"/>
    <s v="Condori Mamani Kety Yaneth"/>
    <d v="2022-01-19T18:45:00"/>
    <d v="2022-01-27T09:12:00"/>
    <d v="2022-01-27T09:12:00"/>
    <m/>
    <n v="8"/>
    <n v="8"/>
    <n v="0"/>
    <s v="Pequeño"/>
    <n v="0"/>
    <n v="0"/>
    <n v="0"/>
    <n v="0"/>
    <n v="0"/>
    <n v="0"/>
    <n v="0"/>
    <m/>
  </r>
  <r>
    <m/>
    <x v="1"/>
    <s v="GLPI"/>
    <n v="355326"/>
    <s v="REPORTE DE ESTUDIANTES"/>
    <s v="REPORTE | DESAPROBADOS EN UD Laboratorio SIAF plan 2019 Contabilidad_x000a_Estimado Alex conforme a lo indicado se solicita: _x000a_Estudiantes desaprobados en la UD ''LABORATORIO SIAF'' del programa de contabilidad plan 2019, todos aquellos hasta la fecha, consignando lo que indica en el adjunto. _x000a__x000a_gracias. "/>
    <s v="Condori Mamani Kety Yaneth"/>
    <d v="2022-01-27T11:49:00"/>
    <d v="2022-01-29T10:24:00"/>
    <d v="2022-01-29T10:24:00"/>
    <m/>
    <n v="2"/>
    <n v="2"/>
    <n v="0"/>
    <s v="Pequeño"/>
    <n v="0"/>
    <n v="0"/>
    <n v="0"/>
    <n v="0"/>
    <n v="0"/>
    <n v="0"/>
    <n v="0"/>
    <m/>
  </r>
  <r>
    <m/>
    <x v="1"/>
    <s v="GLPI"/>
    <n v="355508"/>
    <s v="CAJA DISTANCIA - CUOTAS DISTANCIA"/>
    <s v="Estimados señores de mesa de ayuda, su apoyo actualizando la cuenta corriente de todos los estudiantes matriculados en las siguientes secciones, ya que deberían tener solo 3 cuotas, según sección creada._x000a__x000a_las secciones a actualizar son las siguientes_x000a__x000a_PERIODO 2022-1:_x000a__x000a_E01AN1_x000a__x000a_PERIODO 2022-2:_x000a__x000a_ _x000a__x000a_SECCIONES_x000a__x000a_C01°_x000a__x000a_C02°_x000a__x000a_C03°_x000a__x000a_E03AN1_x000a__x000a_21/02/2022_x000a__x000a_04/03/2022_x000a__x000a_04/04/2022_x000a__x000a_E03BN1_x000a__x000a_21/02/2022_x000a__x000a_04/03/2022_x000a__x000a_04/04/2022_x000a__x000a_E03CN1_x000a__x000a_21/02/2022_x000a__x000a_04/03/2022_x000a__x000a_04/04/2022_x000a__x000a_E03DN1_x000a__x000a_21/02/2022_x000a__x000a_04/03/2022_x000a__x000a_04/04/2022_x000a__x000a_N03AN1_x000a__x000a_21/02/2022_x000a__x000a_04/03/2022_x000a__x000a_04/04/2022_x000a__x000a_L03AN1_x000a__x000a_21/02/2022_x000a__x000a_04/03/2022_x000a__x000a_04/04/2022_x000a__x000a_S03AN1_x000a__x000a_21/02/2022_x000a__x000a_04/03/2022_x000a__x000a_04/04/2022_x000a__x000a_P03AN1_x000a__x000a_21/02/2022_x000a__x000a_04/03/2022_x000a__x000a_04/04/2022_x000a__x000a_Agradecida por el apoyo brindado_x000a__x000a_Patricia Rodriguez Chamorro_x000a__x000a_Tesorería Créditos y Cobranza | Huancayo_x000a__x000a_Caja IC - cajaic@continental.edu.pe _x000a_HORARIO DE ATENCION ( cel.937474950)"/>
    <s v="Rodriguez Chamorro Patricia Angela"/>
    <d v="2022-01-27T21:03:00"/>
    <d v="2022-01-28T10:34:00"/>
    <d v="2022-01-28T10:34:00"/>
    <m/>
    <n v="1"/>
    <n v="1"/>
    <n v="0"/>
    <s v="Pequeño"/>
    <n v="0"/>
    <n v="0"/>
    <n v="0"/>
    <n v="0"/>
    <n v="0"/>
    <n v="0"/>
    <n v="0"/>
    <m/>
  </r>
  <r>
    <m/>
    <x v="1"/>
    <s v="GLPI"/>
    <n v="353919"/>
    <s v="CAU IC - INCONVENIENTES"/>
    <s v="Fwd: URGENTE_x000a__x000a_Buenos días Centro, quisiera que me ayudaran con el problema acerca de las experiencias formativas EFSRT, que no me deja ingresar, se mantiene cargando lo cual adjunto la prueba en la parte inferior. Quisiera la ayuda pronto por favor. Gracias._x000a__x000a_ARIANA LUCIA VENTO POMA_x000a__x000a_i2225463@continental.edu.pe"/>
    <s v="Alumnos IESC"/>
    <d v="2022-01-20T12:43:00"/>
    <d v="2022-01-27T09:12:00"/>
    <d v="2022-01-27T09:12:00"/>
    <m/>
    <n v="7"/>
    <n v="7"/>
    <n v="0"/>
    <s v="Pequeño"/>
    <n v="0"/>
    <n v="0"/>
    <n v="0"/>
    <n v="0"/>
    <n v="0"/>
    <n v="0"/>
    <n v="0"/>
    <m/>
  </r>
  <r>
    <m/>
    <x v="1"/>
    <s v="GLPI"/>
    <n v="354638"/>
    <s v="APEC - INSCRIBIR PARTICIPANTES"/>
    <s v="Estimados, _x000a__x000a_Para solicitar ayuda con el sistema ya que no me permite inscribir a los participantes de la sección 22ECC1A._x000a__x000a_Por favor su ayuda porque estamos en campaña._x000a__x000a_Quedo atento a sus comentarios"/>
    <s v="spantoja@continental.edu.pe"/>
    <d v="2022-01-24T17:28:00"/>
    <d v="2022-01-27T09:10:00"/>
    <d v="2022-01-27T09:10:00"/>
    <m/>
    <n v="3"/>
    <n v="3"/>
    <n v="0"/>
    <s v="Pequeño"/>
    <n v="0"/>
    <n v="0"/>
    <n v="0"/>
    <n v="0"/>
    <n v="0"/>
    <n v="0"/>
    <n v="0"/>
    <m/>
  </r>
  <r>
    <m/>
    <x v="1"/>
    <s v="GLPI"/>
    <n v="352684"/>
    <s v="APEC - INCONVENIENTES"/>
    <s v="NO SE PUEDE REGISTRAR VISITA EN APEC_x000a__x000a_Buenas tardes, pido su apoyo tengo inconvenientes para registrar VISITA en APEC, me aparece el error que sale en la imagen, lo que me impide registrar las inscripciones que realizo con mi usuario, agradezco su apoyo de antemano._x000a__x000a_Buenas tardes mi número es 944253512, si es posible en el transcurso de esta tarde por favor. Gracias"/>
    <s v="Chancha Sinche Elizabeth"/>
    <d v="2022-01-14T12:37:00"/>
    <d v="2022-01-27T12:11:00"/>
    <d v="2022-01-27T12:11:00"/>
    <m/>
    <n v="13"/>
    <n v="13"/>
    <n v="0"/>
    <s v="Pequeño"/>
    <n v="0"/>
    <n v="0"/>
    <n v="0"/>
    <n v="0"/>
    <n v="0"/>
    <n v="0"/>
    <n v="0"/>
    <m/>
  </r>
  <r>
    <m/>
    <x v="1"/>
    <s v="GLPI"/>
    <n v="354032"/>
    <s v="SIAVI - ACCESO"/>
    <s v="- SIAVI fichas socioeconómicas (escritura)._x000a__x000a_.*Carlos Enrique Sanchez Herrera_x000a__x000a_csanchezh@continentl.edu.pe_x000a__x000a_*Ederson Sandoval Huaylinos_x000a__x000a_esandovalh@continental.edu.pe"/>
    <s v="Mendoza Gongora Jessica"/>
    <d v="2022-01-20T19:39:00"/>
    <d v="2022-01-24T19:17:00"/>
    <d v="2022-01-24T19:17:00"/>
    <m/>
    <n v="4"/>
    <n v="4"/>
    <n v="0"/>
    <s v="Pequeño"/>
    <n v="0"/>
    <n v="0"/>
    <n v="0"/>
    <n v="0"/>
    <n v="0"/>
    <n v="0"/>
    <n v="0"/>
    <m/>
  </r>
  <r>
    <m/>
    <x v="1"/>
    <s v="GLPI"/>
    <n v="352753"/>
    <s v="Derivación portal del estudiante - gastronomía"/>
    <s v="Buenas tardes Alex, como figura en la imagen _x000a__x000a_en el portal al derivar al coordinador de gastronomía que es jlucas@ no aparece el usuario del mismo. _x000a__x000a_tu apoyo por favor _x000a__x000a_a la espera de tu pronta respuesta _x000a__x000a_Cordialmente_x000a__x000a_Francisco Chipana Carhuamaca_x000a__x000a_Centro de Atención al Usuario_x000a_Responsable_x000a_923522129 _x000a_icontinental.edu.pe"/>
    <s v="Chipana Carhuamaca Francisco"/>
    <d v="2022-01-14T16:10:00"/>
    <d v="2022-01-24T19:17:00"/>
    <d v="2022-01-24T19:17:00"/>
    <m/>
    <n v="10"/>
    <n v="10"/>
    <n v="0"/>
    <s v="Pequeño"/>
    <n v="0"/>
    <n v="0"/>
    <n v="0"/>
    <n v="0"/>
    <n v="0"/>
    <n v="0"/>
    <n v="0"/>
    <m/>
  </r>
  <r>
    <m/>
    <x v="1"/>
    <s v="GLPI"/>
    <n v="354256"/>
    <s v="Eventos no generados (calendar)"/>
    <s v="Estimados,_x000a_Mediante el presente, indicarles que no se generaron los eventos en el calendar, de las secciones que finalizan el día de hoy."/>
    <s v="Herrera Villarruel Daniel"/>
    <d v="2022-01-21T19:05:00"/>
    <d v="2022-01-24T19:15:00"/>
    <d v="2022-01-24T19:15:00"/>
    <m/>
    <n v="3"/>
    <n v="3"/>
    <n v="0"/>
    <s v="Pequeño"/>
    <n v="0"/>
    <n v="0"/>
    <n v="0"/>
    <n v="0"/>
    <n v="0"/>
    <n v="0"/>
    <n v="0"/>
    <m/>
  </r>
  <r>
    <m/>
    <x v="1"/>
    <s v="GLPI"/>
    <n v="354715"/>
    <s v="DATA DE ESTUDIANTES APTOS A R2"/>
    <s v="Buenas noches_x000a__x000a_Estimados, solicito la data de estudiantes APTOS PARA EXAMEN DE R2 que iniciaron clases el 13/09/2021._x000a__x000a_Adjunto archivo excel con los campos necesarios. Quedo atenta a su pronta respuesta._x000a__x000a_Cordialmente._x000a_--_x000a_Instituto Continental_x000a_Seydi Choque_x000a_Registros Académicos_x000a_Asistente | Convalidación, Titulación y Exámenes_x000a_Sala Virtual Meet: meet.google.com/ifq-cruk-psu_x000a_064-481430 Anexo: 5261_x000a_icontinental.edu.pe_x000a__x000a_HORARIO DE ATENCIÓN SALA MEET_x000a_Lun-vier: 9:00 - 13:00 | 3:00 - 6:00"/>
    <s v="Choque Lapa Seydi Sayumi"/>
    <d v="2022-01-24T20:58:00"/>
    <d v="2022-01-25T12:06:00"/>
    <d v="2022-01-25T12:06:00"/>
    <m/>
    <n v="1"/>
    <n v="1"/>
    <n v="0"/>
    <s v="Pequeño"/>
    <n v="0"/>
    <n v="0"/>
    <n v="0"/>
    <n v="0"/>
    <n v="0"/>
    <n v="0"/>
    <n v="0"/>
    <m/>
  </r>
  <r>
    <m/>
    <x v="1"/>
    <s v="GLPI"/>
    <n v="351596"/>
    <s v="APEC - REPORTE"/>
    <s v="Solicito base de datos_x000a__x000a_Buen día:_x000a__x000a_Previo saludo cordial, mediante la presente solicito base de datos de los matriculados a los cursos de extensión del Instituto Continental del 2019, 2020 y 2021._x000a__x000a_Datos:_x000a__x000a_- Apellidos_x000a__x000a_- Nombres_x000a__x000a_- Correo1_x000a__x000a_- Correo2_x000a__x000a_- Celular_x000a__x000a_- Curso o sección al que se matriculo_x000a__x000a_De antemano gracias por el apoyo._x000a__x000a_Atentamente, "/>
    <s v="Guerra Moreno Guissela"/>
    <d v="2022-01-10T14:26:00"/>
    <d v="2022-01-10T14:26:00"/>
    <d v="2022-01-10T14:26:00"/>
    <m/>
    <n v="1"/>
    <n v="1"/>
    <n v="0"/>
    <s v="Pequeño"/>
    <n v="0"/>
    <n v="0"/>
    <n v="0"/>
    <n v="0"/>
    <n v="0"/>
    <n v="0"/>
    <n v="0"/>
    <m/>
  </r>
  <r>
    <m/>
    <x v="1"/>
    <s v="GLPI"/>
    <n v="353851"/>
    <s v="AULA VIRTAUL - ENROLAMIENTO"/>
    <s v="Buenas tardes por favor su atención al código 2025461... No le aparece los cursos en su aula virtual_x000a_Su apoyo por favor_x000a_935651528_x000a__x000a_su apoyo por favor _x000a__x000a_estan en examenes finales "/>
    <s v="Chipana Carhuamaca Francisco"/>
    <d v="2022-01-20T09:38:00"/>
    <d v="2022-01-21T19:10:00"/>
    <d v="2022-01-21T19:10:00"/>
    <m/>
    <n v="1"/>
    <n v="1"/>
    <n v="0"/>
    <s v="Pequeño"/>
    <n v="0"/>
    <n v="0"/>
    <n v="0"/>
    <n v="0"/>
    <n v="0"/>
    <n v="0"/>
    <n v="0"/>
    <m/>
  </r>
  <r>
    <m/>
    <x v="1"/>
    <s v="GLPI"/>
    <n v="352958"/>
    <s v="ADM - INCONVENIENTES EN INSCRIPCIÓN"/>
    <s v="VERIFICACIÓN URGENTE_x000a__x000a_Buenas tardes,_x000a__x000a_Por favor!!!!"/>
    <s v="Madrid Condezo Katya Denisse"/>
    <d v="2022-01-15T17:54:00"/>
    <d v="2022-01-20T19:36:00"/>
    <d v="2022-01-20T19:36:00"/>
    <m/>
    <n v="5"/>
    <n v="5"/>
    <n v="0"/>
    <s v="Pequeño"/>
    <n v="0"/>
    <n v="0"/>
    <n v="0"/>
    <n v="0"/>
    <n v="0"/>
    <n v="0"/>
    <n v="0"/>
    <m/>
  </r>
  <r>
    <m/>
    <x v="1"/>
    <s v="GLPI"/>
    <n v="352192"/>
    <s v="REPORTE | AÑADIR CAMPOS REGISTRA"/>
    <s v="Estimado Alex, conforme a lo conversado, se solicita incluir en el DRIVE https://docs.google.com/spreadsheets/d/1nXDCouZMxAWEBqK6lU5mTEX7Zp2noZBeZRDrZN5JrF8/edit?usp=sharing de registra 2021-2 la siguiente información:_x000a__x000a_Unidades didácticas pendientes de aprobar (todas las UD que el estudiante tenga hasta el ciclo cursado) detallar los nombres de las UD y el ciclo respectivo al que corresponde. _x000a__x000a_Tomar en cuenta los casos de UD prácticas que no llevaron en las carreras prácticas. _x000a__x000a_Asimismo detallar el orden de prioridad para trabajar los requerimientos para este DRIVE_x000a__x000a_Registrar las UD pendientes_x000a__x000a_Reservas, abandonos (solicitado por bienestar) _x000a__x000a_Edad, género (solicitado por ORA)_x000a__x000a_Por favor darle la atención conforme hemos quedado pues esta data debe estar lista filtrada por nosotras al 15 de enero. _x000a__x000a_Quedo atenta._x000a__x000a_Kety Condori Mamani_x000a_Registros Académicos - Grados y Títulos_x000a_Jefa_x000a__x000a_064-481430 Anexo 5202_x000a__x000a_Celular: 977690546_x000a__x000a_WhatsApp: 912312855_x000a__x000a_icontinental.edu.pe"/>
    <s v="Condori Mamani Kety Yaneth"/>
    <d v="2022-01-12T17:17:00"/>
    <d v="2022-01-18T09:22:00"/>
    <d v="2022-01-18T09:22:00"/>
    <m/>
    <n v="6"/>
    <n v="6"/>
    <n v="0"/>
    <s v="Pequeño"/>
    <n v="0"/>
    <n v="0"/>
    <n v="0"/>
    <n v="0"/>
    <n v="0"/>
    <n v="0"/>
    <n v="0"/>
    <m/>
  </r>
  <r>
    <m/>
    <x v="1"/>
    <s v="GLPI"/>
    <n v="352738"/>
    <s v="AULA VIRTUAL - INCONVENIENTE AL INGRESAR E05BN1 - 2022-1"/>
    <s v="Miguel Martín Cárdenas Agreda_x000a__x000a_13:41 (hace 2 horas)_x000a__x000a_para Torres, mí_x000a__x000a_Buenas tardes me sorprende la resupuesta._x000a__x000a_¿Como voy a proceder a borrar un aula virtual en donde estan las caificaiones de os estudiantes?_x000a__x000a_Las aulas virtuales estan en produccion con estudiantes matriculados y desarrollando las actividades, no es posible borrarlas._x000a__x000a_Ademas, por si acaso las aulas virtuales se crean automaticamente y no manualmente, ¿Creo que desconoce el funcionamiento del sistema?._x000a__x000a_Las aulas virtuales han estado funcionando bien y desde ayer no se pueden ingresar a las aulas virtuales._x000a__x000a_Por favor necesito que una persona que conozca del tema pueda ver el caso._x000a__x000a_Estoy copiando este email a Alex Torres quien sabe como es el funcionamiento de las aulas virtuales y el sistema APEC."/>
    <s v="Cardenas Alarcon Miguel Antonio"/>
    <d v="2022-01-14T15:13:00"/>
    <d v="2022-01-17T10:42:00"/>
    <d v="2022-01-17T10:42:00"/>
    <m/>
    <n v="3"/>
    <n v="3"/>
    <n v="0"/>
    <s v="Pequeño"/>
    <n v="0"/>
    <n v="0"/>
    <n v="0"/>
    <n v="0"/>
    <n v="0"/>
    <n v="0"/>
    <n v="0"/>
    <m/>
  </r>
  <r>
    <m/>
    <x v="1"/>
    <s v="GLPI"/>
    <n v="352228"/>
    <s v="ACTIVAR DESCUENTO Y RECONOCER PAGO"/>
    <s v="Bienestar Instituto Continental (&amp;lt;&amp;lt;a href=''mailto:bienestaric@continental.edu.pe'' target=''_blank''&amp;gt;bienestaric@continental.edu.pe&amp;gt;) escribió:_x000a__x000a_Buen día: _x000a__x000a_Estimado @Jorge Tuesta Espejo, se solicita activar el descuento a las cuotas de la estudiante CANO VARGAS, YNGRID YSABEL con código 1416774 - MODALIDAD DISTANCIA, quien se encuentra incómoda porque realizó el pago de S/. 245.00 en la 2da cuota debiendo ser S/. 220.50._x000a__x000a_Estimadas de @Caja Instituto Continental se solicita reconocer la diferencia de la 1° cuota a la 2° cuota. _x000a__x000a_Cordialmente, _x000a__x000a_--_x000a__x000a_Bienestar Estudiantil_x000a_Responsable_x000a_995136887 / 921863837_x000a_064-481430 Anexo: 5240-5251_x000a__x000a_bienestaric@continental.edu.pe_x000a_HORARIO DE ATENCIÓN_x000a_Lun-Vier: 8:15 - 13:00 | 14:00 a 18:00_x000a_Sábados: 09.00 - 12:30 "/>
    <s v="Tuesta Espejo Jorge"/>
    <d v="2022-01-12T18:53:00"/>
    <d v="2022-01-14T19:12:00"/>
    <d v="2022-01-14T19:12:00"/>
    <m/>
    <n v="2"/>
    <n v="2"/>
    <n v="0"/>
    <s v="Pequeño"/>
    <n v="0"/>
    <n v="0"/>
    <n v="0"/>
    <n v="0"/>
    <n v="0"/>
    <n v="0"/>
    <n v="0"/>
    <m/>
  </r>
  <r>
    <m/>
    <x v="1"/>
    <s v="GLPI"/>
    <n v="350145"/>
    <s v="ADM - VERIFICAR FORMULARIO DESCUENTOS"/>
    <s v="Estimados, solicito por favor apoyo en la verificación del sistema de APEC - DESCUENTOS._x000a__x000a_Usualmente realizamos los descuento desde dicho sistema, pero el día de hoy al realizar la actualización solicitada por el sistema no muestra ninguna opción de descuento._x000a__x000a_Por favor quedo atento a su pronto apoyo, pues tengo estudiantes a pagar en espera._x000a__x000a_952228747"/>
    <s v="Salazar Guillermo Edson Alfredo"/>
    <d v="2022-01-03T18:00:00"/>
    <d v="2022-01-14T19:12:00"/>
    <d v="2022-01-14T19:12:00"/>
    <m/>
    <n v="11"/>
    <n v="11"/>
    <n v="0"/>
    <s v="Pequeño"/>
    <n v="0"/>
    <n v="0"/>
    <n v="0"/>
    <n v="0"/>
    <n v="0"/>
    <n v="0"/>
    <n v="0"/>
    <m/>
  </r>
  <r>
    <m/>
    <x v="1"/>
    <s v="GLPI"/>
    <n v="351744"/>
    <s v="RAI - ACTUALIZAR FORMATOS"/>
    <s v="Actualización de formatos actas y nóminas_x000a__x000a_Estimado Alex, _x000a__x000a_Mediante el presente solicito la actualización de formatos (Actas y Nóminas) que genera el sistema APEC, con la información contenida en formatos del Ministerio (Sistema Registra); para lo cual adjunto link con los campos e información requeridos._x000a__x000a_https://docs.google.com/spreadsheets/d/1nXDCouZMxAWEBqK6lU5mTEX7Zp2noZBeZRDrZN5JrF8/edit#gid=1006298117_x000a__x000a_ _x000a__x000a_En espera de tu pronta respuesta."/>
    <s v="Porras Tapara Yanet Victoria"/>
    <d v="2022-01-11T08:29:00"/>
    <d v="2022-01-13T17:48:00"/>
    <d v="2022-01-13T17:48:00"/>
    <m/>
    <n v="2"/>
    <n v="2"/>
    <n v="0"/>
    <s v="Pequeño"/>
    <n v="0"/>
    <n v="0"/>
    <n v="0"/>
    <n v="0"/>
    <n v="0"/>
    <n v="0"/>
    <n v="0"/>
    <m/>
  </r>
  <r>
    <m/>
    <x v="1"/>
    <s v="GLPI"/>
    <n v="351202"/>
    <s v="REPORTE DE NOTAS EXAMEN DE ADMISION 2022"/>
    <s v="No se visualizan todos los estudiantes para el registro de nota de examen de admisión_x000a__x000a_SOLICITANTE: Seydi Sayumi Choque"/>
    <s v="Choque Lapa Seydi Sayumi"/>
    <d v="2022-01-07T17:21:00"/>
    <d v="2022-01-12T09:44:00"/>
    <d v="2022-01-12T09:44:00"/>
    <m/>
    <n v="5"/>
    <n v="5"/>
    <n v="0"/>
    <s v="Pequeño"/>
    <n v="0"/>
    <n v="0"/>
    <n v="0"/>
    <n v="0"/>
    <n v="0"/>
    <n v="0"/>
    <n v="0"/>
    <m/>
  </r>
  <r>
    <m/>
    <x v="1"/>
    <s v="GLPI"/>
    <n v="351601"/>
    <s v="REPORTE - RESERVA Y ABANDONOS"/>
    <s v="Buenos días:_x000a__x000a_Se solicita data de reservas y abandonos 2021-1, 2021-2, 2022-1 de todas las carreras y modalidades, según el siguiente cuadro._x000a__x000a_Cordialmente,_x000a__x000a_Codigo_x000a__x000a_Apellidos y Nombres_x000a__x000a_Motivos_x000a__x000a_Sección y carrera_x000a__x000a_Modalidad_x000a__x000a_periodo_x000a__x000a_ _x000a__x000a_ _x000a__x000a_ _x000a__x000a_ _x000a__x000a_ _x000a__x000a_ _x000a__x000a_ _x000a__x000a_ _x000a__x000a_ _x000a__x000a_ _x000a__x000a_ _x000a__x000a_ "/>
    <s v="Mendoza Gongora Jessica"/>
    <d v="2022-01-10T14:45:00"/>
    <d v="2022-01-12T11:56:00"/>
    <d v="2022-01-12T11:56:00"/>
    <m/>
    <n v="2"/>
    <n v="2"/>
    <n v="0"/>
    <s v="Pequeño"/>
    <n v="0"/>
    <n v="0"/>
    <n v="0"/>
    <n v="0"/>
    <n v="0"/>
    <n v="0"/>
    <n v="0"/>
    <m/>
  </r>
  <r>
    <m/>
    <x v="1"/>
    <s v="GLPI"/>
    <n v="350958"/>
    <s v="CAJA IC - REVISAR SECCIÓN Y ACTUALIZAR"/>
    <s v="Estimados solicito revisar la sección L01CM1 2022-10 que al momento que inscribe frondes jala con todo gasto administrativo e interés, esto no debe figurar solo debe jalar las cuotas de carrera. (las cuotas aún no vencen ni los GA ni Interes)_x000a__x000a_copio imagen_x000a__x000a_Nelva Huaman Lorenzo_x000a__x000a_Tesorería Créditos y Cobranza | Huancayo_x000a__x000a_Caja IC - cajaic@continental.edu.pe _x000a_HORARIO DE ATENCION ( cel.937474950)"/>
    <s v="Huaman Lorenzo Nelva Jessy"/>
    <d v="2022-01-06T18:27:00"/>
    <d v="2022-01-10T17:33:00"/>
    <d v="2022-01-10T17:33:00"/>
    <m/>
    <n v="4"/>
    <n v="4"/>
    <n v="0"/>
    <s v="Pequeño"/>
    <n v="0"/>
    <n v="0"/>
    <n v="0"/>
    <n v="0"/>
    <n v="0"/>
    <n v="0"/>
    <n v="0"/>
    <m/>
  </r>
  <r>
    <m/>
    <x v="0"/>
    <s v="GLPI"/>
    <n v="360922"/>
    <s v="Incidencia con reporte en Argos"/>
    <s v="El reporte de Asistencias Meet no carga la data del día 19 feb hasta fin de clases 202200"/>
    <s v="Naydu Hayen"/>
    <d v="2022-03-04T00:00:00"/>
    <d v="2022-03-08T00:00:00"/>
    <d v="2022-03-08T00:00:00"/>
    <m/>
    <n v="4"/>
    <n v="4"/>
    <n v="0"/>
    <s v="Pequeño"/>
    <n v="0"/>
    <n v="0"/>
    <n v="0"/>
    <n v="0"/>
    <n v="0"/>
    <n v="0"/>
    <n v="0"/>
    <m/>
  </r>
  <r>
    <m/>
    <x v="0"/>
    <m/>
    <m/>
    <s v="Incidencia caso atributo de plan"/>
    <s v="Incidencia caso de estudiantes que no tienen atributo de plan"/>
    <s v="Alejandro Cueva"/>
    <d v="2022-03-09T00:00:00"/>
    <d v="2022-03-10T00:00:00"/>
    <d v="2022-03-10T00:00:00"/>
    <m/>
    <n v="1"/>
    <n v="1"/>
    <n v="0"/>
    <s v="Pequeño"/>
    <n v="0"/>
    <n v="0"/>
    <n v="0"/>
    <n v="0"/>
    <n v="0"/>
    <n v="0"/>
    <n v="0"/>
    <m/>
  </r>
  <r>
    <m/>
    <x v="0"/>
    <m/>
    <m/>
    <s v="Incidencia caso reporte 360 no muestra data actualizada"/>
    <s v="Incidencia caso reporte 360 no muestra data actualizada"/>
    <s v="Alejandro Cueva"/>
    <d v="2022-03-10T00:00:00"/>
    <d v="2022-03-10T00:00:00"/>
    <d v="2022-03-10T00:00:00"/>
    <m/>
    <n v="1"/>
    <n v="1"/>
    <n v="0"/>
    <s v="Pequeño"/>
    <n v="0"/>
    <n v="0"/>
    <n v="0"/>
    <n v="0"/>
    <n v="0"/>
    <n v="0"/>
    <n v="0"/>
    <m/>
  </r>
  <r>
    <m/>
    <x v="0"/>
    <s v="GLPI"/>
    <n v="366351"/>
    <s v="Eliminar la retención 19 (caso 6)"/>
    <s v="Eliminar la retención 19 (caso 6)"/>
    <s v="Roger Obando"/>
    <d v="2022-03-11T00:00:00"/>
    <d v="2022-03-11T00:00:00"/>
    <d v="2022-03-11T00:00:00"/>
    <m/>
    <n v="1"/>
    <n v="1"/>
    <n v="0"/>
    <s v="Pequeño"/>
    <n v="0"/>
    <n v="0"/>
    <n v="0"/>
    <n v="0"/>
    <n v="0"/>
    <n v="0"/>
    <n v="0"/>
    <m/>
  </r>
  <r>
    <m/>
    <x v="0"/>
    <m/>
    <m/>
    <s v="Incidencia: Error en sede"/>
    <s v="Incidencia: Error en sede"/>
    <s v="Edith Panez"/>
    <d v="2022-03-11T00:00:00"/>
    <d v="2022-03-11T00:00:00"/>
    <d v="2022-03-11T00:00:00"/>
    <m/>
    <n v="1"/>
    <n v="1"/>
    <n v="0"/>
    <s v="Pequeño"/>
    <n v="0"/>
    <n v="0"/>
    <n v="0"/>
    <n v="0"/>
    <n v="0"/>
    <n v="0"/>
    <n v="0"/>
    <m/>
  </r>
  <r>
    <m/>
    <x v="2"/>
    <s v="GLPI"/>
    <n v="350083"/>
    <s v="ARGOS - ACTUALIZAR REPORTE 019 EN BASE AL REPORTE 141"/>
    <s v="Saludos cordiales, Mediante el presente solicito la actualización del reporte 019, en base al reporte 141 (actualizado con línea de tiempo). "/>
    <s v="Montero Barrionuevo Katia Melina"/>
    <d v="2022-01-03T00:00:00"/>
    <d v="2022-03-15T00:00:00"/>
    <d v="2022-03-15T00:00:00"/>
    <m/>
    <n v="71"/>
    <n v="71"/>
    <n v="0"/>
    <s v="Pequeño"/>
    <n v="0"/>
    <n v="0"/>
    <n v="0"/>
    <n v="0"/>
    <n v="0"/>
    <n v="0"/>
    <n v="0"/>
    <m/>
  </r>
  <r>
    <m/>
    <x v="2"/>
    <s v="GLPI"/>
    <n v="355282"/>
    <s v="ARGOS - ESTUDIANTE SIN CORTE"/>
    <s v="Mediante el presente se informa que la estudiante 70490252 - CHOQUE, LAPA SEYDI SAYUMI no presenta corte para la carrera actual Administración y marketing en la modalidad de educación semipresencial (adjunto imagen)."/>
    <s v="Llancari Laura Geraldine Milenka"/>
    <d v="2022-01-27T00:00:00"/>
    <d v="2022-01-27T00:00:00"/>
    <d v="2022-01-27T00:00:00"/>
    <m/>
    <n v="1"/>
    <n v="1"/>
    <n v="0"/>
    <s v="Pequeño"/>
    <n v="0"/>
    <n v="0"/>
    <n v="0"/>
    <n v="0"/>
    <n v="0"/>
    <n v="0"/>
    <n v="0"/>
    <m/>
  </r>
  <r>
    <m/>
    <x v="2"/>
    <s v="GLPI"/>
    <n v="358887"/>
    <s v="ARGOS - DESCARGAR REPORTE"/>
    <s v="Fwd: Descarga del reporte 108 Estimada Angela Buen día, solicito me puedas enviar la descarga del reporte 108 de Argos, del periodo 202200 con data de los periodos 202110 - 202120"/>
    <s v="Huanca Miranda John Edward"/>
    <d v="2022-02-25T00:00:00"/>
    <d v="2022-03-01T00:00:00"/>
    <d v="2022-03-01T00:00:00"/>
    <m/>
    <n v="4"/>
    <n v="4"/>
    <n v="0"/>
    <s v="Pequeño"/>
    <n v="0"/>
    <n v="0"/>
    <n v="0"/>
    <n v="0"/>
    <n v="0"/>
    <n v="0"/>
    <n v="0"/>
    <m/>
  </r>
  <r>
    <m/>
    <x v="2"/>
    <s v="GLPI"/>
    <n v="362131"/>
    <s v="REPORTE - NOTAS ORIGINALES"/>
    <s v="Urgente: Reporte de notas originales con número de créditos y promedio completo Se solicita la obtención del reporte de notas originales de los estudiantes del archivo adjunto "/>
    <s v="Murguía García Gonzalo Lino"/>
    <d v="2022-02-27T00:00:00"/>
    <d v="2022-02-27T00:00:00"/>
    <d v="2022-02-27T00:00:00"/>
    <m/>
    <n v="1"/>
    <n v="1"/>
    <n v="0"/>
    <s v="Pequeño"/>
    <n v="0"/>
    <n v="0"/>
    <n v="0"/>
    <n v="0"/>
    <n v="0"/>
    <n v="0"/>
    <n v="0"/>
    <m/>
  </r>
  <r>
    <m/>
    <x v="2"/>
    <s v="GLPI"/>
    <n v="362967"/>
    <s v="BANNER - AGREGAR CAMPO"/>
    <s v="Estimado Anthony: Por favor tu apoyo agregando en el reporte 002 el campo de atributo de asistencia."/>
    <s v="Rosales Rodriguez Angela Roxana"/>
    <d v="2022-02-25T00:00:00"/>
    <d v="2022-03-07T00:00:00"/>
    <d v="2022-03-07T00:00:00"/>
    <m/>
    <n v="10"/>
    <n v="10"/>
    <n v="0"/>
    <s v="Pequeño"/>
    <n v="0"/>
    <n v="0"/>
    <n v="0"/>
    <n v="0"/>
    <n v="0"/>
    <n v="0"/>
    <n v="0"/>
    <m/>
  </r>
  <r>
    <m/>
    <x v="2"/>
    <s v="GLPI"/>
    <n v="364780"/>
    <s v="ARGOS - ERROR EN REPORTE 042"/>
    <s v="Se solicita Urgente su apoyo con el reporte 042 de Argos"/>
    <s v="Mandujano Avelino Yesica Yessenia"/>
    <d v="2022-03-04T00:00:00"/>
    <d v="2022-03-07T00:00:00"/>
    <d v="2022-03-07T00:00:00"/>
    <m/>
    <n v="3"/>
    <n v="3"/>
    <n v="0"/>
    <s v="Pequeño"/>
    <n v="0"/>
    <n v="0"/>
    <n v="0"/>
    <n v="0"/>
    <n v="0"/>
    <n v="0"/>
    <n v="0"/>
    <m/>
  </r>
  <r>
    <m/>
    <x v="3"/>
    <s v="GLPI"/>
    <n v="363381"/>
    <s v="URGENTE-PROBLEMA REITERATIVO INTEGRACION CRM 365 -APEC-BANNER"/>
    <s v="Estimado Miguel: Por la presente se informa que durante la última semana se han reportado muchos  casos relacionados al error de pidm ,un registro de pidm en APEC y otro diferente en BANNER, impactando en el proceso de admisión ya que al ser diferentes los pidms no se activa el ingreso y por ende no figura la cuenta corriente del ingresante. Estos son algunos casos ya atendidos(se envió un scrip (...)"/>
    <s v="Lastra Zelada Cristhian Jhonathan"/>
    <d v="2022-02-24T00:00:00"/>
    <d v="2022-02-24T00:00:00"/>
    <d v="2022-02-24T00:00:00"/>
    <m/>
    <n v="1"/>
    <n v="1"/>
    <n v="0"/>
    <s v="Pequeño"/>
    <n v="0"/>
    <n v="0"/>
    <n v="0"/>
    <n v="0"/>
    <n v="0"/>
    <n v="0"/>
    <n v="0"/>
    <m/>
  </r>
  <r>
    <m/>
    <x v="3"/>
    <s v="GLPI"/>
    <n v="351907"/>
    <s v="PORTAL ESTUDIANTE - REGISTRO TALLER"/>
    <s v="Apreciad@s tod@s,  Deseo que sus familias y ustedes se encuentren bien. Mediante la presente, les comento que la estudiante JHEIMY KAROL MIRANDA CANCHANYA &lt;&lt;a href=&quot;mailto:74351905@continental.edu.pe&quot; target=&quot;_blank&quot;&gt;74351905@continental.edu.pe&gt; me envió un correo donde menciona que el taller que realizó en el año 2018 no lo visualiza en el Portal del estudiante. Por tal motivo, solic (...)"/>
    <s v="Condori Soto Monica"/>
    <d v="2022-01-11T00:00:00"/>
    <d v="2022-02-27T00:00:00"/>
    <d v="2022-02-27T00:00:00"/>
    <m/>
    <n v="47"/>
    <n v="47"/>
    <n v="0"/>
    <s v="Pequeño"/>
    <n v="0"/>
    <n v="0"/>
    <n v="0"/>
    <n v="0"/>
    <n v="0"/>
    <n v="0"/>
    <n v="0"/>
    <m/>
  </r>
  <r>
    <m/>
    <x v="3"/>
    <s v="GLPI"/>
    <n v="362776"/>
    <s v="PORTAL EPG - PROBLEMAS EN ACCESO"/>
    <s v="Para comunicar que el participante en mención es de Chile con código de alumno TM785335 y está postulando a la MDP16 (II Arequipa); es así que el participante desea realizar el pago de la cuota inicial a través del portal del estudiante pero le sale error."/>
    <s v="López Bueno Fabricio"/>
    <d v="2022-02-24T00:00:00"/>
    <d v="2022-02-24T00:00:00"/>
    <d v="2022-02-24T00:00:00"/>
    <m/>
    <n v="1"/>
    <n v="1"/>
    <n v="0"/>
    <s v="Pequeño"/>
    <n v="0"/>
    <n v="0"/>
    <n v="0"/>
    <n v="0"/>
    <n v="0"/>
    <n v="0"/>
    <n v="0"/>
    <m/>
  </r>
  <r>
    <m/>
    <x v="3"/>
    <s v="GLPI"/>
    <n v="353240"/>
    <s v="PORTAL ESTUDIANTE - REGISTRO TALLER EXTRACURRICULAR"/>
    <s v="Apreciad@s tod@s,  Deseo que sus familias y ustedes se encuentren bien. Mediante la presente, les comento que la estudiante LILIAN VELASQUEZ QUISPE &lt;&lt;a href=&quot;mailto:74440764@continental.edu.pe&quot; target=&quot;_blank&quot;&gt;74440764@continental.edu.pe&gt; me envió un correo donde menciona que el taller que realizó en el año 2018 no lo visualiza en el Portal del estudiante. Por tal motivo, solicito su  (...)"/>
    <s v="Condori Soto Monica"/>
    <d v="2022-01-17T00:00:00"/>
    <d v="2022-02-27T00:00:00"/>
    <d v="2022-02-27T00:00:00"/>
    <m/>
    <n v="41"/>
    <n v="41"/>
    <n v="0"/>
    <s v="Pequeño"/>
    <n v="0"/>
    <n v="0"/>
    <n v="0"/>
    <n v="0"/>
    <n v="0"/>
    <n v="0"/>
    <n v="0"/>
    <m/>
  </r>
  <r>
    <m/>
    <x v="3"/>
    <s v="GLPI"/>
    <n v="351957"/>
    <s v="NOTA - ACTUALIZAR ALUMNO 2021-10"/>
    <s v="Estimad@s, buenas noches. Espero que se encuentren bien. Agradece mucho el apoyo en el cambio de la nota ingresada para el estudiante Frank Mamami Condori con código 41160110. Nota actual:  41160110 MAMANI CONDORI Frank William VIRTUAL UVIR PSICOLOGÍA 201910 27065 1 1 1 1 1 5 no Nota para actualizar: Gracias. Paul Geldres Vive Continental Coordinador 961606582"/>
    <s v="Geldres Ayala Paul César"/>
    <d v="2022-01-11T00:00:00"/>
    <d v="2022-02-25T00:00:00"/>
    <d v="2022-02-25T00:00:00"/>
    <m/>
    <n v="45"/>
    <n v="45"/>
    <n v="0"/>
    <s v="Pequeño"/>
    <n v="0"/>
    <n v="0"/>
    <n v="0"/>
    <n v="0"/>
    <n v="0"/>
    <n v="0"/>
    <n v="0"/>
    <m/>
  </r>
  <r>
    <m/>
    <x v="3"/>
    <s v="GLPI"/>
    <n v="362332"/>
    <s v="PORTAL ESTUDIANTE - ACTUALIZAR REGISTRO DE TALLER"/>
    <s v="CASO 24: Solicitud de la estudiante para actualizar el registro de su taller en el Portal del del estudiante Deseo que sus familias y ustedes se encuentren bien. Mediante la presente, les comento que la estudiante BRANDON PAUL ESTEBAN CAMPOS &lt;&lt;a href=&quot;mailto:71225973@continental.edu.pe&quot; target=&quot;_blank&quot;&gt;71225973@continental.edu.pe&gt; solicita la visualización del taller que realizó en el (...)"/>
    <s v="Condori Apaza Marisol"/>
    <d v="2022-02-23T00:00:00"/>
    <d v="2022-02-23T00:00:00"/>
    <d v="2022-02-23T00:00:00"/>
    <m/>
    <n v="1"/>
    <n v="1"/>
    <n v="0"/>
    <s v="Pequeño"/>
    <n v="0"/>
    <n v="0"/>
    <n v="0"/>
    <n v="0"/>
    <n v="0"/>
    <n v="0"/>
    <n v="0"/>
    <m/>
  </r>
  <r>
    <m/>
    <x v="3"/>
    <s v="GLPI"/>
    <n v="360714"/>
    <s v="PORTAL - VISUALIZACION DE TALLER"/>
    <s v="CASO 23: Solicitud de la estudiante para actualizar el registro de su taller en el Portal del del estudiante Deseo que sus familias y ustedes se encuentren bien. Mediante la presente, les comento que la estudiante MAGDALENA DEL CARMEN CHAVEZ JIMENEZ &lt;&lt;a href=&quot;mailto:72868017@continental.edu.pe&quot; target=&quot;_blank&quot;&gt;72868017@continental.edu.pe&gt; solicita la visualización del taller que reali (...)"/>
    <s v="Condori Soto Monica"/>
    <d v="2022-02-17T00:00:00"/>
    <d v="2022-02-17T00:00:00"/>
    <d v="2022-02-17T00:00:00"/>
    <m/>
    <n v="1"/>
    <n v="1"/>
    <n v="0"/>
    <s v="Pequeño"/>
    <n v="0"/>
    <n v="0"/>
    <n v="0"/>
    <n v="0"/>
    <n v="0"/>
    <n v="0"/>
    <n v="0"/>
    <m/>
  </r>
  <r>
    <m/>
    <x v="3"/>
    <s v="GLPI"/>
    <n v="354312"/>
    <s v="PORTAL - VERIFICAR TALLER"/>
    <s v="Apreciad@s tod@s,  Deseo que sus familias y ustedes se encuentren bien. Mediante la presente, les comento que la estudiante MARIA CRISTINA CORONEL PUCUHUARANGA &lt;&lt;a href=&quot;mailto:71840462@continental.edu.pe&quot; target=&quot;_blank&quot;&gt;71840462@continental.edu.pe&gt; me envió un correo donde menciona que el taller que realizó en el año y periodo académico 2019-00 no lo visualiza en el Portal del estud (...)"/>
    <s v="Condori Soto Monica"/>
    <d v="2022-01-22T00:00:00"/>
    <d v="2022-01-22T00:00:00"/>
    <d v="2022-01-22T00:00:00"/>
    <m/>
    <n v="1"/>
    <n v="1"/>
    <n v="0"/>
    <s v="Pequeño"/>
    <n v="0"/>
    <n v="0"/>
    <n v="0"/>
    <n v="0"/>
    <n v="0"/>
    <n v="0"/>
    <n v="0"/>
    <m/>
  </r>
  <r>
    <m/>
    <x v="3"/>
    <s v="GLPI"/>
    <n v="354609"/>
    <s v="PORTAL ESTUDIANTE - TALLER NO REGISTRA"/>
    <s v="Apreciad@s tod@s,  Deseo que sus familias y ustedes se encuentren bien. Mediante la presente, les comento que la estudiante KENNETH SCOTT URETA AQUINO &lt;&lt;a href=&quot;mailto:74233343@continental.edu.pe&quot; target=&quot;_blank&quot;&gt;74233343@continental.edu.pe&gt; me envió un correo donde menciona que el taller que realizó en el año y periodo académico 2018-10 no lo visualiza en el Portal del estudiante. Po (...)"/>
    <s v="Condori Soto Monica"/>
    <d v="2022-01-24T00:00:00"/>
    <d v="2022-01-24T00:00:00"/>
    <d v="2022-01-24T00:00:00"/>
    <m/>
    <n v="1"/>
    <n v="1"/>
    <n v="0"/>
    <s v="Pequeño"/>
    <n v="0"/>
    <n v="0"/>
    <n v="0"/>
    <n v="0"/>
    <n v="0"/>
    <n v="0"/>
    <n v="0"/>
    <m/>
  </r>
  <r>
    <m/>
    <x v="3"/>
    <s v="GLPI"/>
    <n v="352170"/>
    <s v="PORTAL ESTUDIANTE - TALLER NO REGISTRA"/>
    <s v="Apreciad@s tod@s,  Deseo que sus familias y ustedes se encuentren bien. Mediante la presente, les comento que la estudiante AIDA MILAGROS GARAGATTI CORDOVA &lt;&lt;a href=&quot;mailto:77283609@continental.edu.pe&quot; target=&quot;_blank&quot;&gt;77283609@continental.edu.pe&gt; me envió un correo donde menciona que el taller que realizó en el año 2018 no lo visualiza en el Portal del estudiante. Por tal motivo, soli (...)"/>
    <s v="Condori Soto Monica"/>
    <d v="2022-01-12T00:00:00"/>
    <d v="2022-01-12T00:00:00"/>
    <d v="2022-01-12T00:00:00"/>
    <m/>
    <n v="1"/>
    <n v="1"/>
    <n v="0"/>
    <s v="Pequeño"/>
    <n v="0"/>
    <n v="0"/>
    <n v="0"/>
    <n v="0"/>
    <n v="0"/>
    <n v="0"/>
    <n v="0"/>
    <m/>
  </r>
  <r>
    <m/>
    <x v="3"/>
    <s v="GLPI"/>
    <n v="354993"/>
    <s v="PASE PROD. - PROYECTO SELECCION DOCENTE"/>
    <s v="[creación de Ticket] Pase a produccion Proyecto Seleccion Docente nueva implementación en el proyecto de Selección Docente de posgrado."/>
    <s v="Sobrados Tapia Jaime Enrique"/>
    <d v="2022-01-26T00:00:00"/>
    <d v="2022-02-25T00:00:00"/>
    <d v="2022-02-25T00:00:00"/>
    <m/>
    <n v="30"/>
    <n v="30"/>
    <n v="0"/>
    <s v="Pequeño"/>
    <n v="0"/>
    <n v="0"/>
    <n v="0"/>
    <n v="0"/>
    <n v="0"/>
    <n v="0"/>
    <n v="0"/>
    <m/>
  </r>
  <r>
    <m/>
    <x v="3"/>
    <s v="GLPI"/>
    <n v="358588"/>
    <s v="PORTAL ESTUDIANTE - TALLER NO REGISTRA"/>
    <s v="CASO 21: Solicitud de la estudiante para actualizar el registro de su taller en el Portal del del estudiante Apreciad@s tod@s,  Deseo que sus familias y ustedes se encuentren bien. Mediante la presente, les comento que la estudiante ARELY NICOLE RAMOS POMA &lt;&lt;a href=&quot;mailto:60906418@continental.edu.pe&quot; target=&quot;_blank&quot;&gt;60906418@continental.edu.pe&gt; solicita la visualización de los talle (...)"/>
    <s v="Condori Soto Monica"/>
    <d v="2022-02-09T00:00:00"/>
    <d v="2022-02-27T00:00:00"/>
    <d v="2022-02-27T00:00:00"/>
    <m/>
    <n v="18"/>
    <n v="18"/>
    <n v="0"/>
    <s v="Pequeño"/>
    <n v="0"/>
    <n v="0"/>
    <n v="0"/>
    <n v="0"/>
    <n v="0"/>
    <n v="0"/>
    <n v="0"/>
    <m/>
  </r>
  <r>
    <m/>
    <x v="3"/>
    <s v="GLPI"/>
    <n v="359399"/>
    <s v="AJUSTE DE INTEGRACION AP"/>
    <s v="Se solicita la creación de un ticket para atender la petición urgente de pagos de ap para ajustar registro de estudiantes extranjeros. saludos,"/>
    <s v="Oruna Soto Claudia Isabel"/>
    <d v="2022-02-11T00:00:00"/>
    <d v="2022-02-11T00:00:00"/>
    <d v="2022-02-11T00:00:00"/>
    <m/>
    <n v="42"/>
    <n v="1"/>
    <n v="-0.97619047619047616"/>
    <s v="Pequeño"/>
    <n v="0"/>
    <n v="0"/>
    <n v="0"/>
    <n v="0"/>
    <n v="0"/>
    <n v="0"/>
    <n v="0"/>
    <m/>
  </r>
  <r>
    <m/>
    <x v="3"/>
    <s v="GLPI"/>
    <n v="359393"/>
    <s v="PASES - ACTUALIZAR HUBSPEC"/>
    <s v="Buenas tardes: para los casos de las validaciones de creación de persona de Hubspec se pide la creación de un ticket para su respectivo pase a producción."/>
    <s v="Oruna Soto Claudia Isabel"/>
    <d v="2022-02-11T00:00:00"/>
    <d v="2022-02-27T00:00:00"/>
    <d v="2022-02-27T00:00:00"/>
    <m/>
    <n v="25"/>
    <n v="16"/>
    <n v="-0.36"/>
    <s v="Pequeño"/>
    <n v="0"/>
    <n v="0"/>
    <n v="0"/>
    <n v="0"/>
    <n v="0"/>
    <n v="0"/>
    <n v="0"/>
    <m/>
  </r>
  <r>
    <m/>
    <x v="3"/>
    <s v="GLPI"/>
    <n v="360665"/>
    <s v="PORTAL DEL ESTUDIANTE EPG - NO FIGURA DEUDA"/>
    <s v="Buenas tardes, les saluda Joslin Avila. Asesor del Centro de Atención y Solución al Estudiante Posgrado. El motivo de la presente es para comunicarles lo siguiente, la estudiante  Mitta Flores Alicia Verónica con DNI 42609180 desea pagar la matricula del programa de especialización en Arbitraje por el portal del estudiante sin embargo dicho monto de deuda no le figura (Adjunto Figura 1), se proce (...)"/>
    <s v="APOYO APOYO"/>
    <d v="2022-02-16T00:00:00"/>
    <d v="2022-02-27T00:00:00"/>
    <d v="2022-02-27T00:00:00"/>
    <m/>
    <n v="15"/>
    <n v="11"/>
    <n v="-0.26666666666666666"/>
    <s v="Pequeño"/>
    <n v="0"/>
    <n v="0"/>
    <n v="0"/>
    <n v="0"/>
    <n v="0"/>
    <n v="0"/>
    <n v="0"/>
    <m/>
  </r>
  <r>
    <m/>
    <x v="3"/>
    <s v="GLPI"/>
    <n v="362538"/>
    <s v="Grados y títulos - REQ 3"/>
    <s v="Buenos días: Se solicita la creación de un ticket de atención para e pase del requerimeinto 3 de la FASE B de Grados y Títulos. Quedo atenta a sus comentarios. saludos,"/>
    <s v="Infante Vidalon Alan Miguel"/>
    <d v="2022-02-24T00:00:00"/>
    <d v="2022-02-24T00:00:00"/>
    <d v="2022-02-24T00:00:00"/>
    <m/>
    <n v="1"/>
    <n v="1"/>
    <n v="0"/>
    <s v="Pequeño"/>
    <n v="0"/>
    <n v="0"/>
    <n v="0"/>
    <n v="0"/>
    <n v="0"/>
    <n v="0"/>
    <n v="0"/>
    <m/>
  </r>
  <r>
    <m/>
    <x v="3"/>
    <s v="GLPI"/>
    <n v="362540"/>
    <s v="Migración programas 2018-2019 Vive Continental"/>
    <s v="Buenas tardes: Se solicita la creación de ticket de atención para la migración de programas de vive continental. Desde el registro antiguo que manejaba el CAS hacia el nuevo sistema."/>
    <s v="Geldres Ayala Paul César"/>
    <d v="2022-02-24T00:00:00"/>
    <d v="2022-02-24T00:00:00"/>
    <d v="2022-02-24T00:00:00"/>
    <m/>
    <n v="1"/>
    <n v="1"/>
    <n v="0"/>
    <s v="Pequeño"/>
    <n v="0"/>
    <n v="0"/>
    <n v="0"/>
    <n v="0"/>
    <n v="0"/>
    <n v="0"/>
    <n v="0"/>
    <m/>
  </r>
  <r>
    <m/>
    <x v="3"/>
    <s v="GLPI"/>
    <n v="362633"/>
    <s v="PORTAL VIVE CONTINENTAL- ACTUALIZAR NOTA"/>
    <s v="Espero que se encuentren bien. Agradece mucho el apoyo en el cambio de la nota ingresada de los siguientes estudiantes: 1.- Kevin Rivera Salas - 47089996 Nota inicial: Nota para actualización:"/>
    <s v="Geldres Ayala Paul César"/>
    <d v="2022-02-24T00:00:00"/>
    <d v="2022-02-24T00:00:00"/>
    <d v="2022-02-24T00:00:00"/>
    <m/>
    <n v="1"/>
    <n v="1"/>
    <n v="0"/>
    <s v="Pequeño"/>
    <n v="0"/>
    <n v="0"/>
    <n v="0"/>
    <n v="0"/>
    <n v="0"/>
    <n v="0"/>
    <n v="0"/>
    <m/>
  </r>
  <r>
    <m/>
    <x v="3"/>
    <s v="GLPI"/>
    <n v="360925"/>
    <s v="PASES - AJUSTES FRONTEND"/>
    <s v="Se solicita la creacion de un ticket para el pase a produccion el frontend del portal del estudiante, y actualizar algunas observaciones por el usuario. Quedo atenta a sus comentarios."/>
    <s v="Oruna Soto Claudia Isabel"/>
    <d v="2022-02-17T00:00:00"/>
    <d v="2022-02-17T00:00:00"/>
    <d v="2022-02-17T00:00:00"/>
    <m/>
    <n v="1"/>
    <n v="1"/>
    <n v="0"/>
    <s v="Pequeño"/>
    <n v="0"/>
    <n v="0"/>
    <n v="0"/>
    <n v="0"/>
    <n v="0"/>
    <n v="0"/>
    <n v="0"/>
    <m/>
  </r>
  <r>
    <m/>
    <x v="3"/>
    <s v="GLPI"/>
    <n v="358966"/>
    <s v="CONTINUA - ERROR CARGA DE CALIFICACIONES"/>
    <s v="Estimados,  Necesito cargar calificaciones, sin embargo, no puedo realizar el procedimiento regular debido a que el curso no me aparece en carga de notas, a pesar de estar asignado como docente principal que es el primer paso.  MDA me indicó ayer que lo revise con TI, debido a que ellos no manejan Banner.  Por favor, su apoyo ya que es urgente la carga de calificaciones para realizar nuestro pr (...)"/>
    <s v="Pasache Marcos Luis Miguel"/>
    <d v="2022-02-10T00:00:00"/>
    <d v="2022-02-15T00:00:00"/>
    <d v="2022-02-15T00:00:00"/>
    <m/>
    <n v="5"/>
    <n v="5"/>
    <n v="0"/>
    <s v="Pequeño"/>
    <n v="0"/>
    <n v="0"/>
    <n v="0"/>
    <n v="0"/>
    <n v="0"/>
    <n v="0"/>
    <n v="0"/>
    <m/>
  </r>
  <r>
    <m/>
    <x v="3"/>
    <s v="GLPI"/>
    <n v="357172"/>
    <s v="PASE PROD. - ACTUALIZACION PRODUCCION"/>
    <s v="Buenas tardes: Se solicita la compilación y subida del código actual del máster del sistema de Grados y Títulos a producción. git: gitlab.com:uc-cau/orbital/gytapp.git Se han venido validando los casos reportados por ainfante, sin embargo al levantar el ambiente de master en local y comparar con producción existen diferencias. AMBIENTE DE PROD"/>
    <s v="Infante Vidalon Alan Miguel"/>
    <d v="2022-02-03T00:00:00"/>
    <d v="2022-02-15T00:00:00"/>
    <d v="2022-02-15T00:00:00"/>
    <m/>
    <n v="12"/>
    <n v="12"/>
    <n v="0"/>
    <s v="Pequeño"/>
    <n v="0"/>
    <n v="0"/>
    <n v="0"/>
    <n v="0"/>
    <n v="0"/>
    <n v="0"/>
    <n v="0"/>
    <m/>
  </r>
  <r>
    <m/>
    <x v="3"/>
    <s v="GLPI"/>
    <n v="355740"/>
    <s v="PASE PROD. - ACTUALIZACION DE PAGOS"/>
    <s v="Buenas tardes: Estimados se solicita su apoyo para la creación de un ticket para la actualización de registro de envío de pagos de ap de fechas pasadas. Quedo atento a sus comentarios. saludos,"/>
    <s v="Oruna Soto Claudia Isabel"/>
    <d v="2022-01-28T00:00:00"/>
    <d v="2022-02-15T00:00:00"/>
    <d v="2022-02-15T00:00:00"/>
    <m/>
    <n v="18"/>
    <n v="18"/>
    <n v="0"/>
    <s v="Pequeño"/>
    <n v="0"/>
    <n v="0"/>
    <n v="0"/>
    <n v="0"/>
    <n v="0"/>
    <n v="0"/>
    <n v="0"/>
    <m/>
  </r>
  <r>
    <m/>
    <x v="3"/>
    <s v="GLPI"/>
    <n v="359955"/>
    <s v="REGULARIZACION - DE NRC EDC"/>
    <s v="Claudia Isabel Oruna Soto 18:10 (hace 21 minutos) para mí Buenas tardes. Se solicita la creación de un ticket para la regularización de nrc's creado por el área académica de posgrado, para su homologación con CRM solicitante: lpasache Quedo atenta a sus comentarios. saludos,"/>
    <s v="Pasache Marcos Luis Miguel"/>
    <d v="2022-02-14T00:00:00"/>
    <d v="2022-02-15T00:00:00"/>
    <d v="2022-02-15T00:00:00"/>
    <m/>
    <n v="1"/>
    <n v="1"/>
    <n v="0"/>
    <s v="Pequeño"/>
    <n v="0"/>
    <n v="0"/>
    <n v="0"/>
    <n v="0"/>
    <n v="0"/>
    <n v="0"/>
    <n v="0"/>
    <m/>
  </r>
  <r>
    <m/>
    <x v="3"/>
    <s v="GLPI"/>
    <n v="356520"/>
    <s v="EDUCACION CONTINUA - Ajustes para EDC"/>
    <s v="Se solicita la creación de ticket para realizar los ajustes correspondientes del formulario de matrícula de educación continua."/>
    <s v="Oruna Soto Claudia Isabel"/>
    <d v="2022-02-01T00:00:00"/>
    <d v="2022-02-15T00:00:00"/>
    <d v="2022-02-15T00:00:00"/>
    <m/>
    <n v="14"/>
    <n v="14"/>
    <n v="0"/>
    <s v="Pequeño"/>
    <n v="0"/>
    <n v="0"/>
    <n v="0"/>
    <n v="0"/>
    <n v="0"/>
    <n v="0"/>
    <n v="0"/>
    <m/>
  </r>
  <r>
    <m/>
    <x v="3"/>
    <s v="GLPI"/>
    <n v="353421"/>
    <s v="EPG - ACTUALIZAR REGISTRO EDUCACION CONTINUA"/>
    <s v="La actualización de registro de educación continua para los casos de los alumnos: 43502804 20122046 Los cuales tienen doble registro o equivocado en apec en contraste con crm. Saludos,"/>
    <s v="Oruna Soto Claudia Isabel"/>
    <d v="2022-01-18T00:00:00"/>
    <d v="2022-02-15T00:00:00"/>
    <d v="2022-02-15T00:00:00"/>
    <m/>
    <n v="28"/>
    <n v="28"/>
    <n v="0"/>
    <s v="Pequeño"/>
    <n v="0"/>
    <n v="0"/>
    <n v="0"/>
    <n v="0"/>
    <n v="0"/>
    <n v="0"/>
    <n v="0"/>
    <m/>
  </r>
  <r>
    <m/>
    <x v="3"/>
    <s v="GLPI"/>
    <n v="355461"/>
    <s v="PASE PROD. - PERMISOS DE MODULOS GYT"/>
    <s v="Buenas tardes Su apoyo para generar el ticket de atención de la solicitud Descripción: Ejecución de scripts para la actualización de los permisos de los usuarios de grados y títulos. arojasc ezaratec aorihuelao saludos,"/>
    <s v="Oruna Soto Claudia Isabel"/>
    <d v="2022-01-27T00:00:00"/>
    <d v="2022-02-15T00:00:00"/>
    <d v="2022-02-15T00:00:00"/>
    <m/>
    <n v="19"/>
    <n v="19"/>
    <n v="0"/>
    <s v="Pequeño"/>
    <n v="0"/>
    <n v="0"/>
    <n v="0"/>
    <n v="0"/>
    <n v="0"/>
    <n v="0"/>
    <n v="0"/>
    <m/>
  </r>
  <r>
    <m/>
    <x v="3"/>
    <s v="GLPI"/>
    <n v="359998"/>
    <s v="PASES - PORTAL DEL ESTUDIANTE EPG"/>
    <s v="Se solicita un ticket de atención para el próximo pase a producción del proyecto de Portal del Estudiante de Posgrado - parte administrativa. solicitante: jsobrados"/>
    <s v="Sobrados Tapia Jaime Enrique"/>
    <d v="2022-02-14T00:00:00"/>
    <d v="2022-02-14T00:00:00"/>
    <d v="2022-02-14T00:00:00"/>
    <m/>
    <n v="1"/>
    <n v="1"/>
    <n v="0"/>
    <s v="Pequeño"/>
    <n v="0"/>
    <n v="0"/>
    <n v="0"/>
    <n v="0"/>
    <n v="0"/>
    <n v="0"/>
    <n v="0"/>
    <m/>
  </r>
  <r>
    <m/>
    <x v="3"/>
    <s v="GLPI"/>
    <n v="353951"/>
    <s v="DYNAMICS: Error de Inscripción - 81019053 &gt;&gt; TI"/>
    <s v="Estimado Previo un cordial saludo, te adjunto código de postulantes que no está jalando su pago de inscripción, de ante mano agradezco tu apoyo, saludos. CHRISTHIAN NILSON LAYME QUISPICUSI 81019053"/>
    <s v="MV-RORTIZC"/>
    <d v="2022-01-20T00:00:00"/>
    <d v="2022-01-24T00:00:00"/>
    <d v="2022-01-24T00:00:00"/>
    <m/>
    <n v="1"/>
    <n v="1"/>
    <n v="0"/>
    <s v="Pequeño"/>
    <n v="0"/>
    <n v="0"/>
    <n v="0"/>
    <n v="0"/>
    <n v="0"/>
    <n v="0"/>
    <n v="0"/>
    <m/>
  </r>
  <r>
    <m/>
    <x v="3"/>
    <s v="GLPI"/>
    <n v="354154"/>
    <s v="DYNAMICS: Error de Inscripción - 44368705 &gt;&gt; TI"/>
    <s v="Estimados  Porfavor su apoyo con esta postulante 44368705 ROMY KARIN ESTRADA QUISPE, ella gano un sorteo en uno de nuestros eventos por lo cual no paga inscripción. Gracias  Saludos Cordiales  Nelson Leandro "/>
    <s v="Leandro Jáuregui Nelson Edu"/>
    <d v="2022-01-21T00:00:00"/>
    <d v="2022-01-24T00:00:00"/>
    <d v="2022-01-24T00:00:00"/>
    <m/>
    <n v="3"/>
    <n v="3"/>
    <n v="0"/>
    <s v="Pequeño"/>
    <n v="0"/>
    <n v="0"/>
    <n v="0"/>
    <n v="0"/>
    <n v="0"/>
    <n v="0"/>
    <n v="0"/>
    <m/>
  </r>
  <r>
    <m/>
    <x v="3"/>
    <s v="GLPI"/>
    <n v="354310"/>
    <s v="PORTAL - VERIFICAR TALLER"/>
    <s v="Apreciad@s tod@s,  Deseo que sus familias y ustedes se encuentren bien. Mediante la presente, les comento que la estudiante MARIA GUADALUPE MORI PACCORI &lt;&lt;a href=&quot;mailto:76590614@continental.edu.pe&quot; target=&quot;_blank&quot;&gt;76590614@continental.edu.pe&gt; me envió un correo donde menciona que el taller que realizó en el año y periodo académico 2018-20 no lo visualiza en el Portal del estudiante.  (...)"/>
    <s v="Condori Soto Monica"/>
    <d v="2022-01-22T00:00:00"/>
    <d v="2022-01-22T00:00:00"/>
    <d v="2022-01-22T00:00:00"/>
    <m/>
    <n v="4"/>
    <n v="1"/>
    <n v="-0.75"/>
    <s v="Pequeño"/>
    <n v="0"/>
    <n v="0"/>
    <n v="0"/>
    <n v="0"/>
    <n v="0"/>
    <n v="0"/>
    <n v="0"/>
    <m/>
  </r>
  <r>
    <m/>
    <x v="3"/>
    <s v="GLPI"/>
    <n v="354311"/>
    <s v="PORTAL - VERIFICAR TALLER"/>
    <s v="Apreciad@s tod@s,  Deseo que sus familias y ustedes se encuentren bien. Mediante la presente, les comento que la estudiante ENITH JOSSELYN DAYANA LOPEZ QUISPE &lt;&lt;a href=&quot;mailto:72791086@continental.edu.pe&quot; target=&quot;_blank&quot;&gt;72791086@continental.edu.pe&gt; me envió un correo donde menciona que el taller que realizó en el año y periodo académico 2018-10 no lo visualiza en el Portal del estudi (...)"/>
    <s v="Condori Soto Monica"/>
    <d v="2022-01-22T00:00:00"/>
    <d v="2022-01-22T00:00:00"/>
    <d v="2022-01-22T00:00:00"/>
    <m/>
    <n v="1"/>
    <n v="1"/>
    <n v="0"/>
    <s v="Pequeño"/>
    <n v="0"/>
    <n v="0"/>
    <n v="0"/>
    <n v="0"/>
    <n v="0"/>
    <n v="0"/>
    <n v="0"/>
    <m/>
  </r>
  <r>
    <m/>
    <x v="3"/>
    <s v="GLPI"/>
    <n v="354309"/>
    <s v="PORTAL - VERIFICAR TALLER"/>
    <s v="Apreciad@s tod@s,  Deseo que sus familias y ustedes se encuentren bien. Mediante la presente, les comento que la estudiante LALY PAOLA CHAHUAYO DE LA CRUZ &lt;&lt;a href=&quot;mailto:77171204@continental.edu.pe&quot; target=&quot;_blank&quot;&gt;77171204@continental.edu.pe&gt; me envió un correo donde menciona que el taller que realizó en el año y periodo académico 2018-20 no lo visualiza en el Portal del estudiante (...)"/>
    <s v="Condori Soto Monica"/>
    <d v="2022-01-22T00:00:00"/>
    <d v="2022-01-22T00:00:00"/>
    <d v="2022-01-22T00:00:00"/>
    <m/>
    <n v="1"/>
    <n v="1"/>
    <n v="0"/>
    <s v="Pequeño"/>
    <n v="0"/>
    <n v="0"/>
    <n v="0"/>
    <n v="0"/>
    <n v="0"/>
    <n v="0"/>
    <n v="0"/>
    <m/>
  </r>
  <r>
    <m/>
    <x v="3"/>
    <s v="GLPI"/>
    <n v="354308"/>
    <s v="PORTAL - VERIFICAR TALLER"/>
    <s v="CASO 14: Solicitud de la estudiante para actualizar el registro de su taller en el Portal del del estudiante preciad@s tod@s,  Deseo que sus familias y ustedes se encuentren bien. Mediante la presente, les comento que la estudiante KAREN SANDRA APARCO PERALTA &lt;&lt;a href=&quot;mailto:72079080@continental.edu.pe&quot; target=&quot;_blank&quot;&gt;72079080@continental.edu.pe&gt; me envió un correo donde menciona q (...)"/>
    <s v="Condori Soto Monica"/>
    <d v="2022-01-22T00:00:00"/>
    <d v="2022-01-22T00:00:00"/>
    <d v="2022-01-22T00:00:00"/>
    <m/>
    <n v="1"/>
    <n v="1"/>
    <n v="0"/>
    <s v="Pequeño"/>
    <n v="0"/>
    <n v="0"/>
    <n v="0"/>
    <n v="0"/>
    <n v="0"/>
    <n v="0"/>
    <n v="0"/>
    <m/>
  </r>
  <r>
    <m/>
    <x v="3"/>
    <s v="GLPI"/>
    <n v="350999"/>
    <s v="DYNAMICS: Error de Inscripción - 81019053 &gt;&gt; TI"/>
    <s v="Estimado Previo un cordial saludo, te adjunto código de postulantes que no está jalando su pago de inscripción, de ante mano agradezco tu apoyo, saludos. CHRISTHIAN NILSON LAYME QUISPICUSI 81019053"/>
    <s v="MV-RORTIZC"/>
    <d v="2022-01-06T00:00:00"/>
    <d v="2022-01-17T00:00:00"/>
    <d v="2022-01-17T00:00:00"/>
    <m/>
    <n v="2"/>
    <n v="11"/>
    <n v="4.5"/>
    <s v="Pequeño"/>
    <n v="0"/>
    <n v="0"/>
    <n v="0"/>
    <n v="0"/>
    <n v="0"/>
    <n v="0"/>
    <n v="0"/>
    <m/>
  </r>
  <r>
    <m/>
    <x v="3"/>
    <s v="GLPI"/>
    <n v="351730"/>
    <s v="DYNAMICS: Error de Inscripción - 71810776 &gt;&gt; TI"/>
    <s v="DYNAMIC:ERROR DE INTEGRACION 71810776 A LA ESPERA DE SU ATENCION GRACIAS"/>
    <s v="MV-DCARRENO"/>
    <d v="2022-01-10T00:00:00"/>
    <d v="2022-01-12T00:00:00"/>
    <d v="2022-01-12T00:00:00"/>
    <m/>
    <n v="2"/>
    <n v="2"/>
    <n v="0"/>
    <s v="Pequeño"/>
    <n v="0"/>
    <n v="0"/>
    <n v="0"/>
    <n v="0"/>
    <n v="0"/>
    <n v="0"/>
    <n v="0"/>
    <m/>
  </r>
  <r>
    <m/>
    <x v="3"/>
    <s v="GLPI"/>
    <n v="349970"/>
    <s v="DYNAMICS: Error de Inscripción - 41317249 &gt;&gt; TI"/>
    <s v="Buen día, Por favor cargar pago 41317249 no figura en el APEC."/>
    <s v="Uculmana Hernandez Karen Rosa"/>
    <d v="2022-01-03T00:00:00"/>
    <d v="2022-01-04T00:00:00"/>
    <d v="2022-01-04T00:00:00"/>
    <m/>
    <n v="1"/>
    <n v="1"/>
    <n v="0"/>
    <s v="Pequeño"/>
    <n v="0"/>
    <n v="0"/>
    <n v="0"/>
    <n v="0"/>
    <n v="0"/>
    <n v="0"/>
    <n v="0"/>
    <m/>
  </r>
  <r>
    <m/>
    <x v="3"/>
    <s v="GLPI"/>
    <n v="349964"/>
    <s v="DYNAMICS: Error de Inscripción - 48321040 &gt;&gt; TI"/>
    <s v="Porfavor cargar pago Pago no cargado 48321040, estudiante se encuentra en cola de agente ."/>
    <s v="Uculmana Hernandez Karen Rosa"/>
    <d v="2022-01-03T00:00:00"/>
    <d v="2022-01-04T00:00:00"/>
    <d v="2022-01-04T00:00:00"/>
    <m/>
    <n v="1"/>
    <n v="1"/>
    <n v="0"/>
    <s v="Pequeño"/>
    <n v="0"/>
    <n v="0"/>
    <n v="0"/>
    <n v="0"/>
    <n v="0"/>
    <n v="0"/>
    <n v="0"/>
    <m/>
  </r>
  <r>
    <m/>
    <x v="0"/>
    <s v="Proyectos"/>
    <m/>
    <s v="Apoyo matricula horarios PTA"/>
    <s v="Apoyo matricula horarios PTA"/>
    <s v="Cinthya Rodriguez"/>
    <d v="2022-03-11T00:00:00"/>
    <d v="2022-03-11T00:00:00"/>
    <d v="2022-03-14T00:00:00"/>
    <m/>
    <n v="1"/>
    <n v="3"/>
    <n v="2"/>
    <s v="Pequeño"/>
    <n v="0"/>
    <n v="0"/>
    <n v="0"/>
    <n v="0"/>
    <n v="0"/>
    <n v="0"/>
    <n v="0"/>
    <m/>
  </r>
  <r>
    <m/>
    <x v="4"/>
    <m/>
    <m/>
    <s v="Integración APlatam"/>
    <s v="revisión de casos AP"/>
    <s v="Cinthya Rodriguez"/>
    <d v="2022-01-03T00:00:00"/>
    <d v="2022-01-04T00:00:00"/>
    <d v="2022-01-04T00:00:00"/>
    <m/>
    <n v="1"/>
    <n v="1"/>
    <n v="0"/>
    <s v="Pequeño"/>
    <n v="0"/>
    <n v="0"/>
    <n v="0"/>
    <n v="0"/>
    <n v="0"/>
    <n v="0"/>
    <n v="0"/>
    <m/>
  </r>
  <r>
    <m/>
    <x v="4"/>
    <m/>
    <m/>
    <s v="Portal del estudiante"/>
    <s v="formulario de primera matrícula - Portal del estudiante"/>
    <s v="Cinthya Rodriguez"/>
    <d v="2022-01-03T00:00:00"/>
    <d v="2022-01-04T00:00:00"/>
    <d v="2022-01-04T00:00:00"/>
    <m/>
    <n v="1"/>
    <n v="1"/>
    <n v="0"/>
    <s v="Pequeño"/>
    <n v="0"/>
    <n v="0"/>
    <n v="0"/>
    <n v="0"/>
    <n v="0"/>
    <n v="0"/>
    <n v="0"/>
    <s v="Pendiente a su publicación"/>
  </r>
  <r>
    <m/>
    <x v="4"/>
    <s v="GLPI"/>
    <n v="351698"/>
    <s v="Encuesta de liderazgo"/>
    <s v="Actualización de datos de los trabajadores de la corporación con respecto a la encuesta de liderazgo"/>
    <s v="Kelmelt Rojas"/>
    <d v="2022-01-08T00:00:00"/>
    <d v="2022-01-10T00:00:00"/>
    <d v="2022-01-10T00:00:00"/>
    <m/>
    <n v="2"/>
    <n v="1"/>
    <n v="-0.5"/>
    <s v="Pequeño"/>
    <n v="0"/>
    <n v="0"/>
    <n v="0"/>
    <n v="0"/>
    <n v="0"/>
    <n v="0"/>
    <n v="0"/>
    <m/>
  </r>
  <r>
    <m/>
    <x v="4"/>
    <s v="GLPI"/>
    <n v="352427"/>
    <s v="Encuesta de liderazgo"/>
    <s v="Actualizar fecha de cierre para las encuestas y deshabilitar la opción de agregar pares"/>
    <s v="Kelmelt Rojas"/>
    <d v="2022-01-11T00:00:00"/>
    <d v="2022-01-13T00:00:00"/>
    <d v="2022-01-13T00:00:00"/>
    <m/>
    <n v="2"/>
    <n v="2"/>
    <n v="0"/>
    <s v="Pequeño"/>
    <n v="0"/>
    <n v="0"/>
    <n v="0"/>
    <n v="0"/>
    <n v="0"/>
    <n v="0"/>
    <n v="0"/>
    <m/>
  </r>
  <r>
    <m/>
    <x v="4"/>
    <s v="GLPI"/>
    <n v="352433"/>
    <s v="Integración Elogim"/>
    <s v="Despliegue del proyecto EZProxy en el entorno de test"/>
    <s v="Kelmelt Rojas"/>
    <d v="2021-11-23T00:00:00"/>
    <d v="2022-01-13T00:00:00"/>
    <d v="2022-01-13T00:00:00"/>
    <m/>
    <n v="51"/>
    <n v="1"/>
    <n v="-0.98039215686274506"/>
    <s v="Pequeño"/>
    <n v="0"/>
    <n v="0"/>
    <n v="0"/>
    <n v="0"/>
    <n v="0"/>
    <n v="0"/>
    <n v="0"/>
    <m/>
  </r>
  <r>
    <m/>
    <x v="4"/>
    <m/>
    <m/>
    <s v="Integración APlatam"/>
    <s v="Revisión de casos AP"/>
    <s v="Cinthya Rodriguez"/>
    <d v="2022-01-11T00:00:00"/>
    <d v="2022-01-14T00:00:00"/>
    <d v="2022-01-14T00:00:00"/>
    <m/>
    <n v="3"/>
    <n v="7"/>
    <n v="1.3333333333333333"/>
    <s v="Pequeño"/>
    <n v="0"/>
    <n v="0"/>
    <n v="0"/>
    <n v="0"/>
    <n v="0"/>
    <n v="0"/>
    <n v="0"/>
    <m/>
  </r>
  <r>
    <m/>
    <x v="4"/>
    <s v="GLPI"/>
    <n v="353470"/>
    <s v="EPG - Módulo de gestión de matrículas y traslados EDC"/>
    <s v="Agregar un módulo que permita la gestión de matrículas y traslados de estudiantes de Educación Continua tanto ingresantes pagantes y matriculados"/>
    <s v="Cinthya Rodriguez"/>
    <d v="2022-01-11T00:00:00"/>
    <d v="2022-01-18T00:00:00"/>
    <d v="2022-01-18T00:00:00"/>
    <m/>
    <n v="7"/>
    <n v="3"/>
    <n v="-0.5714285714285714"/>
    <s v="Pequeño"/>
    <n v="0"/>
    <n v="0"/>
    <n v="0"/>
    <n v="0"/>
    <n v="0"/>
    <n v="0"/>
    <n v="0"/>
    <m/>
  </r>
  <r>
    <m/>
    <x v="4"/>
    <s v="GLPI"/>
    <n v="353468"/>
    <s v="Encuesta de liderazgo"/>
    <s v="Actualizar información del HC 2021-2"/>
    <s v="Kelmelt Rojas"/>
    <d v="2022-01-17T00:00:00"/>
    <d v="2022-01-18T00:00:00"/>
    <d v="2022-01-18T00:00:00"/>
    <m/>
    <n v="1"/>
    <n v="1"/>
    <n v="0"/>
    <s v="Pequeño"/>
    <n v="0"/>
    <n v="0"/>
    <n v="0"/>
    <n v="0"/>
    <n v="0"/>
    <n v="0"/>
    <n v="0"/>
    <m/>
  </r>
  <r>
    <m/>
    <x v="4"/>
    <s v="GLPI"/>
    <n v="354076"/>
    <s v="Encuesta de liderago"/>
    <s v="Restablecer usuario cesado 2021-2"/>
    <s v="Kelmelt Rojas"/>
    <d v="2022-01-19T00:00:00"/>
    <d v="2022-01-20T00:00:00"/>
    <d v="2022-01-20T00:00:00"/>
    <m/>
    <n v="1"/>
    <n v="1"/>
    <n v="0"/>
    <s v="Pequeño"/>
    <n v="0"/>
    <n v="0"/>
    <n v="0"/>
    <n v="0"/>
    <n v="0"/>
    <n v="0"/>
    <n v="0"/>
    <m/>
  </r>
  <r>
    <m/>
    <x v="4"/>
    <m/>
    <m/>
    <s v="Pasarela de pagos"/>
    <s v="Revisión de casos Contipay"/>
    <s v="Cinthya Rodriguez"/>
    <d v="2022-01-19T00:00:00"/>
    <d v="2022-01-20T00:00:00"/>
    <d v="2022-01-20T00:00:00"/>
    <m/>
    <n v="1"/>
    <n v="1"/>
    <n v="0"/>
    <s v="Pequeño"/>
    <n v="0"/>
    <n v="0"/>
    <n v="0"/>
    <n v="0"/>
    <n v="0"/>
    <n v="0"/>
    <n v="0"/>
    <m/>
  </r>
  <r>
    <m/>
    <x v="4"/>
    <s v="GLPI"/>
    <n v="354237"/>
    <s v="EPG - LISTAR PROGRAMAS DE EDC"/>
    <s v="Modificar procedimiento para listar los programas de EDC"/>
    <s v="Cinthya Rodriguez"/>
    <d v="2022-01-18T00:00:00"/>
    <d v="2022-01-21T00:00:00"/>
    <d v="2022-01-21T00:00:00"/>
    <m/>
    <n v="3"/>
    <n v="3"/>
    <n v="0"/>
    <s v="Pequeño"/>
    <n v="0"/>
    <n v="0"/>
    <n v="0"/>
    <n v="0"/>
    <n v="0"/>
    <n v="0"/>
    <n v="0"/>
    <m/>
  </r>
  <r>
    <m/>
    <x v="4"/>
    <m/>
    <m/>
    <s v="Integración APlatam"/>
    <s v="Revisión de casos AP"/>
    <s v="Cinthya Rodriguez"/>
    <d v="2022-01-24T00:00:00"/>
    <d v="2022-01-25T00:00:00"/>
    <d v="2022-01-25T00:00:00"/>
    <m/>
    <n v="1"/>
    <n v="1"/>
    <n v="0"/>
    <s v="Pequeño"/>
    <n v="0"/>
    <n v="0"/>
    <n v="0"/>
    <n v="0"/>
    <n v="0"/>
    <n v="0"/>
    <n v="0"/>
    <m/>
  </r>
  <r>
    <m/>
    <x v="4"/>
    <s v="GLPI"/>
    <n v="355457"/>
    <s v="Encuesta de liderazgo"/>
    <s v="Agregar un usuario a la lista de pares para su evaluación"/>
    <s v="Kelmelt Rojas"/>
    <d v="2022-01-25T00:00:00"/>
    <d v="2022-01-27T00:00:00"/>
    <d v="2022-01-27T00:00:00"/>
    <m/>
    <n v="2"/>
    <n v="2"/>
    <n v="0"/>
    <s v="Pequeño"/>
    <n v="0"/>
    <n v="0"/>
    <n v="0"/>
    <n v="0"/>
    <n v="0"/>
    <n v="0"/>
    <n v="0"/>
    <m/>
  </r>
  <r>
    <m/>
    <x v="4"/>
    <m/>
    <m/>
    <s v="Soluciones PTA"/>
    <s v="Diseño de la arquitectura para el proyecto PTA"/>
    <s v="Cinthya Rodriguez"/>
    <d v="2022-01-26T00:00:00"/>
    <d v="2022-01-27T00:00:00"/>
    <d v="2022-01-27T00:00:00"/>
    <m/>
    <n v="1"/>
    <n v="1"/>
    <n v="0"/>
    <s v="Pequeño"/>
    <n v="0"/>
    <n v="0"/>
    <n v="0"/>
    <n v="0"/>
    <n v="0"/>
    <n v="0"/>
    <n v="0"/>
    <m/>
  </r>
  <r>
    <m/>
    <x v="4"/>
    <m/>
    <m/>
    <s v="Soluciones PTA"/>
    <s v="Revisión de clases híbridas - PTA"/>
    <s v="Cinthya Rodriguez"/>
    <d v="2022-01-28T00:00:00"/>
    <d v="2022-01-31T00:00:00"/>
    <d v="2022-01-31T00:00:00"/>
    <m/>
    <n v="3"/>
    <n v="3"/>
    <n v="0"/>
    <s v="Pequeño"/>
    <n v="0"/>
    <n v="0"/>
    <n v="0"/>
    <n v="0"/>
    <n v="0"/>
    <n v="0"/>
    <n v="0"/>
    <m/>
  </r>
  <r>
    <m/>
    <x v="4"/>
    <m/>
    <m/>
    <s v="Integración APlatam"/>
    <s v="Revisión de casos AP"/>
    <s v="Cinthya Rodriguez"/>
    <d v="2022-01-28T00:00:00"/>
    <d v="2022-02-01T00:00:00"/>
    <d v="2022-02-01T00:00:00"/>
    <m/>
    <n v="4"/>
    <n v="4"/>
    <n v="0"/>
    <s v="Pequeño"/>
    <n v="0"/>
    <n v="0"/>
    <n v="0"/>
    <n v="0"/>
    <n v="0"/>
    <n v="0"/>
    <n v="0"/>
    <m/>
  </r>
  <r>
    <m/>
    <x v="4"/>
    <s v="GLPI"/>
    <n v="357007"/>
    <s v="Integración APlatam"/>
    <s v="Refactoring, y mejoras en el flujo de la información con respecto al uso de RabbitMQ y Crones dentro del proyecto"/>
    <s v="Cinthya Rodriguez"/>
    <d v="2022-02-01T00:00:00"/>
    <d v="2022-02-03T00:00:00"/>
    <d v="2022-02-03T00:00:00"/>
    <m/>
    <n v="2"/>
    <n v="2"/>
    <n v="0"/>
    <s v="Pequeño"/>
    <n v="0"/>
    <n v="0"/>
    <n v="0"/>
    <n v="0"/>
    <n v="0"/>
    <n v="0"/>
    <n v="0"/>
    <m/>
  </r>
  <r>
    <m/>
    <x v="4"/>
    <m/>
    <m/>
    <s v="Integración APlatam"/>
    <s v="Revisión de casos AP"/>
    <s v="Cinthya Rodriguez"/>
    <d v="2022-02-02T00:00:00"/>
    <d v="2022-02-03T00:00:00"/>
    <d v="2022-02-03T00:00:00"/>
    <m/>
    <n v="1"/>
    <n v="1"/>
    <n v="0"/>
    <s v="Pequeño"/>
    <n v="0"/>
    <n v="0"/>
    <n v="0"/>
    <n v="0"/>
    <n v="0"/>
    <n v="0"/>
    <n v="0"/>
    <m/>
  </r>
  <r>
    <m/>
    <x v="4"/>
    <m/>
    <m/>
    <s v="Portal del estudiante"/>
    <s v="Módulo de atención de solicitudes para el centro de salud"/>
    <s v="Cinthya Rodriguez"/>
    <d v="2022-01-18T00:00:00"/>
    <d v="2022-02-03T00:00:00"/>
    <d v="2022-02-03T00:00:00"/>
    <m/>
    <n v="16"/>
    <n v="16"/>
    <n v="0"/>
    <s v="Pequeño"/>
    <n v="0"/>
    <n v="0"/>
    <n v="0"/>
    <n v="0"/>
    <n v="0"/>
    <n v="0"/>
    <n v="0"/>
    <m/>
  </r>
  <r>
    <m/>
    <x v="4"/>
    <s v="GLPI"/>
    <n v="357442"/>
    <s v="Encuesta de liderazgo"/>
    <s v=" Solucionar incidentes que se presentaron en las encuestas de liderazgo dentro del periodo 2021-2"/>
    <s v="Kelmelt Rojas"/>
    <d v="2022-02-02T00:00:00"/>
    <d v="2022-02-04T00:00:00"/>
    <d v="2022-02-04T00:00:00"/>
    <m/>
    <n v="2"/>
    <n v="2"/>
    <n v="0"/>
    <s v="Pequeño"/>
    <n v="0"/>
    <n v="0"/>
    <n v="0"/>
    <n v="0"/>
    <n v="0"/>
    <n v="0"/>
    <n v="0"/>
    <m/>
  </r>
  <r>
    <m/>
    <x v="4"/>
    <s v="GLPI"/>
    <n v="360960"/>
    <s v="Soluciones PTA"/>
    <s v="Desarrollo de un nuevo proyecto web para el control de puertas"/>
    <s v="Cinthya Rodriguez"/>
    <d v="2022-01-27T00:00:00"/>
    <d v="2022-02-17T00:00:00"/>
    <d v="2022-02-17T00:00:00"/>
    <m/>
    <n v="21"/>
    <n v="21"/>
    <n v="0"/>
    <s v="Pequeño"/>
    <n v="0"/>
    <n v="0"/>
    <n v="0"/>
    <n v="0"/>
    <n v="0"/>
    <n v="0"/>
    <n v="0"/>
    <m/>
  </r>
  <r>
    <m/>
    <x v="4"/>
    <s v="GLPI"/>
    <n v="361610"/>
    <s v="Formulario de inscripción"/>
    <s v="Solución formato de fecha al seleccionar la fecha de examen"/>
    <s v="Cinthya Rodriguez"/>
    <d v="2022-02-18T00:00:00"/>
    <d v="2022-02-21T00:00:00"/>
    <d v="2022-02-21T00:00:00"/>
    <m/>
    <n v="3"/>
    <n v="3"/>
    <n v="0"/>
    <s v="Pequeño"/>
    <n v="0"/>
    <n v="0"/>
    <n v="0"/>
    <n v="0"/>
    <n v="0"/>
    <n v="0"/>
    <n v="0"/>
    <m/>
  </r>
  <r>
    <m/>
    <x v="4"/>
    <s v="GLPI"/>
    <n v="361635"/>
    <s v="Encuesta de liderazgo"/>
    <s v="Limpieza de registros para el cierre de periodo 2021-2"/>
    <s v="Kelmelt Rojas"/>
    <d v="2022-02-18T00:00:00"/>
    <d v="2022-02-21T00:00:00"/>
    <d v="2022-02-21T00:00:00"/>
    <m/>
    <n v="3"/>
    <n v="3"/>
    <n v="0"/>
    <s v="Pequeño"/>
    <n v="0"/>
    <n v="0"/>
    <n v="0"/>
    <n v="0"/>
    <n v="0"/>
    <n v="0"/>
    <n v="0"/>
    <m/>
  </r>
  <r>
    <m/>
    <x v="4"/>
    <s v="GLPI"/>
    <n v="362514"/>
    <s v="Encuesta de liderazgo"/>
    <s v="Cierre de periodo 2021-2"/>
    <s v="Kelmelt Rojas"/>
    <d v="2022-02-21T00:00:00"/>
    <d v="2022-02-24T00:00:00"/>
    <d v="2022-02-24T00:00:00"/>
    <m/>
    <n v="3"/>
    <n v="3"/>
    <n v="0"/>
    <s v="Pequeño"/>
    <n v="0"/>
    <n v="0"/>
    <n v="0"/>
    <n v="0"/>
    <n v="0"/>
    <n v="0"/>
    <n v="0"/>
    <m/>
  </r>
  <r>
    <m/>
    <x v="4"/>
    <s v="GLPI"/>
    <n v="363419"/>
    <s v="Admisiones 2.0"/>
    <s v="Trackeo de procedimientos almacenados"/>
    <s v="Cinthya Rodriguez"/>
    <d v="2022-02-25T00:00:00"/>
    <d v="2022-02-28T00:00:00"/>
    <d v="2022-02-28T00:00:00"/>
    <m/>
    <n v="3"/>
    <n v="3"/>
    <n v="0"/>
    <m/>
    <m/>
    <m/>
    <m/>
    <m/>
    <m/>
    <m/>
    <m/>
    <m/>
  </r>
  <r>
    <m/>
    <x v="4"/>
    <s v="GLPI"/>
    <n v="367483"/>
    <s v="Soluciones PTA"/>
    <s v="Validacion de clases y documentos - mejoras en el rendimiento de la aplicación"/>
    <s v="Cinthya Rodriguez"/>
    <d v="2022-02-16T00:00:00"/>
    <d v="2022-03-14T00:00:00"/>
    <d v="2022-03-14T00:00:00"/>
    <m/>
    <n v="26"/>
    <n v="26"/>
    <n v="0"/>
    <s v="Pequeño"/>
    <n v="0"/>
    <n v="0"/>
    <n v="0"/>
    <n v="0"/>
    <n v="0"/>
    <n v="0"/>
    <n v="0"/>
    <m/>
  </r>
  <r>
    <m/>
    <x v="4"/>
    <m/>
    <m/>
    <s v="Pasarela de pagos"/>
    <s v="Recreación de pagos"/>
    <s v="Cinthya Rodriguez"/>
    <d v="2022-03-04T00:00:00"/>
    <d v="2022-03-08T00:00:00"/>
    <d v="2022-03-14T00:00:00"/>
    <m/>
    <n v="4"/>
    <n v="10"/>
    <n v="1.5"/>
    <s v="Pequeño"/>
    <n v="0"/>
    <n v="0"/>
    <n v="0"/>
    <n v="0"/>
    <n v="0"/>
    <n v="0"/>
    <n v="0"/>
    <s v="Pendiente a su publicación"/>
  </r>
  <r>
    <m/>
    <x v="5"/>
    <s v=" "/>
    <s v=" "/>
    <s v="Revision de notas de mas decimales"/>
    <s v="Se reviso el origen de las notas desde moddle hasta postulante"/>
    <s v="Miriam Flores"/>
    <d v="2022-01-13T00:00:00"/>
    <d v="2022-01-18T00:00:00"/>
    <d v="2022-01-18T00:00:00"/>
    <m/>
    <n v="5"/>
    <n v="5"/>
    <n v="0"/>
    <s v="Pequeño"/>
    <n v="0"/>
    <n v="0"/>
    <n v="0"/>
    <n v="0"/>
    <n v="0"/>
    <n v="0"/>
    <n v="0"/>
    <m/>
  </r>
  <r>
    <m/>
    <x v="5"/>
    <s v=" "/>
    <s v=" "/>
    <s v="Generacion de Layouts uimprove verano"/>
    <s v="Generacion de Layouts uimprove verano"/>
    <s v="Jackelyn Champa"/>
    <d v="2022-01-18T00:00:00"/>
    <d v="2022-01-25T00:00:00"/>
    <d v="2022-01-25T00:00:00"/>
    <m/>
    <n v="7"/>
    <n v="7"/>
    <n v="0"/>
    <s v="Pequeño"/>
    <n v="0"/>
    <n v="0"/>
    <n v="0"/>
    <n v="0"/>
    <n v="0"/>
    <n v="0"/>
    <n v="0"/>
    <m/>
  </r>
  <r>
    <m/>
    <x v="5"/>
    <s v="GLPI"/>
    <n v="352474"/>
    <s v="Pases a prod. Ingesta de notas desde moodle a postulante"/>
    <s v="envio de scripts para generar cambios en la ingesta de  notas desde  moodle"/>
    <s v="Miriam Flores"/>
    <d v="2022-01-18T00:00:00"/>
    <d v="2022-01-21T00:00:00"/>
    <d v="2022-01-21T00:00:00"/>
    <m/>
    <n v="3"/>
    <n v="3"/>
    <n v="0"/>
    <s v="Pequeño"/>
    <n v="0"/>
    <n v="0"/>
    <n v="0"/>
    <n v="0"/>
    <n v="0"/>
    <n v="0"/>
    <n v="0"/>
    <m/>
  </r>
  <r>
    <m/>
    <x v="5"/>
    <s v=" "/>
    <s v=" "/>
    <s v="Desarrollo de encuestas de posrgrado - observaciones"/>
    <s v="Desarrollo de encuestas de posrgrado - observaciones"/>
    <s v="EPG"/>
    <d v="2022-01-25T00:00:00"/>
    <d v="2022-02-10T00:00:00"/>
    <d v="2022-02-10T00:00:00"/>
    <m/>
    <n v="16"/>
    <n v="16"/>
    <n v="0"/>
    <s v="Pequeño"/>
    <n v="0"/>
    <n v="0"/>
    <n v="0"/>
    <n v="0"/>
    <n v="0"/>
    <n v="0"/>
    <n v="0"/>
    <m/>
  </r>
  <r>
    <m/>
    <x v="5"/>
    <s v=" "/>
    <s v=" "/>
    <s v="Nueva generacion de layouts UIMPROV"/>
    <s v="Nueva generacion de layouts UIMPROV"/>
    <s v="Jackelyn Champa"/>
    <d v="2022-01-27T00:00:00"/>
    <d v="2022-02-05T00:00:00"/>
    <d v="2022-02-05T00:00:00"/>
    <m/>
    <n v="9"/>
    <n v="9"/>
    <n v="0"/>
    <s v="Pequeño"/>
    <n v="0"/>
    <n v="0"/>
    <n v="0"/>
    <n v="0"/>
    <n v="0"/>
    <n v="0"/>
    <n v="0"/>
    <m/>
  </r>
  <r>
    <m/>
    <x v="5"/>
    <s v=" "/>
    <s v=" "/>
    <s v="Pruebas de testeo pase a produccion notas a decimales "/>
    <s v="Pruebas de testeo pase a produccion notas a decimales "/>
    <s v="Henry Garcia"/>
    <d v="2022-02-01T00:00:00"/>
    <d v="2022-02-01T00:00:00"/>
    <d v="2022-02-01T00:00:00"/>
    <m/>
    <n v="1"/>
    <n v="1"/>
    <n v="0"/>
    <s v="Pequeño"/>
    <n v="0"/>
    <n v="0"/>
    <n v="0"/>
    <n v="0"/>
    <n v="0"/>
    <n v="0"/>
    <n v="0"/>
    <m/>
  </r>
  <r>
    <m/>
    <x v="5"/>
    <s v=" "/>
    <s v=" "/>
    <s v="Apoyo en coordinacion del plan 2023"/>
    <s v="Apoyo en coordinacion plan 2023"/>
    <s v="Gustavo Huarcaya"/>
    <d v="2022-02-01T00:00:00"/>
    <d v="2022-02-01T00:00:00"/>
    <d v="2022-02-01T00:00:00"/>
    <m/>
    <n v="1"/>
    <n v="1"/>
    <n v="0"/>
    <s v="Pequeño"/>
    <n v="0"/>
    <n v="0"/>
    <n v="0"/>
    <n v="0"/>
    <n v="0"/>
    <n v="0"/>
    <n v="0"/>
    <m/>
  </r>
  <r>
    <m/>
    <x v="5"/>
    <s v=" "/>
    <s v=" "/>
    <s v="Reportes secciones por gestor"/>
    <s v="Reportes secciones por gestor"/>
    <s v="Miriam Flores"/>
    <d v="2022-02-08T00:00:00"/>
    <d v="2022-02-20T00:00:00"/>
    <d v="2022-02-20T00:00:00"/>
    <m/>
    <n v="12"/>
    <n v="12"/>
    <n v="0"/>
    <s v="Pequeño"/>
    <n v="0"/>
    <n v="0"/>
    <n v="0"/>
    <n v="0"/>
    <n v="0"/>
    <n v="0"/>
    <n v="0"/>
    <m/>
  </r>
  <r>
    <m/>
    <x v="5"/>
    <s v=" "/>
    <s v=" "/>
    <s v="Asignacion BECA 18"/>
    <s v="Asignacion BECA 18"/>
    <s v="Miriam Flores"/>
    <d v="2022-02-09T00:00:00"/>
    <d v="2022-02-25T00:00:00"/>
    <d v="2022-02-25T00:00:00"/>
    <m/>
    <n v="16"/>
    <n v="16"/>
    <n v="0"/>
    <s v="Pequeño"/>
    <n v="0"/>
    <n v="0"/>
    <n v="0"/>
    <n v="0"/>
    <n v="0"/>
    <n v="0"/>
    <n v="0"/>
    <m/>
  </r>
  <r>
    <m/>
    <x v="5"/>
    <s v=" "/>
    <s v=" "/>
    <s v="Pruebas asignacion beca18"/>
    <s v="Pruebas asignacion beca18"/>
    <s v="Miriam Flores"/>
    <d v="2022-03-02T00:00:00"/>
    <d v="2022-03-02T00:00:00"/>
    <d v="2022-03-02T00:00:00"/>
    <m/>
    <n v="1"/>
    <n v="1"/>
    <n v="0"/>
    <s v="Pequeño"/>
    <n v="0"/>
    <n v="0"/>
    <n v="0"/>
    <n v="0"/>
    <n v="0"/>
    <n v="0"/>
    <n v="0"/>
    <m/>
  </r>
  <r>
    <m/>
    <x v="5"/>
    <s v=" "/>
    <s v=" "/>
    <s v="Coordinacion para implementar salas Meet"/>
    <s v="Coordinacion para implementar salas Meet"/>
    <s v="Miriam Flores"/>
    <d v="2022-03-03T00:00:00"/>
    <d v="2022-03-03T00:00:00"/>
    <d v="2022-03-03T00:00:00"/>
    <m/>
    <n v="1"/>
    <n v="1"/>
    <n v="0"/>
    <s v="Pequeño"/>
    <n v="0"/>
    <n v="0"/>
    <n v="0"/>
    <n v="0"/>
    <n v="0"/>
    <n v="0"/>
    <n v="0"/>
    <m/>
  </r>
  <r>
    <m/>
    <x v="5"/>
    <s v=" "/>
    <s v=" "/>
    <s v="Revision de layout uimprove enviados"/>
    <s v="Revision de layout uimprove enviados"/>
    <s v="Jackelyn Champa"/>
    <d v="2022-03-03T00:00:00"/>
    <d v="2022-03-03T00:00:00"/>
    <d v="2022-03-03T00:00:00"/>
    <m/>
    <n v="1"/>
    <n v="1"/>
    <n v="0"/>
    <s v="Pequeño"/>
    <n v="0"/>
    <n v="0"/>
    <n v="0"/>
    <n v="0"/>
    <n v="0"/>
    <n v="0"/>
    <n v="0"/>
    <m/>
  </r>
  <r>
    <m/>
    <x v="5"/>
    <s v=" "/>
    <s v=" "/>
    <s v="Otra prueba de insersion de atributo beca 18 usando paquete oracle"/>
    <s v="Otra prueba de insersion de atributo beca 18 usando paquete oracle"/>
    <s v="Miriam Flores"/>
    <d v="2022-03-07T00:00:00"/>
    <d v="2022-03-07T00:00:00"/>
    <d v="2022-03-07T00:00:00"/>
    <m/>
    <n v="1"/>
    <n v="1"/>
    <n v="0"/>
    <s v="Pequeño"/>
    <n v="0"/>
    <n v="0"/>
    <n v="0"/>
    <n v="0"/>
    <n v="0"/>
    <n v="0"/>
    <n v="0"/>
    <m/>
  </r>
  <r>
    <m/>
    <x v="5"/>
    <s v=" "/>
    <s v=" "/>
    <s v="Riesgo Uretention"/>
    <s v="Riesgo uretention"/>
    <s v="Bienestar"/>
    <d v="2022-03-11T00:00:00"/>
    <d v="2022-03-18T00:00:00"/>
    <d v="2022-03-18T00:00:00"/>
    <m/>
    <n v="7"/>
    <n v="7"/>
    <n v="0"/>
    <s v="Pequeño"/>
    <n v="0"/>
    <n v="0"/>
    <n v="0"/>
    <n v="0"/>
    <n v="0"/>
    <n v="0"/>
    <n v="0"/>
    <m/>
  </r>
  <r>
    <m/>
    <x v="5"/>
    <s v=" "/>
    <s v=" "/>
    <s v="Uimprove nuevo envio"/>
    <s v="Nueva solicitud de layouts uimprove"/>
    <s v="Jackelyn Champa"/>
    <d v="2022-03-12T00:00:00"/>
    <d v="2022-03-18T00:00:00"/>
    <d v="2022-03-18T00:00:00"/>
    <m/>
    <n v="6"/>
    <n v="6"/>
    <n v="0"/>
    <s v="Pequeño"/>
    <n v="0"/>
    <n v="0"/>
    <n v="0"/>
    <n v="0"/>
    <n v="0"/>
    <n v="0"/>
    <n v="0"/>
    <m/>
  </r>
  <r>
    <m/>
    <x v="5"/>
    <s v=" "/>
    <s v=" "/>
    <s v="Observaciones encuesta posgrado - argos"/>
    <s v="Observaciones encuesta posgrado - argos"/>
    <s v="Miriam Flores"/>
    <d v="2022-03-15T00:00:00"/>
    <d v="2022-03-21T00:00:00"/>
    <d v="2022-03-21T00:00:00"/>
    <m/>
    <n v="6"/>
    <n v="6"/>
    <n v="0"/>
    <s v="Pequeño"/>
    <n v="0"/>
    <n v="0"/>
    <n v="0"/>
    <n v="0"/>
    <n v="0"/>
    <n v="0"/>
    <n v="0"/>
    <m/>
  </r>
  <r>
    <m/>
    <x v="5"/>
    <s v=" "/>
    <s v=" "/>
    <s v="Mas pruebas de atributos beca18"/>
    <s v="Mas pruebas de atributos beca18"/>
    <s v="Miriam Flores"/>
    <d v="2022-03-16T00:00:00"/>
    <d v="2022-03-16T00:00:00"/>
    <d v="2022-03-16T00:00:00"/>
    <m/>
    <n v="1"/>
    <n v="1"/>
    <n v="0"/>
    <s v="Pequeño"/>
    <n v="0"/>
    <n v="0"/>
    <n v="0"/>
    <n v="0"/>
    <n v="0"/>
    <n v="0"/>
    <n v="0"/>
    <m/>
  </r>
  <r>
    <m/>
    <x v="6"/>
    <s v="GLPI"/>
    <n v="351638"/>
    <s v="ACTUALIZACIÓN EN EL SIAVI"/>
    <s v="Estimado Alex: La presente es para solicitar la modificación del mensaje enviado automáticamente a través del sistema SIAVI sobre el incumplimiento del rellenado de la Ficha Socioeconómica"/>
    <s v="APOYO APOYO"/>
    <d v="2022-01-10T00:00:00"/>
    <d v="2022-02-22T00:00:00"/>
    <d v="2022-02-22T00:00:00"/>
    <m/>
    <n v="43"/>
    <n v="43"/>
    <n v="0"/>
    <s v="Pequeño"/>
    <n v="0"/>
    <n v="0"/>
    <n v="0"/>
    <n v="0"/>
    <n v="0"/>
    <n v="0"/>
    <n v="0"/>
    <m/>
  </r>
  <r>
    <m/>
    <x v="6"/>
    <s v="GLPI"/>
    <n v="352753"/>
    <s v="Derivación portal del estudiante - gastronomía"/>
    <s v="Buenas tardes Alex, como figura en la imagen en el portal al derivar al coordinador de gastronomía que es jlucas@ no aparece el usuario del mismo. tu apoyo por favor a la espera de tu pronta respuesta "/>
    <s v="Chipana Carhuamaca Francisco"/>
    <d v="2022-01-14T00:00:00"/>
    <d v="2022-01-24T00:00:00"/>
    <d v="2022-01-24T00:00:00"/>
    <m/>
    <n v="10"/>
    <n v="10"/>
    <n v="0"/>
    <s v="Pequeño"/>
    <n v="0"/>
    <n v="0"/>
    <n v="0"/>
    <n v="0"/>
    <n v="0"/>
    <n v="0"/>
    <n v="0"/>
    <m/>
  </r>
  <r>
    <m/>
    <x v="6"/>
    <s v="GLPI"/>
    <n v="35346"/>
    <s v="PORTAL DEL ESTUDIANTE - VERIFICAR OPCIÓN"/>
    <s v="Verificación Bachiller:Estimado Alex,Mediante el presente solicito verificación del campus virtual opción ''Bachiller'' ya que la captura adjunta corresponde a un egresado apto, sin embargo no tiene opción a subir los requisitos correspondientes."/>
    <s v="Porras Tapara Yanet Victoria"/>
    <d v="2022-01-18T00:00:00"/>
    <d v="2022-01-27T00:00:00"/>
    <d v="2022-01-27T00:00:00"/>
    <m/>
    <n v="9"/>
    <n v="9"/>
    <n v="0"/>
    <s v="Pequeño"/>
    <n v="0"/>
    <n v="0"/>
    <n v="0"/>
    <n v="0"/>
    <n v="0"/>
    <n v="0"/>
    <n v="0"/>
    <m/>
  </r>
  <r>
    <m/>
    <x v="6"/>
    <s v="GLPI"/>
    <n v="353792"/>
    <s v="PORTAL - BACHILLER TÉCNICO"/>
    <s v="Estimados TI, estamos presentando inconvenientes de validaciones en el sistema de bachiller a través del portal del estudiante, a modo de ejemplo: Les sale que no tienen modular, lo cual para este proceso lo único que se considera es APTO, de modo obligatorio debe validar que cuente con certificado de egresado, de ese modo se valida los procesos modulares independientemente que haya tramitado o no. Asimismo Yanet Porras ha notificado a Alex al respecto de los casos, sin respuesta. "/>
    <s v="Condori Mamani Kety Yaneth"/>
    <d v="2022-01-19T00:00:00"/>
    <d v="2022-01-27T00:00:00"/>
    <d v="2022-01-27T00:00:00"/>
    <m/>
    <n v="8"/>
    <n v="8"/>
    <n v="0"/>
    <s v="Pequeño"/>
    <n v="0"/>
    <n v="0"/>
    <n v="0"/>
    <n v="0"/>
    <n v="0"/>
    <n v="0"/>
    <n v="0"/>
    <m/>
  </r>
  <r>
    <m/>
    <x v="6"/>
    <s v="GLPI"/>
    <n v="354032"/>
    <s v="SIAVI - ACCESO"/>
    <s v="- SIAVI fichas socioeconómicas (escritura)..*Carlos Enrique Sanchez Herrera, csanchezh@continentl.edu.pe *Ederson Sandoval Huaylinos esandovalh@continental.edu.pe"/>
    <s v="Mendoza Gongora Jessica"/>
    <d v="2022-01-20T00:00:00"/>
    <d v="2022-01-24T00:00:00"/>
    <d v="2022-01-24T00:00:00"/>
    <m/>
    <n v="4"/>
    <n v="4"/>
    <n v="0"/>
    <s v="Pequeño"/>
    <n v="0"/>
    <n v="0"/>
    <n v="0"/>
    <n v="0"/>
    <n v="0"/>
    <n v="0"/>
    <n v="0"/>
    <m/>
  </r>
  <r>
    <m/>
    <x v="6"/>
    <s v="GLPI"/>
    <n v="354256"/>
    <s v="Eventos no generados (calendar)"/>
    <s v="Estimados,Mediante el presente, indicarles que no se generaron los eventos en el calendar, de las secciones que finalizan el día de hoy."/>
    <s v="Herrera Villarruel Daniel"/>
    <d v="2022-01-21T00:00:00"/>
    <d v="2022-01-24T00:00:00"/>
    <d v="2022-01-24T00:00:00"/>
    <m/>
    <n v="3"/>
    <n v="3"/>
    <n v="0"/>
    <s v="Pequeño"/>
    <n v="0"/>
    <n v="0"/>
    <n v="0"/>
    <n v="0"/>
    <n v="0"/>
    <n v="0"/>
    <n v="0"/>
    <m/>
  </r>
  <r>
    <m/>
    <x v="6"/>
    <s v="GLPI"/>
    <n v="35458"/>
    <s v="PORTAL IC - CAMBIAR REQUISITOS DE BACHILLER"/>
    <s v="Cambiar requisitos de bachiller en portal de estudiante IC . El usuario solicita cambiar los requisitos para iniciar proceso de bachiller en el portal del estudiante IC."/>
    <s v="Condori Mamani Kety Yaneth"/>
    <d v="2022-01-24T00:00:00"/>
    <d v="2022-01-27T00:00:00"/>
    <d v="2022-01-27T00:00:00"/>
    <m/>
    <n v="3"/>
    <n v="3"/>
    <n v="0"/>
    <s v="Pequeño"/>
    <n v="0"/>
    <n v="0"/>
    <n v="0"/>
    <n v="0"/>
    <n v="0"/>
    <n v="0"/>
    <n v="0"/>
    <m/>
  </r>
  <r>
    <m/>
    <x v="6"/>
    <s v="GLPI"/>
    <n v="355005"/>
    <s v="PORTAL DEL ESTUDIANTE / CAU - ACCESO"/>
    <s v="Acceso Registro de Notas IC - 2 Estimados de TI Para saludarlos y solicitar activar los acceso ( registro de notas) como docente del ic a Franklin Leoncio Huaman Araujo fhuaman@continental.edu.pe"/>
    <s v="Aguirre Castro Manuel"/>
    <d v="2022-01-26T00:00:00"/>
    <d v="2022-02-17T00:00:00"/>
    <d v="2022-02-17T00:00:00"/>
    <m/>
    <n v="22"/>
    <n v="22"/>
    <n v="0"/>
    <s v="Pequeño"/>
    <n v="0"/>
    <n v="0"/>
    <n v="0"/>
    <n v="0"/>
    <n v="0"/>
    <n v="0"/>
    <n v="0"/>
    <m/>
  </r>
  <r>
    <m/>
    <x v="6"/>
    <s v="GLPI"/>
    <n v="355889"/>
    <s v="VERIFICAR PORTAL | BACHILLER NOTIFICACIÓN DE RECHAZOS"/>
    <s v="Estimado @Torres Carvajal Alex según se ha verificado en el portal del sistema de bachiller técnico, al momento de RECHAZAR un documento, si bien es cierto nos permite personalizar el texto con las observaciones, no verificamos que el correo se envié al estudiante, es preciso saber si le llega como un correo y desde que cuenta, pues de registrosic no es. Por otro lado, de este mismo sistema observamos que está permitiendo elegir extensión, cuando solo debiera ser el programa de estudios culminado satisfactoriamente: Por favor, corregir el caso de ese estudiante. Quedamos atentas a las indicaciones. "/>
    <s v="Condori Mamani Kety Yaneth"/>
    <d v="2022-01-29T00:00:00"/>
    <d v="2022-02-17T00:00:00"/>
    <d v="2022-02-17T00:00:00"/>
    <m/>
    <n v="19"/>
    <n v="19"/>
    <n v="0"/>
    <s v="Pequeño"/>
    <n v="0"/>
    <n v="0"/>
    <n v="0"/>
    <n v="0"/>
    <n v="0"/>
    <n v="0"/>
    <n v="0"/>
    <m/>
  </r>
  <r>
    <m/>
    <x v="6"/>
    <s v="GLPI"/>
    <n v="356624"/>
    <s v="SIAVI - INCONVENIENTES"/>
    <s v="Estimados @Mesa de Ayuda TI , buenas tardes. Comunico que se tienen inconvenientes con el SIAVI para la calificación al estudiante: JANPIER NILTON DE LA CRUZ SANCHEZ i2125500@continental.edu.pe . Pido por favor su atención inmediata, pues estamos cerrando el período y de no completar el proceso el estudiante no será certificado. "/>
    <s v="Huamán Rosas Silvia Elizabeth"/>
    <d v="2022-02-02T00:00:00"/>
    <d v="2022-02-17T00:00:00"/>
    <d v="2022-02-17T00:00:00"/>
    <m/>
    <n v="15"/>
    <n v="15"/>
    <n v="0"/>
    <s v="Pequeño"/>
    <n v="0"/>
    <n v="0"/>
    <n v="0"/>
    <n v="0"/>
    <n v="0"/>
    <n v="0"/>
    <n v="0"/>
    <m/>
  </r>
  <r>
    <m/>
    <x v="6"/>
    <s v="GLPI"/>
    <n v="35668"/>
    <s v="SIAVI - ACTUALIZAR FICHA"/>
    <s v="Actualización Ficha Socioeconómica SIAVI. Modificaciones para la ficha socioeconómica en el campus virtual IC."/>
    <s v="Mendoza Gongora Jessica"/>
    <d v="2022-02-02T00:00:00"/>
    <d v="2022-02-21T00:00:00"/>
    <d v="2022-02-21T00:00:00"/>
    <m/>
    <n v="19"/>
    <n v="19"/>
    <n v="0"/>
    <s v="Pequeño"/>
    <n v="0"/>
    <n v="0"/>
    <n v="0"/>
    <n v="0"/>
    <n v="0"/>
    <n v="0"/>
    <n v="0"/>
    <m/>
  </r>
  <r>
    <m/>
    <x v="6"/>
    <s v="GLPI"/>
    <n v="356937"/>
    <s v="Incluir ambiente virtual"/>
    <s v="Estimados Solicito por favor incluir el ambiente virtual en la opción de programación especial, en el CAU (https://campusvirtual.continental.edu.pe/cau_ic/backoffice/pai-personal/programar-sec) Dicho ambiente no debe generar cruce para ser usado con las diferentes secciones. "/>
    <s v="Herrera Villarruel Daniel"/>
    <d v="2022-02-03T00:00:00"/>
    <d v="2022-02-17T00:00:00"/>
    <d v="2022-02-17T00:00:00"/>
    <m/>
    <n v="14"/>
    <n v="14"/>
    <n v="0"/>
    <s v="Pequeño"/>
    <n v="0"/>
    <n v="0"/>
    <n v="0"/>
    <n v="0"/>
    <n v="0"/>
    <n v="0"/>
    <n v="0"/>
    <m/>
  </r>
  <r>
    <m/>
    <x v="6"/>
    <s v="GLPI"/>
    <n v="357833"/>
    <s v="CAU IC - INCONVENIENTES"/>
    <s v="Buenas Dias, no me aparece la opcion para subir notas de la Unidad Didactiva MICHAEL BRAHIAM QUISPE QUISPE mquispeb@continental.edu.pe"/>
    <s v="Docentes Lima"/>
    <d v="2022-02-07T00:00:00"/>
    <d v="2022-02-17T00:00:00"/>
    <d v="2022-02-17T00:00:00"/>
    <m/>
    <n v="10"/>
    <n v="10"/>
    <n v="0"/>
    <s v="Pequeño"/>
    <n v="0"/>
    <n v="0"/>
    <n v="0"/>
    <n v="0"/>
    <n v="0"/>
    <n v="0"/>
    <n v="0"/>
    <m/>
  </r>
  <r>
    <m/>
    <x v="6"/>
    <s v="GLPI"/>
    <n v="358212"/>
    <s v="SIAVI - ACCESOS"/>
    <s v="Buenas tardes:Se solicita el acceso a SIAVI (lectura y escritura) asotelo@continental.edu.pe ASTRID VALERi SOTELO PAREDES"/>
    <s v="Mendoza Gongora Jessica"/>
    <d v="2022-02-08T00:00:00"/>
    <d v="2022-02-17T00:00:00"/>
    <d v="2022-02-17T00:00:00"/>
    <m/>
    <n v="9"/>
    <n v="9"/>
    <n v="0"/>
    <s v="Pequeño"/>
    <n v="0"/>
    <n v="0"/>
    <n v="0"/>
    <n v="0"/>
    <n v="0"/>
    <n v="0"/>
    <n v="0"/>
    <m/>
  </r>
  <r>
    <m/>
    <x v="6"/>
    <s v="GLPI"/>
    <n v="35906"/>
    <s v="CAMPUS VIRTUAL IC - CORRECION F. SOCIOECONOMICA"/>
    <s v="Corrección para visualizar la ficha socioeconómica"/>
    <s v="Mendoza Gongora Jessica"/>
    <d v="2022-02-10T00:00:00"/>
    <d v="2022-02-22T00:00:00"/>
    <d v="2022-02-22T00:00:00"/>
    <m/>
    <n v="12"/>
    <n v="12"/>
    <n v="0"/>
    <s v="Pequeño"/>
    <n v="0"/>
    <n v="0"/>
    <n v="0"/>
    <n v="0"/>
    <n v="0"/>
    <n v="0"/>
    <n v="0"/>
    <m/>
  </r>
  <r>
    <m/>
    <x v="6"/>
    <s v="GLPI"/>
    <n v="360505"/>
    <s v="CAU IC - ACCESOS"/>
    <s v="Estimados de TI Para saludarlos y solicitar activar el registro de notas del docente del IC: Luis Alberto Curo Salvatierra lcuro@continental.edu.pe"/>
    <s v="Aguirre Castro Manuel"/>
    <d v="2022-02-16T00:00:00"/>
    <d v="2022-02-17T00:00:00"/>
    <d v="2022-02-17T00:00:00"/>
    <m/>
    <n v="1"/>
    <n v="1"/>
    <n v="0"/>
    <s v="Pequeño"/>
    <n v="0"/>
    <n v="0"/>
    <n v="0"/>
    <n v="0"/>
    <n v="0"/>
    <n v="0"/>
    <n v="0"/>
    <m/>
  </r>
  <r>
    <m/>
    <x v="6"/>
    <s v="GLPI"/>
    <n v="360992"/>
    <s v="SOLICITUD DE TARJETA DE COORDENADAS"/>
    <s v="Estimados; solicito generar la tarjeta de coordenadas para el docente Moises Darwin Hilario Valdeon"/>
    <s v="Arzapalo Campos Judith Yhensy"/>
    <d v="2022-02-17T00:00:00"/>
    <d v="2022-02-18T00:00:00"/>
    <d v="2022-02-18T00:00:00"/>
    <m/>
    <n v="1"/>
    <n v="1"/>
    <n v="0"/>
    <s v="Pequeño"/>
    <n v="0"/>
    <n v="0"/>
    <n v="0"/>
    <n v="0"/>
    <n v="0"/>
    <n v="0"/>
    <n v="0"/>
    <m/>
  </r>
  <r>
    <m/>
    <x v="6"/>
    <s v="GLPI"/>
    <n v="36193"/>
    <s v="SIAVI - Mejoras Seguimiento de Egresados IC"/>
    <s v="Se solicita a considerar aptos para el envio de escuestas en el momento 0 a los estudiantes que hayan completado sus prácticas, y para el momento 1 a los que tienen certificado de egresado o los que no tengan asignaturas desaprobadas."/>
    <s v="Pantoja Esquivel Roberto"/>
    <d v="2022-02-22T00:00:00"/>
    <d v="2022-03-04T00:00:00"/>
    <d v="2022-03-04T00:00:00"/>
    <m/>
    <n v="10"/>
    <n v="10"/>
    <n v="0"/>
    <s v="Pequeño"/>
    <n v="0"/>
    <n v="0"/>
    <n v="0"/>
    <n v="0"/>
    <n v="0"/>
    <n v="0"/>
    <n v="0"/>
    <m/>
  </r>
  <r>
    <m/>
    <x v="6"/>
    <s v="GLPI"/>
    <n v="362908"/>
    <s v="CAJA - Creación de centro de costo IC"/>
    <s v="solicito su apoyo en agregar a la tabla el centro de costo en el sistema APEC del INSTITUTO lo siguiente"/>
    <s v="Huaman Lorenzo Nelva Jessy"/>
    <d v="2022-02-25T00:00:00"/>
    <d v="2022-02-27T00:00:00"/>
    <d v="2022-02-27T00:00:00"/>
    <m/>
    <n v="2"/>
    <n v="2"/>
    <n v="0"/>
    <s v="Pequeño"/>
    <n v="0"/>
    <n v="0"/>
    <n v="0"/>
    <n v="0"/>
    <n v="0"/>
    <n v="0"/>
    <n v="0"/>
    <m/>
  </r>
  <r>
    <m/>
    <x v="6"/>
    <s v="GLPI"/>
    <n v="362916"/>
    <s v="CAJA - ACTUALIZAR CENTRO DE COSTOS IC"/>
    <s v="Solicito actualizar las cuentas corrientes y los comprobantes emitidos a cada estudiante matriculado de las siguientes secciones, el motivo del requerimiento es porque se han modificado los centros de costos y las cuentas contables de todas las carreras por modalidad SEMIPRESENCIAL y DISTANCIA."/>
    <s v="Chero Laura Enma Elizabeth"/>
    <d v="2022-02-25T00:00:00"/>
    <d v="2022-03-01T00:00:00"/>
    <d v="2022-03-01T00:00:00"/>
    <m/>
    <n v="4"/>
    <n v="4"/>
    <n v="0"/>
    <s v="Pequeño"/>
    <n v="0"/>
    <n v="0"/>
    <n v="0"/>
    <n v="0"/>
    <n v="0"/>
    <n v="0"/>
    <n v="0"/>
    <m/>
  </r>
  <r>
    <m/>
    <x v="6"/>
    <s v="GLPI"/>
    <n v="364152"/>
    <s v="DEPURACIÓN DE INSCRITOS | 14 FEBREO 2022"/>
    <s v="Estimados @Mesa de Ayuda TI  se solicita se depure las cuentas de todos los estudiantes en estado INSCRITOS para los inicios del 14 de Febrero."/>
    <s v="CAJA UC"/>
    <d v="2022-03-02T00:00:00"/>
    <d v="2022-03-04T00:00:00"/>
    <d v="2022-03-04T00:00:00"/>
    <m/>
    <n v="2"/>
    <n v="2"/>
    <n v="0"/>
    <s v="Pequeño"/>
    <n v="0"/>
    <n v="0"/>
    <n v="0"/>
    <n v="0"/>
    <n v="0"/>
    <n v="0"/>
    <n v="0"/>
    <m/>
  </r>
  <r>
    <m/>
    <x v="6"/>
    <s v="GLPI"/>
    <n v="365013"/>
    <s v="ENCUESTA DE EGRESADOS - CORRECCIÓN"/>
    <s v="Solicito por favor la corrección de acceso a estudiantes egresados de la encuesta para seguimiento (de egresados)."/>
    <s v="Pantoja Esquivel Roberto"/>
    <d v="2022-03-05T00:00:00"/>
    <d v="2022-03-08T00:00:00"/>
    <d v="2022-03-08T00:00:00"/>
    <m/>
    <n v="3"/>
    <n v="3"/>
    <n v="0"/>
    <s v="Pequeño"/>
    <n v="0"/>
    <n v="0"/>
    <n v="0"/>
    <n v="0"/>
    <n v="0"/>
    <n v="0"/>
    <n v="0"/>
    <m/>
  </r>
  <r>
    <m/>
    <x v="6"/>
    <s v="GLPI"/>
    <n v="365162"/>
    <s v="ESTUDIANTES DE BECA | INICIO EL 07.03.2022 - BECA CONTINUIDAD"/>
    <s v="Estimados mesa de ayuda se solicita su apoyo con enlazar a los alumnos según lista adjunta por Jesús Galarza, estudiantes inscritos para inicio 7/3/2022"/>
    <s v="Huaman Lorenzo Nelva Jessy"/>
    <d v="2022-03-07T00:00:00"/>
    <d v="2022-03-08T00:00:00"/>
    <d v="2022-03-08T00:00:00"/>
    <m/>
    <n v="1"/>
    <n v="1"/>
    <n v="0"/>
    <s v="Pequeño"/>
    <n v="0"/>
    <n v="0"/>
    <n v="0"/>
    <n v="0"/>
    <n v="0"/>
    <n v="0"/>
    <n v="0"/>
    <m/>
  </r>
  <r>
    <m/>
    <x v="6"/>
    <s v="GLPI"/>
    <n v="365315"/>
    <s v="OVIE- VALIDACION DE PRACTICAS"/>
    <s v="Agregar a la validación de término de prácticas pre que solo considera a las que se realicen del plan de estudios del periodo 2019 en adelante sin considerar anteriores."/>
    <s v="Pantoja Esquivel Roberto"/>
    <d v="2022-03-07T00:00:00"/>
    <d v="2022-03-15T00:00:00"/>
    <d v="2022-03-15T00:00:00"/>
    <m/>
    <n v="8"/>
    <n v="8"/>
    <n v="0"/>
    <s v="Pequeño"/>
    <n v="0"/>
    <n v="0"/>
    <n v="0"/>
    <n v="0"/>
    <n v="0"/>
    <n v="0"/>
    <n v="0"/>
    <m/>
  </r>
  <r>
    <m/>
    <x v="6"/>
    <s v="GLPI"/>
    <n v="365325"/>
    <s v="CAJA - DEPURACION DE CUENTAS IC"/>
    <s v="se solicita se depure las cuentas de todos los estudiantes en estado INSCRITOS para los inicios del 21 de Febrero."/>
    <s v="TSO-NHUAMAN"/>
    <d v="2022-03-07T00:00:00"/>
    <d v="2022-03-10T00:00:00"/>
    <d v="2022-03-10T00:00:00"/>
    <m/>
    <n v="3"/>
    <n v="3"/>
    <n v="0"/>
    <s v="Pequeño"/>
    <n v="0"/>
    <n v="0"/>
    <n v="0"/>
    <n v="0"/>
    <n v="0"/>
    <n v="0"/>
    <n v="0"/>
    <m/>
  </r>
  <r>
    <m/>
    <x v="6"/>
    <s v="GLPI"/>
    <n v="365725"/>
    <s v="PROBLEMA EN GENERACIÓN DE EVENTO MEET IC"/>
    <s v="No se está generando el evento en calendar para la sección F06AN1, asignatura F1039 del IC."/>
    <s v="Herrera Villarruel Daniel"/>
    <d v="2022-03-08T00:00:00"/>
    <d v="2022-03-11T00:00:00"/>
    <d v="2022-03-11T00:00:00"/>
    <m/>
    <n v="3"/>
    <n v="3"/>
    <n v="0"/>
    <s v="Pequeño"/>
    <n v="0"/>
    <n v="0"/>
    <n v="0"/>
    <n v="0"/>
    <n v="0"/>
    <n v="0"/>
    <n v="0"/>
    <m/>
  </r>
  <r>
    <m/>
    <x v="6"/>
    <s v="GLPI"/>
    <n v="367692"/>
    <s v="SIAVI - ACCESOS"/>
    <s v="Por medio de la presente solicito se pueda brindar accesos de nivel administrador para el SIAVI para la señorita LIZ ORTIZ GARCÍA ( lortizg@continental.edu.pe) quien nos estará apoyando en el área de OVIE como asistente."/>
    <s v="Pantoja Esquivel Roberto"/>
    <d v="2022-03-15T00:00:00"/>
    <d v="2022-03-15T00:00:00"/>
    <d v="2022-03-15T00:00:00"/>
    <m/>
    <n v="1"/>
    <n v="1"/>
    <n v="0"/>
    <s v="Pequeño"/>
    <n v="0"/>
    <n v="0"/>
    <n v="0"/>
    <n v="0"/>
    <n v="0"/>
    <n v="0"/>
    <n v="0"/>
    <m/>
  </r>
  <r>
    <m/>
    <x v="6"/>
    <s v="GLPI"/>
    <n v="367713"/>
    <s v="RAI - REPORTE NO MATRICULADOS"/>
    <s v="Se solicita la data de estudiantes que no lograron matricularse para el inicio del 14 de febrero."/>
    <s v="Mendoza Gongora Jessica"/>
    <d v="2022-03-15T00:00:00"/>
    <d v="2022-03-19T00:00:00"/>
    <d v="2022-03-19T00:00:00"/>
    <m/>
    <n v="4"/>
    <n v="4"/>
    <n v="0"/>
    <s v="Pequeño"/>
    <n v="0"/>
    <n v="0"/>
    <n v="0"/>
    <n v="0"/>
    <n v="0"/>
    <n v="0"/>
    <n v="0"/>
    <m/>
  </r>
  <r>
    <m/>
    <x v="6"/>
    <s v="GLPI"/>
    <n v="368018"/>
    <s v="TARJETA DE COORDENADAS - 1398"/>
    <s v="Estimados @Mesa de Ayuda TI  su apoyo para remitir el archivo digital de coordenadas del N° 1398 al usuario @Jonathan Paúl Flores Medrano "/>
    <s v="Condori Mamani Kety Yaneth"/>
    <d v="2022-03-15T00:00:00"/>
    <d v="2022-03-16T00:00:00"/>
    <d v="2022-03-16T00:00:00"/>
    <m/>
    <n v="1"/>
    <n v="1"/>
    <n v="0"/>
    <s v="Pequeño"/>
    <n v="0"/>
    <n v="0"/>
    <n v="0"/>
    <n v="0"/>
    <n v="0"/>
    <n v="0"/>
    <n v="0"/>
    <m/>
  </r>
  <r>
    <m/>
    <x v="6"/>
    <s v="GLPI"/>
    <n v="368512"/>
    <s v="TARJETA DE COORDENADAS - 1399"/>
    <s v="Estimados @Mesa de Ayuda TI  su atención para remitir el archivo de coordenadas de la tarjeta N°1399 asignado al usuario ''llopezl''. "/>
    <s v="Condori Mamani Kety Yaneth"/>
    <d v="2022-03-17T00:00:00"/>
    <d v="2022-03-18T00:00:00"/>
    <d v="2022-03-18T00:00:00"/>
    <m/>
    <n v="1"/>
    <n v="1"/>
    <n v="0"/>
    <s v="Pequeño"/>
    <n v="0"/>
    <n v="0"/>
    <n v="0"/>
    <n v="0"/>
    <n v="0"/>
    <n v="0"/>
    <n v="0"/>
    <m/>
  </r>
  <r>
    <m/>
    <x v="6"/>
    <s v="GLPI"/>
    <n v="368528"/>
    <s v="REPORTE - ALUMNOS"/>
    <s v="Estimados, por favor, solicito su apoyo en compartirme la base de ingresantes de los siguientes procesos 2021 I y 2021 II, con los siguientes campos:Nombre completo del estudianteCiudad o DistritoTipo de colegio (particular o público)Nombre del colegio"/>
    <s v="Vidalon Hinojo Michael Arnold"/>
    <d v="2022-03-17T00:00:00"/>
    <d v="2022-03-19T00:00:00"/>
    <d v="2022-03-19T00:00:00"/>
    <m/>
    <n v="2"/>
    <n v="2"/>
    <n v="0"/>
    <s v="Pequeño"/>
    <n v="0"/>
    <n v="0"/>
    <n v="0"/>
    <n v="0"/>
    <n v="0"/>
    <n v="0"/>
    <n v="0"/>
    <m/>
  </r>
  <r>
    <m/>
    <x v="0"/>
    <s v="Proyectos"/>
    <m/>
    <s v="Solicitud cantidad de estudiantes por NRC"/>
    <s v="Por favor te pido remitirme el correo nuevamente con la cantidad de estudiantes por NRC indicado de los docentes que conforman el BeChallenge."/>
    <s v="Kelmelt Rojas"/>
    <d v="2022-03-23T00:00:00"/>
    <d v="2022-03-23T00:00:00"/>
    <d v="2022-03-23T00:00:00"/>
    <m/>
    <n v="1"/>
    <n v="1"/>
    <n v="0"/>
    <s v="Pequeño"/>
    <n v="0"/>
    <n v="0"/>
    <n v="0"/>
    <n v="0"/>
    <n v="0"/>
    <n v="0"/>
    <n v="0"/>
    <m/>
  </r>
  <r>
    <m/>
    <x v="6"/>
    <s v="GLPI"/>
    <n v="369606"/>
    <s v="CAJ - ACTUALIZAR CTA CTE"/>
    <s v="Actualización de pago en cuenta recaudadora Scotiabank-INSTITUTO"/>
    <s v="Huaman Lorenzo Nelva Jessy"/>
    <d v="2022-03-22T00:00:00"/>
    <d v="2022-03-26T00:00:00"/>
    <d v="2022-03-26T00:00:00"/>
    <m/>
    <n v="4"/>
    <n v="4"/>
    <n v="0"/>
    <s v="Pequeño"/>
    <n v="0"/>
    <n v="0"/>
    <n v="0"/>
    <n v="0"/>
    <n v="0"/>
    <n v="0"/>
    <n v="0"/>
    <m/>
  </r>
  <r>
    <m/>
    <x v="6"/>
    <s v="GLPI"/>
    <n v="369843"/>
    <s v="CAJ - DEPURAR CTA CTE"/>
    <s v="Estimados @Mesa de Ayuda TI  se solicita se depure las cuentas de todos los estudiantes en estado INSCRITOS para los inicios del 07 de Marzo 2022.(no depurar a los son de Beca o a los tengan prórrogas)"/>
    <s v="Huaman Lorenzo Nelva Jessy"/>
    <d v="2022-03-23T00:00:00"/>
    <d v="2022-03-25T00:00:00"/>
    <d v="2022-03-25T00:00:00"/>
    <m/>
    <n v="2"/>
    <n v="2"/>
    <n v="0"/>
    <s v="Pequeño"/>
    <n v="0"/>
    <n v="0"/>
    <n v="0"/>
    <n v="0"/>
    <n v="0"/>
    <n v="0"/>
    <n v="0"/>
    <m/>
  </r>
  <r>
    <m/>
    <x v="6"/>
    <s v="Proyectos"/>
    <m/>
    <s v="Reporte de horarios - Portal del Estudiantes"/>
    <s v="Implementación de reporte de horarios en el portal del estudiante que permita visualizar el horario especial"/>
    <s v="Daniel Herrera"/>
    <d v="2022-03-30T00:00:00"/>
    <d v="2022-03-30T00:00:00"/>
    <d v="2022-03-30T00:00:00"/>
    <m/>
    <n v="1"/>
    <n v="1"/>
    <n v="0"/>
    <s v="Pequeño"/>
    <n v="0"/>
    <n v="0"/>
    <n v="0"/>
    <n v="0"/>
    <n v="0"/>
    <n v="0"/>
    <n v="0"/>
    <m/>
  </r>
  <r>
    <m/>
    <x v="6"/>
    <m/>
    <n v="340092"/>
    <s v="TARJETA COORDENADAS - DOCUMENTO DIGITAL"/>
    <s v="Estimados @Mesa de Ayuda TI  se ha asignado la tarjeta N° 1392, a fin de que remitan el archivo digital de coordenadas al usuario ecalderon . "/>
    <s v="Condori Mamani Kety Yaneth"/>
    <d v="2022-03-30T00:00:00"/>
    <d v="2022-03-30T00:00:00"/>
    <d v="2022-03-30T00:00:00"/>
    <m/>
    <n v="1"/>
    <n v="1"/>
    <n v="0"/>
    <s v="Pequeño"/>
    <n v="0"/>
    <n v="0"/>
    <n v="0"/>
    <n v="0"/>
    <n v="0"/>
    <n v="0"/>
    <n v="0"/>
    <m/>
  </r>
  <r>
    <m/>
    <x v="6"/>
    <s v="GLPI"/>
    <n v="370088"/>
    <s v="CAJA - ACTUALIZAR CTA CTE"/>
    <s v="MUY URGENTE - SOLICITO APOYO CON ACTUALIZAR CTA CTE Y REPORTE"/>
    <s v="Huaman Lorenzo Nelva Jessy"/>
    <d v="2022-03-25T00:00:00"/>
    <d v="2022-03-30T00:00:00"/>
    <d v="2022-03-30T00:00:00"/>
    <m/>
    <n v="5"/>
    <n v="5"/>
    <n v="0"/>
    <s v="Pequeño"/>
    <n v="0"/>
    <n v="0"/>
    <n v="0"/>
    <n v="0"/>
    <n v="0"/>
    <n v="0"/>
    <n v="0"/>
    <m/>
  </r>
  <r>
    <m/>
    <x v="2"/>
    <s v="GLPI"/>
    <n v="365146"/>
    <s v="BANNER - ERROR AL PROCESAR MATRICULA DE NRCS PRINCIPALES A REALES"/>
    <s v="Saludos Cordiales Mediante el presente es para poder reportar el siguiente caso de los estudiantes ingresantes 202210 a quienes se les está realizando la matrícula de NRCs principales a reales, al momento de que se ejecuta por la forma SZPINSB "/>
    <s v="Mandujano Avelino Yesica Yessenia"/>
    <d v="2022-03-07T00:00:00"/>
    <d v="2022-07-10T00:00:00"/>
    <d v="2022-07-10T00:00:00"/>
    <m/>
    <n v="125"/>
    <n v="125"/>
    <n v="0"/>
    <s v="Pequeño"/>
    <n v="0"/>
    <n v="0"/>
    <n v="0"/>
    <n v="0"/>
    <n v="0"/>
    <n v="0"/>
    <n v="0"/>
    <m/>
  </r>
  <r>
    <m/>
    <x v="2"/>
    <s v="GLPI"/>
    <n v="362760"/>
    <s v="ARGOS - URGENTE: Confirmación de reportes"/>
    <s v="Estimado Anthony, la oficina de programación académica indica  que en  los reportes solicitados  solo deben de visualizar  los atributos que hacen referencia a la asistencia que son (AREM,AFHI, AFIS, ARHI)"/>
    <s v="Champa Schwartz Jackeline Judith"/>
    <d v="2022-02-24T00:00:00"/>
    <d v="2022-04-04T00:00:00"/>
    <d v="2022-04-04T00:00:00"/>
    <m/>
    <n v="39"/>
    <n v="39"/>
    <n v="0"/>
    <s v="Pequeño"/>
    <n v="0"/>
    <n v="0"/>
    <n v="0"/>
    <n v="0"/>
    <n v="0"/>
    <n v="0"/>
    <n v="0"/>
    <m/>
  </r>
  <r>
    <m/>
    <x v="2"/>
    <s v="GLPI"/>
    <n v="354842"/>
    <s v="BANNER - ACTUALIZAR DATOS DE LA TABLA"/>
    <s v="Actualizar la tabla SZRCDAB Estimados Sres de MDA, por favor de asignar el ticket a Sr Anthony Villagarray Hola Anthony, necesito se actualice los datos de la tabla  SZRCDAB"/>
    <s v="Champa Schwartz Jackeline Judith"/>
    <d v="2022-01-25T00:00:00"/>
    <d v="2022-03-18T00:00:00"/>
    <d v="2022-03-18T00:00:00"/>
    <m/>
    <n v="52"/>
    <n v="52"/>
    <n v="0"/>
    <s v="Pequeño"/>
    <n v="0"/>
    <n v="0"/>
    <n v="0"/>
    <n v="0"/>
    <n v="0"/>
    <n v="0"/>
    <n v="0"/>
    <m/>
  </r>
  <r>
    <m/>
    <x v="5"/>
    <s v=" "/>
    <s v=" "/>
    <s v="Reporte de Lista de NRC's  Generacion Salas Meet Argos"/>
    <s v="Reporte de Lista de NRC's  Generacion Salas Meet Argos"/>
    <s v="Angela Rosales"/>
    <d v="2022-03-21T00:00:00"/>
    <d v="2022-03-23T00:00:00"/>
    <d v="2022-03-23T00:00:00"/>
    <s v=" "/>
    <n v="2"/>
    <n v="2"/>
    <n v="0"/>
    <s v="Pequeño"/>
    <n v="0"/>
    <n v="0"/>
    <n v="0"/>
    <n v="0"/>
    <n v="0"/>
    <n v="0"/>
    <n v="0"/>
    <m/>
  </r>
  <r>
    <m/>
    <x v="5"/>
    <s v=" "/>
    <s v=" "/>
    <s v="Modificacion cambio de activacion de  postulantes"/>
    <s v="Modificacion cambio de activacion de  postulantes"/>
    <s v="Miriam Flores"/>
    <d v="2022-03-23T00:00:00"/>
    <d v="2022-03-29T00:00:00"/>
    <d v="2022-03-29T00:00:00"/>
    <s v=" "/>
    <n v="6"/>
    <n v="6"/>
    <n v="0"/>
    <s v="Pequeño"/>
    <n v="0"/>
    <n v="0"/>
    <n v="0"/>
    <n v="0"/>
    <n v="0"/>
    <n v="0"/>
    <n v="0"/>
    <m/>
  </r>
  <r>
    <m/>
    <x v="5"/>
    <s v=" "/>
    <s v=" "/>
    <s v="Generacion de datos para URETENTION"/>
    <s v="Generacion de datos para URETENTION"/>
    <s v="Oficina de Bienestar"/>
    <d v="2022-03-25T00:00:00"/>
    <d v="2022-03-31T00:00:00"/>
    <d v="2022-03-31T00:00:00"/>
    <s v=" "/>
    <n v="6"/>
    <n v="6"/>
    <n v="0"/>
    <s v="Pequeño"/>
    <n v="0"/>
    <n v="0"/>
    <n v="0"/>
    <n v="0"/>
    <n v="0"/>
    <n v="0"/>
    <n v="0"/>
    <m/>
  </r>
  <r>
    <m/>
    <x v="5"/>
    <s v=" "/>
    <s v=" "/>
    <s v="Generacion de salas meet cic"/>
    <s v="Generar salas automaticas para el CIC"/>
    <s v="Miriam Flores"/>
    <d v="2022-03-31T00:00:00"/>
    <d v="2022-04-12T00:00:00"/>
    <d v="2022-04-12T00:00:00"/>
    <s v="Esta en desarrollo la aplicación"/>
    <n v="12"/>
    <n v="12"/>
    <n v="0"/>
    <s v="Pequeño"/>
    <n v="0"/>
    <n v="0"/>
    <n v="0"/>
    <n v="0"/>
    <n v="0"/>
    <n v="0"/>
    <n v="0"/>
    <m/>
  </r>
  <r>
    <m/>
    <x v="5"/>
    <s v=" "/>
    <s v=" "/>
    <s v="Modificacion de los reportes de encuestas POSGRADO"/>
    <s v="Modificacion de los reportes de encuestas POSGRADO"/>
    <s v="Miriam Flores"/>
    <d v="2022-04-01T00:00:00"/>
    <d v="2022-04-05T00:00:00"/>
    <d v="2022-04-06T00:00:00"/>
    <s v=" "/>
    <n v="4"/>
    <n v="5"/>
    <n v="0.25"/>
    <s v="Pequeño"/>
    <n v="0"/>
    <n v="0"/>
    <n v="0"/>
    <n v="0"/>
    <n v="0"/>
    <n v="0"/>
    <n v="0"/>
    <m/>
  </r>
  <r>
    <m/>
    <x v="5"/>
    <s v="GLPI"/>
    <n v="370096"/>
    <s v="Pase a produccion atributos de beca 18"/>
    <s v="Pase a produccion atributos de beca 18"/>
    <s v="Miriam Flores"/>
    <d v="2022-03-25T00:00:00"/>
    <d v="2022-03-27T00:00:00"/>
    <d v="2022-03-27T00:00:00"/>
    <s v=" "/>
    <n v="2"/>
    <n v="2"/>
    <n v="0"/>
    <s v="Pequeño"/>
    <n v="0"/>
    <n v="0"/>
    <n v="0"/>
    <n v="0"/>
    <n v="0"/>
    <n v="0"/>
    <n v="0"/>
    <m/>
  </r>
  <r>
    <m/>
    <x v="5"/>
    <s v=" "/>
    <s v=" "/>
    <s v="Generacion de datos para UIMPROVE"/>
    <s v="Generacion de datos para UIMPROVE"/>
    <s v="Jacky Champa"/>
    <d v="2022-04-02T00:00:00"/>
    <d v="2022-04-06T00:00:00"/>
    <d v="2022-04-06T00:00:00"/>
    <s v=" "/>
    <n v="4"/>
    <n v="4"/>
    <n v="0"/>
    <s v="Pequeño"/>
    <n v="0"/>
    <n v="0"/>
    <n v="0"/>
    <n v="0"/>
    <n v="0"/>
    <n v="0"/>
    <n v="0"/>
    <m/>
  </r>
  <r>
    <m/>
    <x v="0"/>
    <s v="GLPI"/>
    <n v="368828"/>
    <s v="BANNER - ELIMINAR RETENCION 19"/>
    <s v="BANNER - ELIMINAR RETENCION 19"/>
    <m/>
    <m/>
    <m/>
    <m/>
    <m/>
    <n v="1"/>
    <n v="1"/>
    <n v="0"/>
    <s v="Pequeño"/>
    <n v="0"/>
    <n v="0"/>
    <n v="0"/>
    <n v="0"/>
    <n v="0"/>
    <n v="0"/>
    <n v="0"/>
    <m/>
  </r>
  <r>
    <m/>
    <x v="0"/>
    <s v="GLPI"/>
    <n v="368015"/>
    <s v="WORKFLOW – ELIMINAR RETENCION"/>
    <s v="WORKFLOW – ELIMINAR RETENCION"/>
    <m/>
    <m/>
    <m/>
    <m/>
    <m/>
    <n v="1"/>
    <n v="1"/>
    <n v="0"/>
    <s v="Pequeño"/>
    <n v="0"/>
    <n v="0"/>
    <n v="0"/>
    <n v="0"/>
    <n v="0"/>
    <n v="0"/>
    <n v="0"/>
    <m/>
  </r>
  <r>
    <m/>
    <x v="0"/>
    <s v="GLPI"/>
    <n v="369481"/>
    <s v="BANNER - ELIMINAR LA RETENCIÓN 19 (CASO 14)"/>
    <s v="BANNER - ELIMINAR LA RETENCIÓN 19 (CASO 14)"/>
    <m/>
    <m/>
    <m/>
    <m/>
    <m/>
    <n v="1"/>
    <n v="1"/>
    <n v="0"/>
    <s v="Pequeño"/>
    <n v="0"/>
    <n v="0"/>
    <n v="0"/>
    <n v="0"/>
    <n v="0"/>
    <n v="0"/>
    <n v="0"/>
    <m/>
  </r>
  <r>
    <m/>
    <x v="0"/>
    <s v="GLPI"/>
    <n v="368800"/>
    <s v="Eliminar la retención 19 (caso 11)"/>
    <s v="Eliminar la retención 19 (caso 11)"/>
    <m/>
    <m/>
    <m/>
    <m/>
    <m/>
    <n v="1"/>
    <n v="1"/>
    <n v="0"/>
    <s v="Pequeño"/>
    <n v="0"/>
    <n v="0"/>
    <n v="0"/>
    <n v="0"/>
    <n v="0"/>
    <n v="0"/>
    <n v="0"/>
    <m/>
  </r>
  <r>
    <m/>
    <x v="0"/>
    <s v="GLPI"/>
    <n v="369621"/>
    <s v="BANNER - ELIMINAR RETENCIÓN"/>
    <s v="BANNER - ELIMINAR RETENCIÓN"/>
    <m/>
    <m/>
    <m/>
    <m/>
    <m/>
    <n v="1"/>
    <n v="1"/>
    <n v="0"/>
    <s v="Pequeño"/>
    <n v="0"/>
    <n v="0"/>
    <n v="0"/>
    <n v="0"/>
    <n v="0"/>
    <n v="0"/>
    <n v="0"/>
    <m/>
  </r>
  <r>
    <m/>
    <x v="0"/>
    <s v="GLPI"/>
    <n v="369486"/>
    <s v="BANNER- SOLICITUD PARA ELIMINAR RETENCIÓN 19 PERIODO 2022-10 (70602783)"/>
    <s v="BANNER- SOLICITUD PARA ELIMINAR RETENCIÓN 19 PERIODO 2022-10 (70602783)"/>
    <m/>
    <m/>
    <m/>
    <m/>
    <m/>
    <n v="1"/>
    <n v="1"/>
    <n v="0"/>
    <s v="Pequeño"/>
    <n v="0"/>
    <n v="0"/>
    <n v="0"/>
    <n v="0"/>
    <n v="0"/>
    <n v="0"/>
    <n v="0"/>
    <m/>
  </r>
  <r>
    <m/>
    <x v="0"/>
    <s v="GLPI"/>
    <n v="369349"/>
    <s v="BANNER - ELIMINAR RETENCIÓN"/>
    <s v="BANNER - ELIMINAR RETENCIÓN"/>
    <m/>
    <m/>
    <m/>
    <m/>
    <m/>
    <n v="1"/>
    <n v="1"/>
    <n v="0"/>
    <s v="Pequeño"/>
    <n v="0"/>
    <n v="0"/>
    <n v="0"/>
    <n v="0"/>
    <n v="0"/>
    <n v="0"/>
    <n v="0"/>
    <m/>
  </r>
  <r>
    <m/>
    <x v="0"/>
    <s v="GLPI"/>
    <n v="368708"/>
    <s v="BANNER - RETENCION 19"/>
    <s v="BANNER - RETENCION 19"/>
    <m/>
    <m/>
    <m/>
    <m/>
    <m/>
    <n v="1"/>
    <n v="1"/>
    <n v="0"/>
    <s v="Pequeño"/>
    <n v="0"/>
    <n v="0"/>
    <n v="0"/>
    <n v="0"/>
    <n v="0"/>
    <n v="0"/>
    <n v="0"/>
    <m/>
  </r>
  <r>
    <m/>
    <x v="0"/>
    <s v="GLPI"/>
    <n v="368447"/>
    <s v="BANNER - ELIMINAR RETENCIÓN 19"/>
    <s v="BANNER - ELIMINAR RETENCIÓN 19"/>
    <m/>
    <m/>
    <m/>
    <m/>
    <m/>
    <n v="1"/>
    <n v="1"/>
    <n v="0"/>
    <s v="Pequeño"/>
    <n v="0"/>
    <n v="0"/>
    <n v="0"/>
    <n v="0"/>
    <n v="0"/>
    <n v="0"/>
    <n v="0"/>
    <m/>
  </r>
  <r>
    <m/>
    <x v="0"/>
    <s v="GLPI"/>
    <n v="368523"/>
    <s v="BANNER - SOLICITUD PARA ELIMINAR RETENCIÓN 19 CASO10"/>
    <s v="BANNER - SOLICITUD PARA ELIMINAR RETENCIÓN 19 CASO10"/>
    <m/>
    <m/>
    <m/>
    <m/>
    <m/>
    <n v="1"/>
    <n v="1"/>
    <n v="0"/>
    <s v="Pequeño"/>
    <n v="0"/>
    <n v="0"/>
    <n v="0"/>
    <n v="0"/>
    <n v="0"/>
    <n v="0"/>
    <n v="0"/>
    <m/>
  </r>
  <r>
    <m/>
    <x v="0"/>
    <s v="GLPI"/>
    <n v="368505"/>
    <s v="BANNER - SOLICITUD PARA ELIMINAR RETENCIÓN 19 PERIODO 2022-10 (72714983)"/>
    <s v="BANNER - SOLICITUD PARA ELIMINAR RETENCIÓN 19 PERIODO 2022-10 (72714983)"/>
    <m/>
    <m/>
    <m/>
    <m/>
    <m/>
    <n v="1"/>
    <n v="1"/>
    <n v="0"/>
    <s v="Pequeño"/>
    <n v="0"/>
    <n v="0"/>
    <n v="0"/>
    <n v="0"/>
    <n v="0"/>
    <n v="0"/>
    <n v="0"/>
    <m/>
  </r>
  <r>
    <m/>
    <x v="0"/>
    <s v="GLPI"/>
    <n v="368423"/>
    <s v="BANNER - ELIMINAR RETENCIÓN 19"/>
    <s v="BANNER - ELIMINAR RETENCIÓN 19"/>
    <m/>
    <m/>
    <m/>
    <m/>
    <m/>
    <n v="1"/>
    <n v="1"/>
    <n v="0"/>
    <s v="Pequeño"/>
    <n v="0"/>
    <n v="0"/>
    <n v="0"/>
    <n v="0"/>
    <n v="0"/>
    <n v="0"/>
    <n v="0"/>
    <m/>
  </r>
  <r>
    <m/>
    <x v="0"/>
    <s v="GLPI"/>
    <n v="368298"/>
    <s v="BANNER - Eliminar la retención 19 (caso 9)"/>
    <s v="BANNER - Eliminar la retención 19 (caso 9)"/>
    <m/>
    <m/>
    <m/>
    <m/>
    <m/>
    <n v="1"/>
    <n v="1"/>
    <n v="0"/>
    <s v="Pequeño"/>
    <n v="0"/>
    <n v="0"/>
    <n v="0"/>
    <n v="0"/>
    <n v="0"/>
    <n v="0"/>
    <n v="0"/>
    <m/>
  </r>
  <r>
    <m/>
    <x v="0"/>
    <s v="GLPI"/>
    <n v="367268"/>
    <s v="BANNER - ELIMINAR RETENCIÓN 19"/>
    <s v="BANNER - ELIMINAR RETENCIÓN 19"/>
    <m/>
    <m/>
    <m/>
    <m/>
    <m/>
    <n v="1"/>
    <n v="1"/>
    <n v="0"/>
    <s v="Pequeño"/>
    <n v="0"/>
    <n v="0"/>
    <n v="0"/>
    <n v="0"/>
    <n v="0"/>
    <n v="0"/>
    <n v="0"/>
    <m/>
  </r>
  <r>
    <m/>
    <x v="0"/>
    <s v="GLPI"/>
    <n v="367258"/>
    <s v="BANNER - ELIMINAR RETENCIÓN 19"/>
    <s v="BANNER - ELIMINAR RETENCIÓN 19"/>
    <m/>
    <m/>
    <m/>
    <m/>
    <m/>
    <n v="1"/>
    <n v="1"/>
    <n v="0"/>
    <s v="Pequeño"/>
    <n v="0"/>
    <n v="0"/>
    <n v="0"/>
    <n v="0"/>
    <n v="0"/>
    <n v="0"/>
    <n v="0"/>
    <m/>
  </r>
  <r>
    <m/>
    <x v="0"/>
    <s v="GLPI"/>
    <n v="360922"/>
    <s v="ARGOS - CREAR REPORTE"/>
    <s v="ARGOS - CREAR REPORTE"/>
    <m/>
    <m/>
    <m/>
    <m/>
    <m/>
    <n v="1"/>
    <n v="1"/>
    <n v="0"/>
    <s v="Pequeño"/>
    <n v="0"/>
    <n v="0"/>
    <n v="0"/>
    <n v="0"/>
    <n v="0"/>
    <n v="0"/>
    <n v="0"/>
    <m/>
  </r>
  <r>
    <m/>
    <x v="0"/>
    <s v="GLPI"/>
    <n v="363458"/>
    <s v="BANNER - Eliminar la retención 19 (caso 4)"/>
    <s v="BANNER - Eliminar la retención 19 (caso 4)"/>
    <m/>
    <m/>
    <m/>
    <m/>
    <m/>
    <n v="1"/>
    <n v="1"/>
    <n v="0"/>
    <s v="Pequeño"/>
    <n v="0"/>
    <n v="0"/>
    <n v="0"/>
    <n v="0"/>
    <n v="0"/>
    <n v="0"/>
    <n v="0"/>
    <m/>
  </r>
  <r>
    <m/>
    <x v="0"/>
    <s v="GLPI"/>
    <n v="346654"/>
    <s v="PASES - CREAR INDICES"/>
    <s v="PASES - CREAR INDICES"/>
    <m/>
    <m/>
    <m/>
    <m/>
    <m/>
    <n v="1"/>
    <n v="1"/>
    <n v="0"/>
    <s v="Pequeño"/>
    <n v="0"/>
    <n v="0"/>
    <n v="0"/>
    <n v="0"/>
    <n v="0"/>
    <n v="0"/>
    <n v="0"/>
    <m/>
  </r>
  <r>
    <m/>
    <x v="0"/>
    <s v="GLPI"/>
    <n v="360330"/>
    <s v="INCIDENTE CREACIÓN MEET"/>
    <s v="INCIDENTE CREACIÓN MEET"/>
    <m/>
    <m/>
    <m/>
    <m/>
    <m/>
    <n v="1"/>
    <n v="1"/>
    <n v="0"/>
    <s v="Pequeño"/>
    <n v="0"/>
    <n v="0"/>
    <n v="0"/>
    <n v="0"/>
    <n v="0"/>
    <n v="0"/>
    <n v="0"/>
    <m/>
  </r>
  <r>
    <m/>
    <x v="0"/>
    <s v="GLPI"/>
    <n v="359718"/>
    <s v="BANNER - ELIMINAR RETENCIÓN 19"/>
    <s v="BANNER - ELIMINAR RETENCIÓN 19"/>
    <m/>
    <m/>
    <m/>
    <m/>
    <m/>
    <n v="1"/>
    <n v="1"/>
    <n v="0"/>
    <s v="Pequeño"/>
    <n v="0"/>
    <n v="0"/>
    <n v="0"/>
    <n v="0"/>
    <n v="0"/>
    <n v="0"/>
    <n v="0"/>
    <m/>
  </r>
  <r>
    <m/>
    <x v="0"/>
    <s v="GLPI"/>
    <n v="371526"/>
    <s v="Solicito adicionar nueva regla a la generación de salas meet"/>
    <s v="Nueva regla en la generación de salas meet"/>
    <s v="Jose Meza Vento"/>
    <d v="2022-04-06T00:00:00"/>
    <d v="2022-04-08T00:00:00"/>
    <d v="2022-04-08T00:00:00"/>
    <m/>
    <n v="2"/>
    <n v="2"/>
    <n v="0"/>
    <s v="Pequeño"/>
    <n v="0"/>
    <n v="0"/>
    <n v="0"/>
    <n v="0"/>
    <n v="0"/>
    <n v="0"/>
    <n v="0"/>
    <m/>
  </r>
  <r>
    <m/>
    <x v="0"/>
    <m/>
    <m/>
    <s v="Re: clases presenciales a virtuales por el paro nacional_x000a_"/>
    <s v="Re: clases presenciales a virtuales por el paro nacional"/>
    <s v="Carlos Calderon"/>
    <d v="2022-04-04T00:00:00"/>
    <d v="2022-04-04T00:00:00"/>
    <d v="2022-04-04T00:00:00"/>
    <m/>
    <n v="1"/>
    <n v="1"/>
    <n v="0"/>
    <s v="Pequeño"/>
    <n v="0"/>
    <n v="0"/>
    <n v="0"/>
    <n v="0"/>
    <n v="0"/>
    <n v="0"/>
    <n v="0"/>
    <m/>
  </r>
  <r>
    <m/>
    <x v="0"/>
    <m/>
    <m/>
    <s v="Data reporte 108 (para proyecciones 2022-20)"/>
    <s v="Data reporte 108 (para proyecciones 2022-20)"/>
    <s v="Alejandro Cueva"/>
    <d v="2022-04-18T00:00:00"/>
    <d v="2022-04-25T00:00:00"/>
    <d v="2022-04-25T00:00:00"/>
    <m/>
    <n v="7"/>
    <n v="7"/>
    <n v="0"/>
    <s v="Pequeño"/>
    <n v="0"/>
    <n v="0"/>
    <n v="0"/>
    <n v="0"/>
    <n v="0"/>
    <n v="0"/>
    <n v="0"/>
    <m/>
  </r>
  <r>
    <m/>
    <x v="0"/>
    <m/>
    <m/>
    <s v="Analisis de programación de horarios para la generación de enlaces Meet"/>
    <s v="Analisis de programación de horarios para la generación de enlaces Meet"/>
    <s v="Trujillo Lancho Ricardo"/>
    <d v="2022-04-28T00:00:00"/>
    <d v="2022-05-09T00:00:00"/>
    <d v="2022-05-09T00:00:00"/>
    <m/>
    <n v="11"/>
    <n v="11"/>
    <n v="0"/>
    <s v="Pequeño"/>
    <n v="0"/>
    <n v="0"/>
    <n v="0"/>
    <n v="0"/>
    <n v="0"/>
    <n v="0"/>
    <n v="0"/>
    <m/>
  </r>
  <r>
    <m/>
    <x v="2"/>
    <s v="GLPI"/>
    <n v="362760"/>
    <s v="ARGOS - URGENTE: Confirmación de reportes"/>
    <s v="Estimado Anthony, la oficina de programación académica indica  que en  los reportes solicitados  solo deben de visualizar  los atributos que hacen referencia a la asistencia que son (AREM,AFHI, AFIS, ARHI)"/>
    <s v="Champa Schwartz Jackeline Judith"/>
    <d v="2022-03-03T00:00:00"/>
    <d v="2022-04-04T00:00:00"/>
    <d v="2022-04-04T00:00:00"/>
    <m/>
    <n v="32"/>
    <n v="32"/>
    <n v="0"/>
    <s v="Pequeño"/>
    <n v="0"/>
    <n v="0"/>
    <n v="1"/>
    <n v="4.5"/>
    <n v="0"/>
    <n v="0"/>
    <n v="4.5"/>
    <s v="Se quita validación de estafos"/>
  </r>
  <r>
    <m/>
    <x v="2"/>
    <s v="GLPI"/>
    <n v="365146"/>
    <s v="BANNER - ERROR AL PROCESAR MATRICULA DE NRCS PRINCIPALES A REALES"/>
    <s v="Saludos Cordiales Mediante el presente es para poder reportar el siguiente caso de los estudiantes ingresantes 202210 a quienes se les está realizando la matrícula de NRCs principales a reales, al momento de que se ejecuta por la forma SZPINSB "/>
    <s v="Mandujano Avelino Yesica Yessenia"/>
    <d v="2022-03-07T00:00:00"/>
    <d v="2022-04-04T00:00:00"/>
    <d v="2022-04-04T00:00:00"/>
    <m/>
    <n v="28"/>
    <n v="28"/>
    <n v="0"/>
    <s v="Pequeño"/>
    <n v="0"/>
    <n v="0"/>
    <n v="0"/>
    <n v="0"/>
    <n v="0"/>
    <n v="0"/>
    <n v="0"/>
    <m/>
  </r>
  <r>
    <m/>
    <x v="2"/>
    <s v="GLPI"/>
    <s v="_x0009_371352"/>
    <s v="ARGOS - Agregar el tipo de Beca a 3 reportes"/>
    <s v="Saludos cordiales, Estimado Anthony se requiere de tu apoyo para actualizar 3 reportes:"/>
    <s v="Flores Iguia Miriam Nataly"/>
    <d v="2022-03-05T00:00:00"/>
    <d v="2022-03-07T00:00:00"/>
    <d v="2022-03-07T00:00:00"/>
    <m/>
    <n v="2"/>
    <n v="2"/>
    <n v="0"/>
    <s v="Pequeño"/>
    <n v="0"/>
    <n v="0"/>
    <n v="0"/>
    <n v="0"/>
    <n v="0"/>
    <n v="0"/>
    <n v="0"/>
    <m/>
  </r>
  <r>
    <m/>
    <x v="2"/>
    <s v="GLPI"/>
    <s v="_x0009_371437"/>
    <s v="_x0009_ELIMINAR Y SIGNAR ATRIBUTOS PRONABEC"/>
    <s v="Estimado Anthony, Se requiere de tu apoyo para eliminar y asignar el atributo de PRONABEC,"/>
    <s v="Flores Iguia Miriam Nataly"/>
    <d v="2022-04-05T00:00:00"/>
    <d v="2022-04-25T00:00:00"/>
    <d v="2022-04-25T00:00:00"/>
    <m/>
    <n v="20"/>
    <n v="20"/>
    <n v="0"/>
    <s v="Pequeño"/>
    <n v="0"/>
    <n v="0"/>
    <n v="0"/>
    <n v="0"/>
    <n v="0"/>
    <n v="0"/>
    <n v="0"/>
    <m/>
  </r>
  <r>
    <m/>
    <x v="2"/>
    <s v="GLPI"/>
    <n v="373200"/>
    <s v="ARGOS - REPORTE"/>
    <s v="Estimado Anthony: Por favor tu apoyo exportando la data del reporte 108, matrícula y población 202210 "/>
    <s v="Rosales Rodriguez Angela Roxana"/>
    <d v="2022-04-19T00:00:00"/>
    <d v="2022-05-02T00:00:00"/>
    <d v="2022-05-02T00:00:00"/>
    <m/>
    <n v="13"/>
    <n v="13"/>
    <n v="0"/>
    <s v="Pequeño"/>
    <n v="0"/>
    <n v="0"/>
    <n v="0"/>
    <n v="0"/>
    <n v="0"/>
    <n v="0"/>
    <n v="0"/>
    <m/>
  </r>
  <r>
    <m/>
    <x v="2"/>
    <s v="GLPI"/>
    <n v="375746"/>
    <s v="ARGOS - MODIFICAR REPORTE"/>
    <s v="Reporte Avance Academico Buen dia Se requiere que en el reporte de Avance Académico se agregue los siguientes campos:"/>
    <s v="Rodriguez Acero Cinthya Grace"/>
    <d v="2022-05-09T00:00:00"/>
    <d v="2022-05-10T00:00:00"/>
    <d v="2022-05-10T00:00:00"/>
    <m/>
    <m/>
    <m/>
    <e v="#DIV/0!"/>
    <m/>
    <m/>
    <m/>
    <m/>
    <m/>
    <m/>
    <m/>
    <m/>
    <m/>
  </r>
  <r>
    <m/>
    <x v="2"/>
    <s v="GLPI"/>
    <n v="375881"/>
    <s v="ARGOS - NO MUESTRA OPCIÓN PARA DESCARGAR REPORTE"/>
    <s v="Reporte de Argos Buenas tardes estimados colegas, solicito por favor puedan ayudarme con el reporte &quot;estudiantes con datos de matrícula y contacto&quot; de Argos, pues quiero realizar un filtro para la carrera de Psicología, pero no puedo ejecutar la descarga del mismo. "/>
    <s v="Vargas Lara Edwin David"/>
    <d v="2022-05-12T00:00:00"/>
    <d v="2022-05-18T00:00:00"/>
    <d v="2022-05-18T00:00:00"/>
    <m/>
    <m/>
    <m/>
    <e v="#DIV/0!"/>
    <m/>
    <m/>
    <m/>
    <m/>
    <m/>
    <m/>
    <m/>
    <m/>
    <m/>
  </r>
  <r>
    <m/>
    <x v="3"/>
    <s v="GLPI"/>
    <n v="364127"/>
    <s v="Calificaciones programas Estudiante de apoyo 2021-10"/>
    <s v="sperando que se encuentren bien, agradeceré el soporte en la actualización de niveles de evaluación de competencias "/>
    <s v="Geldres Ayala Paul César"/>
    <d v="2022-03-02T00:00:00"/>
    <d v="2022-03-02T00:00:00"/>
    <d v="2022-03-02T00:00:00"/>
    <m/>
    <n v="1"/>
    <n v="1"/>
    <n v="0"/>
    <s v="Pequeño"/>
    <n v="0"/>
    <n v="0"/>
    <n v="0"/>
    <n v="0"/>
    <n v="0"/>
    <n v="0"/>
    <n v="0"/>
    <m/>
  </r>
  <r>
    <m/>
    <x v="3"/>
    <s v="GLPI"/>
    <n v="364167"/>
    <s v="PORTAL ESTUDIANTE - actualización de calificaciones actividades extracurriculares 2018.10 AQP"/>
    <s v="Estimados, buen día. Agradeceré el soporte en la revisión y actualización de las calificaciones enviadas hace varios periodos atrás. Se ha identificado que las notas no figuran actualmente en el registro de actividades extracurriculares dentro del Portal de los estudiantes que se encuentran en la lista adjunta. Quedo atento a los comentarios. Gracias. Paul Geldres Vive Continental Coordinador  (...)"/>
    <s v="Geldres Ayala Paul César"/>
    <d v="2022-03-02T00:00:00"/>
    <d v="2022-04-21T00:00:00"/>
    <d v="2022-04-21T00:00:00"/>
    <m/>
    <n v="50"/>
    <n v="50"/>
    <n v="0"/>
    <s v="Pequeño"/>
    <n v="0"/>
    <n v="0"/>
    <n v="0"/>
    <n v="0"/>
    <n v="0"/>
    <n v="0"/>
    <n v="0"/>
    <m/>
  </r>
  <r>
    <m/>
    <x v="3"/>
    <s v="GLPI"/>
    <n v="364237"/>
    <s v="PASES - CUENTA EDC"/>
    <s v="Se solicita la creación de ticket para la actualización del script de eliminación de deudas de Educación Continua. unidad de negocio: Educación Continua solicitante: ksalazar"/>
    <s v="Salazar Murillo Katherin"/>
    <d v="2022-03-02T00:00:00"/>
    <d v="2022-03-22T00:00:00"/>
    <d v="2022-03-22T00:00:00"/>
    <m/>
    <n v="20"/>
    <n v="20"/>
    <n v="0"/>
    <s v="Pequeño"/>
    <n v="0"/>
    <n v="0"/>
    <n v="0"/>
    <n v="0"/>
    <n v="0"/>
    <n v="0"/>
    <n v="0"/>
    <m/>
  </r>
  <r>
    <m/>
    <x v="3"/>
    <s v="GLPI"/>
    <n v="364949"/>
    <s v="VIVE CONTINENTAL - ACTUALIZACION DE CONTEO"/>
    <s v="actualización del registro de vive continental, respecto a los tipos de crédito por tipo de programación y la actualización del conteo para el cumplimiento."/>
    <s v="Geldres Ayala Paul César"/>
    <d v="2022-03-05T00:00:00"/>
    <d v="2022-04-21T00:00:00"/>
    <d v="2022-04-21T00:00:00"/>
    <m/>
    <n v="47"/>
    <n v="47"/>
    <n v="0"/>
    <s v="Pequeño"/>
    <n v="0"/>
    <n v="0"/>
    <n v="0"/>
    <n v="0"/>
    <n v="0"/>
    <n v="0"/>
    <n v="0"/>
    <m/>
  </r>
  <r>
    <m/>
    <x v="3"/>
    <s v="GLPI"/>
    <n v="365888"/>
    <s v="PORTAL - CASO 27 - ACTUALIZA REGISTRO"/>
    <s v="CASO 27: Solicitud de la estudiante para actualizar el registro de su taller en el Portal del del estudiante Deseo que sus familias y ustedes se encuentren bien. Mediante la presente, les comento que la estudiante NAHOMI FELI RIVERA OSORES &lt;&lt;a href=&quot;mailto:77471672@continental.edu.pe&quot; target=&quot;_blank&quot;&gt;77471672@continental.edu.pe&gt; solicita la visualización del taller que realizó en el a (...)"/>
    <s v="Condori Soto Monica"/>
    <d v="2022-03-09T00:00:00"/>
    <d v="2022-04-21T00:00:00"/>
    <d v="2022-04-21T00:00:00"/>
    <m/>
    <n v="43"/>
    <n v="43"/>
    <n v="0"/>
    <s v="Pequeño"/>
    <n v="0"/>
    <n v="0"/>
    <n v="0"/>
    <n v="0"/>
    <n v="0"/>
    <n v="0"/>
    <n v="0"/>
    <m/>
  </r>
  <r>
    <m/>
    <x v="3"/>
    <s v="GLPI"/>
    <n v="365926"/>
    <s v="PORTAL - CASO 25 - ACTUALIZA REGISTRO"/>
    <s v="CASO 25: Solicitud de la estudiante para actualizar el registro de su taller en el Portal del del estudiante Apreciad@s tod@s,  Deseo que sus familias y ustedes se encuentren bien. Mediante la presente, les comento que la estudiante STEPHANY LOURDES JORGE TORRES &lt;&lt;a href=&quot;mailto:72206550@continental.edu.pe&quot; target=&quot;_blank&quot;&gt;72206550@continental.edu.pe&gt; solicita la visualización del ta (...)"/>
    <s v="Condori Soto Monica"/>
    <d v="2022-03-09T00:00:00"/>
    <d v="2022-05-20T00:00:00"/>
    <d v="2022-05-20T00:00:00"/>
    <m/>
    <n v="72"/>
    <n v="72"/>
    <n v="0"/>
    <s v="Pequeño"/>
    <n v="0"/>
    <n v="0"/>
    <n v="0"/>
    <n v="0"/>
    <n v="0"/>
    <n v="0"/>
    <n v="0"/>
    <m/>
  </r>
  <r>
    <m/>
    <x v="3"/>
    <s v="GLPI"/>
    <n v="365931"/>
    <s v="PORTAL - CASO 26 - ACTUALIZA REGISTRO - ID 365926"/>
    <s v="CASO 26: Solicitud de la estudiante para actualizar el registro de su taller en el Portal del del estudiante Apreciad@s tod@s,  Deseo que sus familias y ustedes se encuentren bien. Mediante la presente, les comento que el estudiante GEOVANI JUNIOR GOMEZ UTUS &lt;&lt;a href=&quot;mailto:71884549@continental.edu.pe&quot; target=&quot;_blank&quot;&gt;71884549@continental.edu.pe&gt; solicita la visualización del taller (...)"/>
    <s v="Condori Soto Monica"/>
    <d v="2022-03-09T00:00:00"/>
    <d v="2022-04-21T00:00:00"/>
    <d v="2022-04-21T00:00:00"/>
    <m/>
    <n v="43"/>
    <n v="43"/>
    <n v="0"/>
    <s v="Pequeño"/>
    <n v="0"/>
    <n v="0"/>
    <n v="0"/>
    <n v="0"/>
    <n v="0"/>
    <n v="0"/>
    <n v="0"/>
    <m/>
  </r>
  <r>
    <m/>
    <x v="3"/>
    <s v="GLPI"/>
    <n v="365933"/>
    <s v="PORTAL - CASO 28 - ACTUALIZA REGISTRO"/>
    <s v="Apreciad@s tod@s,  Deseo que sus familias y ustedes se encuentren bien. Mediante la presente, les comento que la estudiante ARACELI MIRIAM HUALLULLO FLORES &lt;&lt;a href=&quot;mailto:72189431@continental.edu.pe&quot; target=&quot;_blank&quot;&gt;72189431@continental.edu.pe&gt; solicita la visualización del taller que realizó en el año 2018-10 en el Portal del estudiante. Por tal motivo, solicito su apoyo con la act (...)"/>
    <s v="Condori Soto Monica"/>
    <d v="2022-03-09T00:00:00"/>
    <d v="2022-04-21T00:00:00"/>
    <d v="2022-04-21T00:00:00"/>
    <m/>
    <n v="43"/>
    <n v="43"/>
    <n v="0"/>
    <s v="Pequeño"/>
    <n v="0"/>
    <n v="0"/>
    <n v="0"/>
    <n v="0"/>
    <n v="0"/>
    <n v="0"/>
    <n v="0"/>
    <m/>
  </r>
  <r>
    <m/>
    <x v="3"/>
    <s v="GLPI"/>
    <n v="365937"/>
    <s v="PORTAL - CASO 29 - ACTUALIZA REGISTRO"/>
    <s v="CASO 29: Solicitud de la estudiante para actualizar el registro de su taller en el Portal del del estudiante Apreciad@s tod@s,  Deseo que sus familias y ustedes se encuentren bien. Mediante la presente, les comento que la estudiante CORINA LEIDY ARROYO PARIONA &lt;&lt;a href=&quot;mailto:71342285@continental.edu.pe&quot; target=&quot;_blank&quot;&gt;71342285@continental.edu.pe&gt; solicita la visualización de sus 2 (...)"/>
    <s v="Condori Soto Monica"/>
    <d v="2022-03-09T00:00:00"/>
    <d v="2022-04-21T00:00:00"/>
    <d v="2022-04-21T00:00:00"/>
    <m/>
    <n v="43"/>
    <n v="43"/>
    <n v="0"/>
    <s v="Pequeño"/>
    <n v="0"/>
    <n v="0"/>
    <n v="0"/>
    <n v="0"/>
    <n v="0"/>
    <n v="0"/>
    <n v="0"/>
    <m/>
  </r>
  <r>
    <m/>
    <x v="3"/>
    <s v="GLPI"/>
    <n v="367757"/>
    <s v="PORTAL VIVE CONTINENTAL- ACTUALIZAR REGISTRO"/>
    <s v="el estudiante FAVIO DAVID SANCHEZ SALVATIERRA &lt;&lt;a href=&quot;mailto:72751632@continental.edu.pe&quot; target=&quot;_blank&quot;&gt;72751632@continental.edu.pe&gt; solicita la visualización de sus 2 talleres que realizó en el año 2018-10 en el Portal del estudiante. Por tal motivo, solicito su apoyo con la actualización. Para ello, anexo el detalle de la actividad que realizó. Fútbol y futsal 2018-10 Fecha de  (...)"/>
    <s v="Condori Soto Monica"/>
    <d v="2022-03-15T00:00:00"/>
    <d v="2022-04-21T00:00:00"/>
    <d v="2022-04-21T00:00:00"/>
    <m/>
    <n v="37"/>
    <n v="37"/>
    <n v="0"/>
    <s v="Pequeño"/>
    <n v="0"/>
    <n v="0"/>
    <n v="0"/>
    <n v="0"/>
    <n v="0"/>
    <n v="0"/>
    <n v="0"/>
    <m/>
  </r>
  <r>
    <m/>
    <x v="3"/>
    <s v="GLPI"/>
    <n v="367769"/>
    <s v="PORTAL VIVE CONTINENTAL- ACTUALIZAR REGISTRO"/>
    <s v="CASO 31: Solicitud del estudiante para actualizar el registro de sus talleres en el Portal del del estudiante  la estudiante DAYANA ATAYPOMA LICAPA &lt;&lt;a href=&quot;mailto:75703672@continental.edu.pe&quot; target=&quot;_blank&quot;&gt;75703672@continental.edu.pe&gt; solicita la visualización de su taller que realizó en el año 2018-10 en el Portal del estudiante. Por tal motivo, solicito su apoyo con la actualiza (...)"/>
    <s v="Condori Soto Monica"/>
    <d v="2022-03-15T00:00:00"/>
    <d v="2022-04-19T00:00:00"/>
    <d v="2022-04-19T00:00:00"/>
    <m/>
    <n v="35"/>
    <n v="35"/>
    <n v="0"/>
    <s v="Pequeño"/>
    <n v="0"/>
    <n v="0"/>
    <n v="0"/>
    <n v="0"/>
    <n v="0"/>
    <n v="0"/>
    <n v="0"/>
    <m/>
  </r>
  <r>
    <m/>
    <x v="3"/>
    <s v="GLPI"/>
    <n v="367828"/>
    <s v="ACTUALIZACION DE PAGOS AP"/>
    <s v=" actualización de la validación de cabecera para pagos ap de ctacorriente Urgente - Actualización cabecera pagos AP"/>
    <s v="APOYO APOYO"/>
    <d v="2022-03-15T00:00:00"/>
    <d v="2022-03-23T00:00:00"/>
    <d v="2022-03-23T00:00:00"/>
    <m/>
    <n v="8"/>
    <n v="8"/>
    <n v="0"/>
    <s v="Pequeño"/>
    <n v="0"/>
    <n v="0"/>
    <n v="0"/>
    <n v="0"/>
    <n v="0"/>
    <n v="0"/>
    <n v="0"/>
    <m/>
  </r>
  <r>
    <m/>
    <x v="3"/>
    <s v="GLPI"/>
    <n v="368517"/>
    <s v="VIVE CONTINENTAL - ACTUALIZACION PESO DE CREDITOS"/>
    <s v="Agradeceré el apoyo en el ajuste del valor en créditos de los programas adjuntos  Gestor de imagen de Fondo Editorial: de 0 a 1 crédito. Desarrollo de videojuegos: de 0 a 2 créditos."/>
    <s v="Geldres Ayala Paul César"/>
    <d v="2022-03-17T00:00:00"/>
    <d v="2022-04-19T00:00:00"/>
    <d v="2022-04-19T00:00:00"/>
    <m/>
    <n v="33"/>
    <n v="33"/>
    <n v="0"/>
    <s v="Pequeño"/>
    <n v="0"/>
    <n v="0"/>
    <n v="0"/>
    <n v="0"/>
    <n v="0"/>
    <n v="0"/>
    <n v="0"/>
    <m/>
  </r>
  <r>
    <m/>
    <x v="3"/>
    <s v="GLPI"/>
    <n v="369028"/>
    <s v="PORTAL DEL ESTUDIANTE - ACTIVIDADES EXTRACURRICULARES"/>
    <s v="From: Paul César Geldres Ayala &lt;&lt;a href=&quot;mailto:pgeldres@continental.edu.pe&quot; target=&quot;_blank&quot;&gt;pgeldres@continental.edu.pe&gt; Date: Sat, 19 Mar 2022 at 21:23 Subject: Urgente: actualización de tipo de actividades según Reglamento To: Cinthya Grace Rodriguez Acero &lt;&lt;a href=&quot;mailto:crodriguez@continental.edu.pe&quot; target=&quot;_blank&quot;&gt;crodriguez@continental.edu.pe&gt;, Claudia Isabel Oruna (...)"/>
    <s v="Geldres Ayala Paul César"/>
    <d v="2022-03-20T00:00:00"/>
    <d v="2022-03-22T00:00:00"/>
    <d v="2022-03-22T00:00:00"/>
    <m/>
    <n v="2"/>
    <n v="2"/>
    <n v="0"/>
    <s v="Pequeño"/>
    <n v="0"/>
    <n v="0"/>
    <n v="0"/>
    <n v="0"/>
    <n v="0"/>
    <n v="0"/>
    <n v="0"/>
    <m/>
  </r>
  <r>
    <m/>
    <x v="3"/>
    <s v="GLPI"/>
    <n v="363381"/>
    <s v="URGENTE-PROBLEMA REITERATIVO INTEGRACION CRM 365 -APEC-BANNER"/>
    <s v="Estimado Miguel: Por la presente se informa que durante la última semana se han reportado muchos  casos relacionados al error de pidm ,un registro de pidm en APEC y otro diferente en BANNER, impactando en el proceso de admisión ya que al ser diferentes los pidms no se activa el ingreso y por ende no figura la cuenta corriente del ingresante. Estos son algunos casos ya atendidos(se envió un scrip (...)"/>
    <s v="Lastra Zelada Cristhian Jhonathan"/>
    <d v="2022-03-23T00:00:00"/>
    <d v="2022-03-24T00:00:00"/>
    <d v="2022-03-24T00:00:00"/>
    <m/>
    <n v="1"/>
    <n v="1"/>
    <n v="0"/>
    <s v="Pequeño"/>
    <n v="0"/>
    <n v="0"/>
    <n v="0"/>
    <n v="0"/>
    <n v="0"/>
    <n v="0"/>
    <n v="0"/>
    <m/>
  </r>
  <r>
    <m/>
    <x v="3"/>
    <s v="GLPI"/>
    <n v="369699"/>
    <s v="PASE PROD - PORTAL ESTUDIANTE EPG"/>
    <s v="corrección de links e imágen de estudiante en el frontend del portal del estudiante epg, cuyas observaciones fueron realizadas por el usuario."/>
    <s v="Oruna Soto Claudia Isabel"/>
    <d v="2022-03-23T00:00:00"/>
    <d v="2022-04-19T00:00:00"/>
    <d v="2022-04-19T00:00:00"/>
    <m/>
    <n v="27"/>
    <n v="27"/>
    <n v="0"/>
    <s v="Pequeño"/>
    <n v="0"/>
    <n v="0"/>
    <n v="0"/>
    <n v="0"/>
    <n v="0"/>
    <n v="0"/>
    <n v="0"/>
    <m/>
  </r>
  <r>
    <m/>
    <x v="3"/>
    <s v="GLPI"/>
    <n v="369698"/>
    <s v="PORTAL - CASO 32 - ACTUALIZA REGISTRO"/>
    <s v="CASO 32: Solicitud del estudiante para actualizar el registro de sus talleres en el Portal del del estudiante Apreciad@s tod@s,  Deseo que sus familias y ustedes se encuentren bien. Mediante la presente, les comento que la estudiante BRENDA MITZI GARCIA JANCACHAGUA &lt;&lt;a href=&quot;mailto:71095884@continental.edu.pe&quot; target=&quot;_blank&quot;&gt;71095884@continental.edu.pe&gt; solicita la visualización de  (...)"/>
    <s v="Condori Soto Monica"/>
    <d v="2022-03-23T00:00:00"/>
    <d v="2022-04-19T00:00:00"/>
    <d v="2022-04-19T00:00:00"/>
    <m/>
    <n v="27"/>
    <n v="27"/>
    <n v="0"/>
    <s v="Pequeño"/>
    <n v="0"/>
    <n v="0"/>
    <n v="0"/>
    <n v="0"/>
    <n v="0"/>
    <n v="0"/>
    <n v="0"/>
    <m/>
  </r>
  <r>
    <m/>
    <x v="3"/>
    <s v="GLPI"/>
    <n v="369716"/>
    <s v="DYNAMICS: ERROR DE PREINSCRIPCIÓN - 72517873 &gt;&gt; SOPORTE"/>
    <s v="BUENAS TARDES ERROR EN LA PREINSCRIPCION 72517873 - 2022-2"/>
    <s v="MV-JBALDEONE"/>
    <d v="2022-03-23T00:00:00"/>
    <d v="2022-03-24T00:00:00"/>
    <d v="2022-03-24T00:00:00"/>
    <m/>
    <n v="1"/>
    <n v="1"/>
    <n v="0"/>
    <s v="Pequeño"/>
    <n v="0"/>
    <n v="0"/>
    <n v="0"/>
    <n v="0"/>
    <n v="0"/>
    <n v="0"/>
    <n v="0"/>
    <m/>
  </r>
  <r>
    <m/>
    <x v="3"/>
    <s v="GLPI"/>
    <n v="369733"/>
    <s v="PORTAL - CASO 33 - ACTUALIZA REGISTRO"/>
    <s v="CASO 33: Solicitud del estudiante para actualizar el registro de sus talleres en el Portal del del estudiante Apreciad@s tod@s,  Deseo que sus familias y ustedes se encuentren bien. Mediante la presente, les comento que el estudiante DANIEL ALEXIS SOTELO HUANASCA &lt;&lt;a href=&quot;mailto:73956977@continental.edu.pe&quot; target=&quot;_blank&quot;&gt;73956977@continental.edu.pe&gt; solicita la visualización de su (...)"/>
    <s v="Condori Soto Monica"/>
    <d v="2022-03-23T00:00:00"/>
    <d v="2022-04-19T00:00:00"/>
    <d v="2022-04-19T00:00:00"/>
    <m/>
    <n v="27"/>
    <n v="27"/>
    <n v="0"/>
    <s v="Pequeño"/>
    <n v="0"/>
    <n v="0"/>
    <n v="0"/>
    <n v="0"/>
    <n v="0"/>
    <n v="0"/>
    <n v="0"/>
    <m/>
  </r>
  <r>
    <m/>
    <x v="3"/>
    <s v="GLPI"/>
    <n v="369751"/>
    <s v="DYNAMICS: ERROR DE INSCRIPCIÓN: DNI 72114555"/>
    <s v="Estimado buenas tardes, por favor en CRM coloqué la fecha de inscripción del postulante para el día 05/04, pero no se visualiza la deuda en Apec, solicito su apoyo ya que el cliente desea cancelar su inscripción. Gracias"/>
    <s v="Sanez Saavedra Solange Hana"/>
    <d v="2022-03-23T00:00:00"/>
    <d v="2022-03-24T00:00:00"/>
    <d v="2022-03-24T00:00:00"/>
    <m/>
    <n v="1"/>
    <n v="1"/>
    <n v="0"/>
    <s v="Pequeño"/>
    <n v="0"/>
    <n v="0"/>
    <n v="0"/>
    <n v="0"/>
    <n v="0"/>
    <n v="0"/>
    <n v="0"/>
    <m/>
  </r>
  <r>
    <m/>
    <x v="3"/>
    <s v="GLPI"/>
    <n v="369775"/>
    <s v="DYNAMICS: ERROR DE PREINSCRIPCIÓN - 48991624 &gt;&gt; SOPORTE"/>
    <s v="Buenas Tardes su apoyo no jala APEC - DNI :48991624"/>
    <s v="Reynoso Vizcardo Fred Ugo"/>
    <d v="2022-03-23T00:00:00"/>
    <d v="2022-03-24T00:00:00"/>
    <d v="2022-03-24T00:00:00"/>
    <m/>
    <n v="1"/>
    <n v="1"/>
    <n v="0"/>
    <s v="Pequeño"/>
    <n v="0"/>
    <n v="0"/>
    <n v="0"/>
    <n v="0"/>
    <n v="0"/>
    <n v="0"/>
    <n v="0"/>
    <m/>
  </r>
  <r>
    <m/>
    <x v="3"/>
    <s v="GLPI"/>
    <n v="369779"/>
    <s v="DYNAMICS: ERROR DE PREINSCRIPCIÓN - DNI 72321377-6 &gt;&gt; SOPORTE"/>
    <s v="buenas tardes , favor verificar el codigo de preinscripción , no jala apec  72321377-6 JHON EDUARDO MOTTA CRUZ"/>
    <s v="MV-COLIVERAG"/>
    <d v="2022-03-23T00:00:00"/>
    <d v="2022-03-24T00:00:00"/>
    <d v="2022-03-24T00:00:00"/>
    <m/>
    <n v="1"/>
    <n v="1"/>
    <n v="0"/>
    <s v="Pequeño"/>
    <n v="0"/>
    <n v="0"/>
    <n v="0"/>
    <n v="0"/>
    <n v="0"/>
    <n v="0"/>
    <n v="0"/>
    <m/>
  </r>
  <r>
    <m/>
    <x v="3"/>
    <s v="GLPI"/>
    <n v="369900"/>
    <s v="PORTAL - CASO 34 - ACTUALIZA REGISTRO"/>
    <s v="CASO 34: Solicitud del estudiante para actualizar el registro de sus talleres en el Portal del del estudiante Apreciad@s tod@s,  Deseo que sus familias y ustedes se encuentren bien. Mediante la presente, les comento que el estudiante VICTOR DANIEL EUFRACIO AVENDAÑO &lt;&lt;a href=&quot;mailto:76414537@continental.edu.pe&quot; target=&quot;_blank&quot;&gt;76414537@continental.edu.pe&gt; solicita la visualización de  (...)"/>
    <s v="SOTO DIAZ MARIA EUGENIA"/>
    <d v="2022-03-24T00:00:00"/>
    <d v="2022-04-21T00:00:00"/>
    <d v="2022-04-21T00:00:00"/>
    <m/>
    <n v="28"/>
    <n v="28"/>
    <n v="0"/>
    <s v="Pequeño"/>
    <n v="0"/>
    <n v="0"/>
    <n v="0"/>
    <n v="0"/>
    <n v="0"/>
    <n v="0"/>
    <n v="0"/>
    <m/>
  </r>
  <r>
    <m/>
    <x v="3"/>
    <s v="GLPI"/>
    <n v="370054"/>
    <s v="PORTAL - VIVE CONTINENTAL - CORRECCION"/>
    <s v="Por la presente, les comento que la estudiante XIOMARA YHADIRA AQUINO NARVAEZ &lt;&lt;a href=&quot;mailto:71202244@continental.edu.pe&quot; target=&quot;_blank&quot;&gt;71202244@continental.edu.pe&gt; aprobó el taller de Danzas folclóricas que realizó en el año y periodo 2019-20 sin embargo en el Portal del estudiante sale como desaprobado. Por ello, solicito la verificación y correción. Anexo el detalle líneas abajo (...)"/>
    <s v="Condori Soto Monica"/>
    <d v="2022-03-25T00:00:00"/>
    <d v="2022-05-20T00:00:00"/>
    <d v="2022-05-20T00:00:00"/>
    <m/>
    <n v="56"/>
    <n v="56"/>
    <n v="0"/>
    <s v="Pequeño"/>
    <n v="0"/>
    <n v="0"/>
    <n v="0"/>
    <n v="0"/>
    <n v="0"/>
    <n v="0"/>
    <n v="0"/>
    <m/>
  </r>
  <r>
    <m/>
    <x v="3"/>
    <s v="GLPI"/>
    <n v="370331"/>
    <s v="PORTAL CASO 35 - ACTUALIZAR REGISTRO"/>
    <s v="CASO 35: Solicitud del estudiante para actualizar el registro de sus talleres en el Portal del del estudiante Apreciad@s tod@s,  Deseo que sus familias y ustedes se encuentren bien. Mediante la presente, les comento que la estudiante GREYSY DAYANA NALVARTE MONTES - 74895790@continental.edu.pe solicita la visualización de su taller que realizó en el año 2018-10 en el Portal del estudiante. Por ta (...)"/>
    <s v="Condori Soto Monica"/>
    <d v="2022-03-28T00:00:00"/>
    <d v="2022-04-21T00:00:00"/>
    <d v="2022-04-21T00:00:00"/>
    <m/>
    <n v="24"/>
    <n v="24"/>
    <n v="0"/>
    <s v="Pequeño"/>
    <n v="0"/>
    <n v="0"/>
    <n v="0"/>
    <n v="0"/>
    <n v="0"/>
    <n v="0"/>
    <n v="0"/>
    <m/>
  </r>
  <r>
    <m/>
    <x v="3"/>
    <s v="GLPI"/>
    <n v="370553"/>
    <s v="REPORTE INGRESO AFORO CAMPUS CUSCO"/>
    <s v="Buenas tardes estimada Claudia. A pedido de la gerencia Filial Cusco, se requiere un reporte de alumnos  que ingresan por día y hora en la primera semana de clases presenciales de la filial Cusco. a la espera de su respuesta Saludos Carlos Salvador Quispe Tecnologías de la Información Supervisor Soporte y Recursos Tecnológicos 988561218"/>
    <s v="Galvez Gutierrez Gustavo"/>
    <d v="2022-03-29T00:00:00"/>
    <d v="2022-03-31T00:00:00"/>
    <d v="2022-03-31T00:00:00"/>
    <m/>
    <n v="2"/>
    <n v="2"/>
    <n v="0"/>
    <s v="Pequeño"/>
    <n v="0"/>
    <n v="0"/>
    <n v="0"/>
    <n v="0"/>
    <n v="0"/>
    <n v="0"/>
    <n v="0"/>
    <m/>
  </r>
  <r>
    <m/>
    <x v="3"/>
    <s v="GLPI"/>
    <n v="370619"/>
    <s v="PORTAL CASO 36 - ACTUALIZAR PORTAL DEL ESTUDIANTE"/>
    <s v="CASO 36: Solicitud del estudiante para actualizar el registro de sus talleres en el Portal del del estudiante Apreciad@s tod@s,  Deseo que sus familias y ustedes se encuentren bien. Mediante la presente, les comento que el estudiante ANGEL JOAQUIN CALLUPE SEGURA &lt;&lt;a href=&quot;mailto:70800960@continental.edu.pe&quot; target=&quot;_blank&quot;&gt;70800960@continental.edu.pe&gt; solicita la visualización de su  (...)"/>
    <s v="Condori Soto Monica"/>
    <d v="2022-03-30T00:00:00"/>
    <d v="2022-04-22T00:00:00"/>
    <d v="2022-04-22T00:00:00"/>
    <m/>
    <n v="23"/>
    <n v="23"/>
    <n v="0"/>
    <s v="Pequeño"/>
    <n v="0"/>
    <n v="0"/>
    <n v="0"/>
    <n v="0"/>
    <n v="0"/>
    <n v="0"/>
    <n v="0"/>
    <m/>
  </r>
  <r>
    <m/>
    <x v="3"/>
    <s v="GLPI"/>
    <n v="370623"/>
    <s v="PORTAL CASO 37 - ACTUALIZAR PORTAL DEL ESTUDIANTE"/>
    <s v="CASO 37: Solicitud del estudiante para actualizar el registro de sus talleres en el Portal del del estudiante Apreciad@s tod@s,  Deseo que sus familias y ustedes se encuentren bien. Mediante la presente, les comento que la estudiante JUSSELY JAZMIN ROMERO LEIVA &lt;&lt;a href=&quot;mailto:76378124@continental.edu.pe&quot; target=&quot;_blank&quot;&gt;76378124@continental.edu.pe&gt; solicita la visualización de sus  (...)"/>
    <s v="Condori Soto Monica"/>
    <d v="2022-03-30T00:00:00"/>
    <d v="2022-04-22T00:00:00"/>
    <d v="2022-04-22T00:00:00"/>
    <m/>
    <n v="23"/>
    <n v="23"/>
    <n v="0"/>
    <s v="Pequeño"/>
    <n v="0"/>
    <n v="0"/>
    <n v="0"/>
    <n v="0"/>
    <n v="0"/>
    <n v="0"/>
    <n v="0"/>
    <m/>
  </r>
  <r>
    <m/>
    <x v="3"/>
    <s v="GLPI"/>
    <n v="370626"/>
    <s v="PORTAL CASO 38 - ACTUALIZAR PORTAL DEL ESTUDIANTE"/>
    <s v="CASO 38: Solicitud del estudiante para actualizar el registro de sus talleres en el Portal del del estudiante Apreciad@s tod@s,  Deseo que sus familias y ustedes se encuentren bien. Mediante la presente, les comento que el estudiante DAVIS PAUL CAMPOS MATOS &lt;&lt;a href=&quot;mailto:72082513@continental.edu.pe&quot; target=&quot;_blank&quot;&gt;72082513@continental.edu.pe&gt;solicita la visualización de su taller (...)"/>
    <s v="Condori Soto Monica"/>
    <d v="2022-03-30T00:00:00"/>
    <d v="2022-04-22T00:00:00"/>
    <d v="2022-04-22T00:00:00"/>
    <m/>
    <n v="23"/>
    <n v="23"/>
    <n v="0"/>
    <s v="Pequeño"/>
    <n v="0"/>
    <n v="0"/>
    <n v="0"/>
    <n v="0"/>
    <n v="0"/>
    <n v="0"/>
    <n v="0"/>
    <m/>
  </r>
  <r>
    <m/>
    <x v="3"/>
    <s v="GLPI"/>
    <n v="370709"/>
    <s v="CORREO - ACTUALIZACION PORTAL DEL ESTUDIANTE"/>
    <s v="Deseo que sus familias y ustedes se encuentren bien. Mediante la presente, les comento que el estudiante Ricardo Povis Flores &lt;&lt;a href=&quot;mailto:74122544@continental.edu.pe&quot; target=&quot;_blank&quot;&gt;74122544@continental.edu.pe&gt; solicita la visualización de su taller que realizó en el año 2018-20  y 2019-00 en el Portal del estudiante. Por tal motivo, solicito su apoyo con la actualización. Para e (...)"/>
    <s v="Condori Soto Monica"/>
    <d v="2022-03-30T00:00:00"/>
    <d v="2022-04-22T00:00:00"/>
    <d v="2022-04-22T00:00:00"/>
    <m/>
    <n v="23"/>
    <n v="23"/>
    <n v="0"/>
    <s v="Pequeño"/>
    <n v="0"/>
    <n v="0"/>
    <n v="0"/>
    <n v="0"/>
    <n v="0"/>
    <n v="0"/>
    <n v="0"/>
    <m/>
  </r>
  <r>
    <m/>
    <x v="3"/>
    <s v="GLPI"/>
    <n v="370710"/>
    <s v="CORREO - ACTUALIZACION DE PORTAL DEL ESTUDIANTE"/>
    <s v="Apreciad@s tod@s,  Deseo que sus familias y ustedes se encuentren bien. Mediante la presente, les comento que la estudiante NICOLS JANIS CAMILA VILLANUEVA YANCCE &lt;&lt;a href=&quot;mailto:70325918@continental.edu.pe&quot; target=&quot;_blank&quot;&gt;70325918@continental.edu.pe&gt; solicita la visualización de su taller que realizó en el año 2018-10  en el Portal del estudiante. Por tal motivo, solicito su apoyo c (...)"/>
    <s v="Condori Soto Monica"/>
    <d v="2022-03-30T00:00:00"/>
    <d v="2022-05-09T00:00:00"/>
    <d v="2022-05-09T00:00:00"/>
    <m/>
    <n v="40"/>
    <n v="40"/>
    <n v="0"/>
    <s v="Pequeño"/>
    <n v="0"/>
    <n v="0"/>
    <n v="0"/>
    <n v="0"/>
    <n v="0"/>
    <n v="0"/>
    <n v="0"/>
    <m/>
  </r>
  <r>
    <m/>
    <x v="3"/>
    <s v="GLPI"/>
    <n v="370712"/>
    <s v="CORREO - ACTUALIZACION DE PORTAL DEL ESTUDIANTE"/>
    <s v="Apreciad@s tod@s,  Deseo que sus familias y ustedes se encuentren bien. Mediante la presente, les comento que el estudiante JORGE LUIS CORDOVA SANTOS &lt;&lt;a href=&quot;mailto:71572898@continental.edu.pe&quot; target=&quot;_blank&quot;&gt;71572898@continental.edu.pe&gt; solicita la visualización de su taller que realizó en el año 2019-00 en el Portal del estudiante. Por tal motivo, solicito su apoyo con la actuali (...)"/>
    <s v="Condori Soto Monica"/>
    <d v="2022-03-30T00:00:00"/>
    <d v="2022-04-22T00:00:00"/>
    <d v="2022-04-22T00:00:00"/>
    <m/>
    <n v="23"/>
    <n v="23"/>
    <n v="0"/>
    <s v="Pequeño"/>
    <n v="0"/>
    <n v="0"/>
    <n v="0"/>
    <n v="0"/>
    <n v="0"/>
    <n v="0"/>
    <n v="0"/>
    <m/>
  </r>
  <r>
    <m/>
    <x v="3"/>
    <s v="GLPI"/>
    <n v="370714"/>
    <s v="CORREO - ACTUALIZACION DE PORTAL DEL ESTUDIANTE"/>
    <s v="Apreciad@s tod@s,  Deseo que sus familias y ustedes se encuentren bien. Mediante la presente, les comento que la estudiante BRIGITTE ESTEFANY MATEO ESPINOZA &lt;&lt;a href=&quot;mailto:71231787@continental.edu.pe&quot; target=&quot;_blank&quot;&gt;71231787@continental.edu.pe&gt; solicita la visualización de su taller que realizó en el año 2018-10 en el Portal del estudiante. Por tal motivo, solicito su apoyo con la  (...)"/>
    <s v="Condori Soto Monica"/>
    <d v="2022-03-30T00:00:00"/>
    <d v="2022-05-20T00:00:00"/>
    <d v="2022-05-20T00:00:00"/>
    <m/>
    <n v="51"/>
    <n v="51"/>
    <n v="0"/>
    <s v="Pequeño"/>
    <n v="0"/>
    <n v="0"/>
    <n v="0"/>
    <n v="0"/>
    <n v="0"/>
    <n v="0"/>
    <n v="0"/>
    <m/>
  </r>
  <r>
    <m/>
    <x v="3"/>
    <s v="GLPI"/>
    <n v="370823"/>
    <s v="PASE PROD - Hubspec 2.0 - Actualización de requerimientos"/>
    <s v=" incluye el ajuste de algunos campos, la visualización de las validaciones y el requerimiento de retiro de caracter"/>
    <s v="Alvino Sotelo Claudia Ysabel"/>
    <d v="2022-03-31T00:00:00"/>
    <d v="2022-04-21T00:00:00"/>
    <d v="2022-04-21T00:00:00"/>
    <m/>
    <n v="21"/>
    <n v="21"/>
    <n v="0"/>
    <s v="Pequeño"/>
    <n v="0"/>
    <n v="0"/>
    <n v="0"/>
    <n v="0"/>
    <n v="0"/>
    <n v="0"/>
    <n v="0"/>
    <m/>
  </r>
  <r>
    <m/>
    <x v="3"/>
    <s v="GLPI"/>
    <n v="371131"/>
    <s v="PORTAL CASO 43 - ACTUALIZAR REGISTRO"/>
    <s v="CASO 43: Solicitud del estudiante para actualizar el registro de sus talleres en el Portal del del estudiante Apreciad@s tod@s,  Deseo que sus familias y ustedes se encuentren bien. Mediante la presente, les comento que el estudiante FREDDY KEVIN ACOSTA APOLINARIO &lt;&lt;a href=&quot;mailto:71562664@continental.edu.pe&quot; target=&quot;_blank&quot;&gt;71562664@continental.edu.pe&gt; solicita la visualización de s (...)"/>
    <s v="Condori Soto Monica"/>
    <d v="2022-04-02T00:00:00"/>
    <d v="2022-05-20T00:00:00"/>
    <d v="2022-05-20T00:00:00"/>
    <m/>
    <n v="48"/>
    <n v="48"/>
    <n v="0"/>
    <s v="Pequeño"/>
    <n v="0"/>
    <n v="0"/>
    <n v="0"/>
    <n v="0"/>
    <n v="0"/>
    <n v="0"/>
    <n v="0"/>
    <m/>
  </r>
  <r>
    <m/>
    <x v="3"/>
    <s v="GLPI"/>
    <n v="371237"/>
    <s v="PASES - PORTAL DEL ESTUDIANTE EPG"/>
    <s v=" solicita la creación de un ticket para generar en producción los documentos de postgrado que van a generarse en el portal del estudiante.  "/>
    <s v="Oruna Soto Claudia Isabel"/>
    <d v="2022-04-04T00:00:00"/>
    <d v="2022-04-21T00:00:00"/>
    <d v="2022-04-21T00:00:00"/>
    <m/>
    <n v="17"/>
    <n v="17"/>
    <n v="0"/>
    <s v="Pequeño"/>
    <n v="0"/>
    <n v="0"/>
    <n v="0"/>
    <n v="0"/>
    <n v="0"/>
    <n v="0"/>
    <n v="0"/>
    <m/>
  </r>
  <r>
    <m/>
    <x v="3"/>
    <s v="GLPI"/>
    <n v="371721"/>
    <s v="PASE - GRADOS Y TITULOS"/>
    <s v="Se solicita la creación de un ticket, para el pase a producción del sistema de Grados y Títulos de la parte 2 de los requerimientos solicitados. Solicitante : Alan Infante Se solicita la creación de un ticket, para el pase a producción del sistema de Grados y Títulos de la parte 2 de los requerimientos solicitados. Solicitante : Alan Infante"/>
    <s v="Infante Vidalon Alan Miguel"/>
    <d v="2022-04-06T00:00:00"/>
    <d v="2022-04-21T00:00:00"/>
    <d v="2022-04-21T00:00:00"/>
    <m/>
    <n v="15"/>
    <n v="15"/>
    <n v="0"/>
    <s v="Pequeño"/>
    <n v="0"/>
    <n v="0"/>
    <n v="0"/>
    <n v="0"/>
    <n v="0"/>
    <n v="0"/>
    <n v="0"/>
    <m/>
  </r>
  <r>
    <m/>
    <x v="3"/>
    <s v="GLPI"/>
    <n v="372112"/>
    <s v="[VIVE CONTINENTAL] REPORTE DE MATRICULADOS AJUSTE NOTA"/>
    <s v="Buenas noches estinados.  Comentarles que se ha identificado un caso de un estudiante de Lima del periodo 2019-20.  Agradeceré mucho su apoyo para los ajustes necesarios. Código:72861387 Nombre completo: NICOLAS EDUARDO VELASQUEZ BUSTAMANTE Ciclo: 2019-20 Nota final: 15  Estado: aprobado (nuevo) Campus: Lima Quedo atento a sus comentarios. Gracias. "/>
    <s v="Geldres Ayala Paul César"/>
    <d v="2022-04-08T00:00:00"/>
    <d v="2022-04-19T00:00:00"/>
    <d v="2022-04-19T00:00:00"/>
    <m/>
    <n v="11"/>
    <n v="11"/>
    <n v="0"/>
    <s v="Pequeño"/>
    <n v="0"/>
    <n v="0"/>
    <n v="0"/>
    <n v="0"/>
    <n v="0"/>
    <n v="0"/>
    <n v="0"/>
    <m/>
  </r>
  <r>
    <m/>
    <x v="3"/>
    <s v="GLPI"/>
    <n v="372227"/>
    <s v="PORTAL CASO 44 - ACTUALIZAR REGISTRO"/>
    <s v="CASO 44: Solicitud del estudiante para actualizar el registro de sus talleres en el Portal del del estudiante Apreciad@s tod@s,  Deseo que sus familias y ustedes se encuentren bien. Mediante la presente, les comento que el estudiante JAIR RUFINO ESTRADA PARADO &lt;&lt;a href=&quot;mailto:73100224@continental.edu.pe&quot; target=&quot;_blank&quot;&gt;73100224@continental.edu.pe&gt; solicita la visualización de su ta (...)"/>
    <s v="Condori Soto Monica"/>
    <d v="2022-04-09T00:00:00"/>
    <d v="2022-05-04T00:00:00"/>
    <d v="2022-05-04T00:00:00"/>
    <m/>
    <n v="25"/>
    <n v="25"/>
    <n v="0"/>
    <s v="Pequeño"/>
    <n v="0"/>
    <n v="0"/>
    <n v="0"/>
    <n v="0"/>
    <n v="0"/>
    <n v="0"/>
    <n v="0"/>
    <m/>
  </r>
  <r>
    <m/>
    <x v="3"/>
    <s v="GLPI"/>
    <n v="372836"/>
    <s v="CASO 45 - PORTAL DEL ESTUDIANTE ACTUALIZAR"/>
    <s v="CASO 45: Solicitud del estudiante para actualizar el registro de sus talleres en el Portal del del estudiante Apreciad@s tod@s,  Deseo que sus familias y ustedes se encuentren bien. Mediante la presente, les comento que la estudiante MILAGROS KAREN MIGUEL QUISPE &lt;&lt;a href=&quot;mailto:73109815@continental.edu.pe&quot; target=&quot;_blank&quot;&gt;73109815@continental.edu.pe&gt; solicita la visualización de sus (...)"/>
    <s v="Condori Soto Monica"/>
    <d v="2022-04-18T00:00:00"/>
    <d v="2022-05-20T00:00:00"/>
    <d v="2022-05-20T00:00:00"/>
    <m/>
    <n v="32"/>
    <n v="32"/>
    <n v="0"/>
    <s v="Pequeño"/>
    <n v="0"/>
    <n v="0"/>
    <n v="0"/>
    <n v="0"/>
    <n v="0"/>
    <n v="0"/>
    <n v="0"/>
    <m/>
  </r>
  <r>
    <m/>
    <x v="3"/>
    <s v="GLPI"/>
    <n v="372837"/>
    <s v="CASO 46 - PORTAL DEL ESTUDIANTE ACTUALIZAR"/>
    <s v="CASO 46: Solicitud del estudiante para actualizar el registro de sus talleres en el Portal del del estudiante Apreciad@s tod@s,  Deseo que sus familias y ustedes se encuentren bien. Mediante la presente, les comento que el estudiante ALDAIR CESAR BRICEÑO RAMOS &lt;&lt;a href=&quot;mailto:73798260@continental.edu.pe&quot; target=&quot;_blank&quot;&gt;73798260@continental.edu.pe&gt; solicita la visualización de su ta (...)"/>
    <s v="Condori Soto Monica"/>
    <d v="2022-04-18T00:00:00"/>
    <d v="2022-05-20T00:00:00"/>
    <d v="2022-05-20T00:00:00"/>
    <m/>
    <n v="32"/>
    <n v="32"/>
    <n v="0"/>
    <s v="Pequeño"/>
    <n v="0"/>
    <n v="0"/>
    <n v="0"/>
    <n v="0"/>
    <n v="0"/>
    <n v="0"/>
    <n v="0"/>
    <m/>
  </r>
  <r>
    <m/>
    <x v="3"/>
    <s v="GLPI"/>
    <n v="372838"/>
    <s v="CASO 47 - PORTAL DEL ESTUDIANTE ACTUALIZAR"/>
    <s v="CASO 47: Solicitud del estudiante para actualizar el registro de sus talleres en el Portal del del estudiante Apreciad@s tod@s,  Deseo que sus familias y ustedes se encuentren bien. Mediante la presente, les comento que el estudiante ALEXANDER CARLOS MENDOZA PURIS &lt;&lt;a href=&quot;mailto:76383989@continental.edu.pe&quot; target=&quot;_blank&quot;&gt;76383989@continental.edu.pe&gt; solicita la visualización de s (...)"/>
    <s v="Condori Soto Monica"/>
    <d v="2022-04-18T00:00:00"/>
    <d v="2022-05-20T00:00:00"/>
    <d v="2022-05-20T00:00:00"/>
    <m/>
    <n v="32"/>
    <n v="32"/>
    <n v="0"/>
    <s v="Pequeño"/>
    <n v="0"/>
    <n v="0"/>
    <n v="0"/>
    <n v="0"/>
    <n v="0"/>
    <n v="0"/>
    <n v="0"/>
    <m/>
  </r>
  <r>
    <m/>
    <x v="3"/>
    <s v="GLPI"/>
    <n v="373086"/>
    <s v="PORTAL GYT - INCONVENIENTES"/>
    <s v="Problema para generar resoluciòn Estimados de mesa de ayuda, desde el día de ayer en distintos tiempos he tratado de generar la resolución de designación de asesor, sin embargo no es posible, carga, pero no se genera la resolución. Es exclusivamente en este caso, en otras solicitudes si se genera la RD."/>
    <s v="Barzola Correa Ammy Cinthia"/>
    <d v="2022-04-19T00:00:00"/>
    <d v="2022-04-19T00:00:00"/>
    <d v="2022-04-19T00:00:00"/>
    <m/>
    <n v="1"/>
    <n v="1"/>
    <n v="0"/>
    <s v="Pequeño"/>
    <n v="0"/>
    <n v="0"/>
    <n v="0"/>
    <n v="0"/>
    <n v="0"/>
    <n v="0"/>
    <n v="0"/>
    <m/>
  </r>
  <r>
    <m/>
    <x v="3"/>
    <s v="GLPI"/>
    <n v="373461"/>
    <s v="PORTAL DEL ESTUDIANTE - RECTIFICAR NOTA - ACTIVIDADES EXTRACURRICULARES"/>
    <s v="Solicitud de rectificación de nota y acreditación | Vive Continental Estimados señores de Mesa de ayuda: Buenas tardes, solicito su apoyo con la rectificación de la nota de la ACTIVIDAD EXTRACURRICULAR DE BASKET de la estudiante:  GIANELLA ALEXANDRA CAYRO OLIVERA con codigo:  71716751 de la modalidad Presencial de Arequipa  Para el ciclo 2019.20  en el taller de Basket asignar la nota de 19 y  (...)"/>
    <s v="Lazo Rivas Mishel Merari"/>
    <d v="2022-04-21T00:00:00"/>
    <d v="2022-05-09T00:00:00"/>
    <d v="2022-05-09T00:00:00"/>
    <m/>
    <n v="18"/>
    <n v="18"/>
    <n v="0"/>
    <s v="Pequeño"/>
    <n v="0"/>
    <n v="0"/>
    <n v="0"/>
    <n v="0"/>
    <n v="0"/>
    <n v="0"/>
    <n v="0"/>
    <m/>
  </r>
  <r>
    <m/>
    <x v="3"/>
    <s v="GLPI"/>
    <n v="373559"/>
    <s v="GRADOS Y TÍTULOS -CREACIÓN DE DOCUMENTOS GYT"/>
    <s v="Buenas tardes: Se solicita la creación de un ticket para resolver la petición de la creación de documentos para el portal de grados y títulos, según proyecto."/>
    <s v="Infante Vidalon Alan Miguel"/>
    <d v="2022-04-21T00:00:00"/>
    <d v="2022-05-02T00:00:00"/>
    <d v="2022-05-02T00:00:00"/>
    <m/>
    <n v="11"/>
    <n v="11"/>
    <n v="0"/>
    <s v="Pequeño"/>
    <n v="0"/>
    <n v="0"/>
    <n v="0"/>
    <n v="0"/>
    <n v="0"/>
    <n v="0"/>
    <n v="0"/>
    <m/>
  </r>
  <r>
    <m/>
    <x v="3"/>
    <s v="GLPI"/>
    <n v="373625"/>
    <s v="PORTAL DEL ESTUDIANTE - INCONVENIENTES"/>
    <s v="Re: Actividad Extracurricular Estimados representantes de Mesa de Ayuda:  Para comentarles el caso del estudiante Brandon Esteban quien refiere que ¨no me sale en cumplimiento: Club de emprendedores, realice ese taller el 2018-20, pero no me estan considerando, me sale que he aprobado, pero cuando miro en mis actividades me sale incompleto, cuando ingresaron a nuestras aulas nos mencionaron que  (...)"/>
    <s v="Oba Segama Karen Reyna"/>
    <d v="2022-04-22T00:00:00"/>
    <m/>
    <m/>
    <m/>
    <n v="-44673"/>
    <n v="-44673"/>
    <n v="0"/>
    <s v="Pequeño"/>
    <n v="0"/>
    <n v="0"/>
    <n v="0"/>
    <n v="0"/>
    <n v="0"/>
    <n v="0"/>
    <n v="0"/>
    <m/>
  </r>
  <r>
    <m/>
    <x v="3"/>
    <s v="GLPI"/>
    <n v="373839"/>
    <s v="PORTAL EPG - INCONVENIENTES"/>
    <s v="URGENTE ALUMNOS NO PUEDEN VISUALIZAR SUS NOTAS - MRH VIII - CONFIRMACION DE PUBLICACION DE NOTAS CURSOS: CAPACITACION Y EVALUACION DEL DESEMPEÑO / GESTION DE LAS COMPENSACIONES Porfavor requiero precisiones al respecto, en tanto existe un plazo de 05 dias para informar conformidad respecto a las notas publicadas, y aun no he podido visualizar hasta el momento nada, o de existir claves para el acc (...)"/>
    <s v="Alumnos UCCI"/>
    <d v="2022-04-23T00:00:00"/>
    <m/>
    <m/>
    <m/>
    <n v="-44674"/>
    <n v="-44674"/>
    <n v="0"/>
    <s v="Pequeño"/>
    <n v="0"/>
    <n v="0"/>
    <n v="0"/>
    <n v="0"/>
    <n v="0"/>
    <n v="0"/>
    <n v="0"/>
    <m/>
  </r>
  <r>
    <m/>
    <x v="3"/>
    <s v="GLPI"/>
    <n v="374188"/>
    <s v="PORTAL ESTUDIANTE EPG - NO APARECE NOTAS Y CURSOS"/>
    <s v="Buenos días, a la visualización de la balotas de notas no aparece el curso el diplomado por lo cual no puedo ver mis notas y asistencias. Atte. Nicolas Leoncio Oviedo Solis Nicolas Leoncio Oviedo Solis 47381310@continental.edu.pe"/>
    <s v="Alumnos UCCI"/>
    <d v="2022-04-27T00:00:00"/>
    <d v="2022-05-02T00:00:00"/>
    <d v="2022-05-02T00:00:00"/>
    <m/>
    <n v="5"/>
    <n v="5"/>
    <n v="0"/>
    <s v="Pequeño"/>
    <n v="0"/>
    <n v="0"/>
    <n v="0"/>
    <n v="0"/>
    <n v="0"/>
    <n v="0"/>
    <n v="0"/>
    <m/>
  </r>
  <r>
    <m/>
    <x v="3"/>
    <s v="GLPI"/>
    <n v="374238"/>
    <s v="PAGOS - ACTUALIZACION PARA ENVIO"/>
    <s v="Buenos días: Se solicita la creación de un ticket para poder realizar la actualización y pase a producción del script de envio de pagos ap, por motivos de saturación e incidencias. Quedo atenta a sus comentarios. saludos, Claudia Oruna Soto              Oficina de Tecnologías de la Información y Comunicación              Gestor de Proyectos  TI              Huancayo"/>
    <s v="Oruna Soto Claudia Isabel"/>
    <d v="2022-04-27T00:00:00"/>
    <d v="2022-05-04T00:00:00"/>
    <d v="2022-05-04T00:00:00"/>
    <m/>
    <n v="7"/>
    <n v="7"/>
    <n v="0"/>
    <s v="Pequeño"/>
    <n v="0"/>
    <n v="0"/>
    <n v="0"/>
    <n v="0"/>
    <n v="0"/>
    <n v="0"/>
    <n v="0"/>
    <m/>
  </r>
  <r>
    <m/>
    <x v="3"/>
    <s v="GLPI"/>
    <n v="374257"/>
    <s v="PORTAL DEL ESTUDIANTE - CASO 48 - ACTUALIZAR REGISTRO"/>
    <s v="CASO 48: Solicitud del estudiante para actualizar el registro de sus talleres en el Portal del del estudiante Apreciad@s tod@s,  Deseo que sus familias y ustedes se encuentren bien. Mediante la presente, les comento que el estudiante MIGUEL FERNANDO NUÑEZ FLORES &lt;&lt;a href=&quot;mailto:73038801@continental.edu.pe&quot; target=&quot;_blank&quot;&gt;73038801@continental.edu.pe&gt; solicita la visualización de su  (...)"/>
    <s v="Condori Soto Monica"/>
    <d v="2022-04-27T00:00:00"/>
    <d v="2022-05-04T00:00:00"/>
    <d v="2022-05-04T00:00:00"/>
    <m/>
    <n v="7"/>
    <n v="7"/>
    <n v="0"/>
    <s v="Pequeño"/>
    <n v="0"/>
    <n v="0"/>
    <n v="0"/>
    <n v="0"/>
    <n v="0"/>
    <n v="0"/>
    <n v="0"/>
    <m/>
  </r>
  <r>
    <m/>
    <x v="3"/>
    <s v="GLPI"/>
    <n v="374322"/>
    <s v="BANNER - ACTUALIZAR CASO 49"/>
    <s v="Apreciad@s tod@s,  Deseo que sus familias y ustedes se encuentren bien. Mediante la presente, les comento que la estudiante NOELIA ESTEFANIA REYNOSO CARDENAS &lt;&lt;a href=&quot;mailto:77430765@continental.edu.pe&quot; target=&quot;_blank&quot;&gt;77430765@continental.edu.pe&gt; solicita la visualización de su taller que realizó en el año 2018-10 en el Portal del estudiante. Por tal motivo, solicito su apoyo con la (...)"/>
    <s v="Condori Soto Monica"/>
    <d v="2022-04-27T00:00:00"/>
    <d v="2022-05-20T00:00:00"/>
    <d v="2022-05-20T00:00:00"/>
    <m/>
    <n v="23"/>
    <n v="23"/>
    <n v="0"/>
    <s v="Pequeño"/>
    <n v="0"/>
    <n v="0"/>
    <n v="0"/>
    <n v="0"/>
    <n v="0"/>
    <n v="0"/>
    <n v="0"/>
    <m/>
  </r>
  <r>
    <m/>
    <x v="3"/>
    <s v="GLPI"/>
    <n v="374323"/>
    <s v="BANNER - ACTUALIZAR CASO 50"/>
    <s v="Deseo que sus familias y ustedes se encuentren bien. Mediante la presente, les comento que la estudiante JAZMIN MARISOL LAZARO NOLASCO &lt;&lt;a href=&quot;mailto:73053803@continental.edu.pe&quot; target=&quot;_blank&quot;&gt;73053803@continental.edu.pe&gt; solicita la visualización de su taller que realizó en el año 2018-10 en el Portal del estudiante. Por tal motivo, solicito su apoyo con la actualización. Para ell (...)"/>
    <s v="Condori Soto Monica"/>
    <d v="2022-04-27T00:00:00"/>
    <d v="2022-05-20T00:00:00"/>
    <d v="2022-05-20T00:00:00"/>
    <m/>
    <n v="23"/>
    <n v="23"/>
    <n v="0"/>
    <s v="Pequeño"/>
    <n v="0"/>
    <n v="0"/>
    <n v="0"/>
    <n v="0"/>
    <n v="0"/>
    <n v="0"/>
    <n v="0"/>
    <m/>
  </r>
  <r>
    <m/>
    <x v="3"/>
    <s v="GLPI"/>
    <n v="374982"/>
    <s v="Vive Continental | Cambio de estado de actividades 2022-10"/>
    <s v="Cambio de estado de actividades 2022-10 Agradeceré el apoyo en la actualización del Portal de Vive Continental. Acción: cambiar el estado de todas las actividades programadas por Vive Continental. De replicado a no replicado."/>
    <s v="Geldres Ayala Paul César"/>
    <d v="2022-05-03T00:00:00"/>
    <d v="2022-05-09T00:00:00"/>
    <d v="2022-05-09T00:00:00"/>
    <m/>
    <n v="6"/>
    <n v="6"/>
    <n v="0"/>
    <s v="Pequeño"/>
    <n v="0"/>
    <n v="0"/>
    <n v="0"/>
    <n v="0"/>
    <n v="0"/>
    <n v="0"/>
    <n v="0"/>
    <m/>
  </r>
  <r>
    <m/>
    <x v="3"/>
    <s v="GLPI"/>
    <n v="375331"/>
    <s v="PASE A PRODUCCION - AJUSTES HUBSPEC 2.0"/>
    <s v="Se solicita la creación de un ticket para el pase a producción de los ajustes del sistema Hubspec 2.0, por motivos de actualizaciones a pedido del usuario."/>
    <s v="Alvino Sotelo Claudia Ysabel"/>
    <d v="2022-05-05T00:00:00"/>
    <d v="2022-05-20T00:00:00"/>
    <d v="2022-05-20T00:00:00"/>
    <m/>
    <n v="15"/>
    <n v="15"/>
    <n v="0"/>
    <s v="Pequeño"/>
    <n v="0"/>
    <n v="0"/>
    <n v="0"/>
    <n v="0"/>
    <n v="0"/>
    <n v="0"/>
    <n v="0"/>
    <m/>
  </r>
  <r>
    <m/>
    <x v="3"/>
    <s v="GLPI"/>
    <n v="376564"/>
    <s v="PASE A PRODUCCION - AJUSTES CRM"/>
    <s v=" pase a producción de los ajustes de CRM que se detectaron a partir de encontrar datos faltantes en el registro para docentes, asesores, y datos como fecha de cumpleaños para extranjeros."/>
    <s v="Oruna Soto Claudia Isabel"/>
    <d v="2022-05-13T00:00:00"/>
    <d v="2022-05-20T00:00:00"/>
    <d v="2022-05-20T00:00:00"/>
    <m/>
    <n v="7"/>
    <n v="7"/>
    <n v="0"/>
    <s v="Pequeño"/>
    <n v="0"/>
    <n v="0"/>
    <n v="0"/>
    <n v="0"/>
    <n v="0"/>
    <n v="0"/>
    <n v="0"/>
    <m/>
  </r>
  <r>
    <m/>
    <x v="3"/>
    <s v="GLPI"/>
    <n v="377764"/>
    <s v="PORTAL DE EPG - NO MUESTRA NOTAS"/>
    <s v="Fwd: PORTAL DEL ESTUDIANTE - KELLY ROMERO Estimados MDA: Su apoyo. No figura información de la boleta de notas desde el PORTAL DEL ESTUDIANTE, de la sección 21MRHAP308, esta sección tiene cuatro notas publicadas a la fecha. Atentos a su pronta respuesta. KELLY LAKASMHY ROMERO OLAVARRERA 72490746@continental.edu.pe"/>
    <s v="Alumnos UCCI"/>
    <d v="2022-05-20T00:00:00"/>
    <d v="2022-05-25T00:00:00"/>
    <d v="2022-05-25T00:00:00"/>
    <m/>
    <n v="5"/>
    <n v="5"/>
    <n v="0"/>
    <s v="Pequeño"/>
    <n v="0"/>
    <n v="0"/>
    <n v="0"/>
    <n v="0"/>
    <n v="0"/>
    <n v="0"/>
    <n v="0"/>
    <m/>
  </r>
  <r>
    <m/>
    <x v="3"/>
    <s v="GLPI"/>
    <n v="378719"/>
    <s v="Actualizar Registro"/>
    <s v="[creación de ticket] Actualización de registro Buenas tardes: Se solicitó la creación de un ticket para la actualización de registros anteriores (abril), del sistema de integraciones de pago ap. Dos registros están generando conflictos. Quedo atento a sus comentarios. saludo,"/>
    <s v="Rodriguez Acero Cinthya Grace"/>
    <d v="2022-05-27T00:00:00"/>
    <m/>
    <m/>
    <m/>
    <n v="-44708"/>
    <n v="-44708"/>
    <n v="0"/>
    <s v="Pequeño"/>
    <n v="0"/>
    <n v="0"/>
    <n v="0"/>
    <n v="0"/>
    <n v="0"/>
    <n v="0"/>
    <n v="0"/>
    <m/>
  </r>
  <r>
    <m/>
    <x v="4"/>
    <s v="Apoyo"/>
    <m/>
    <s v="Prototipo de Notas "/>
    <s v="Prototipo de Notas - Mockups cargado de notas para competencias"/>
    <s v="Jackeline Champa"/>
    <d v="2022-03-18T00:00:00"/>
    <d v="2022-03-23T00:00:00"/>
    <d v="2022-03-23T00:00:00"/>
    <m/>
    <n v="5"/>
    <n v="5"/>
    <n v="0"/>
    <s v="Pequeño"/>
    <n v="0"/>
    <n v="0"/>
    <n v="0"/>
    <n v="0"/>
    <n v="0"/>
    <n v="0"/>
    <n v="0"/>
    <m/>
  </r>
  <r>
    <m/>
    <x v="4"/>
    <s v="Apoyo"/>
    <m/>
    <s v="Portal del postulante "/>
    <s v="Portal del postulante - Diseño de la arquitectura en base al portal del estuiante"/>
    <s v="Cinthya Rodriguez"/>
    <d v="2022-03-24T00:00:00"/>
    <d v="2022-04-25T00:00:00"/>
    <d v="2022-04-25T00:00:00"/>
    <m/>
    <n v="32"/>
    <n v="32"/>
    <n v="0"/>
    <s v="Pequeño"/>
    <n v="0"/>
    <n v="0"/>
    <n v="0"/>
    <n v="0"/>
    <n v="0"/>
    <n v="0"/>
    <n v="0"/>
    <m/>
  </r>
  <r>
    <m/>
    <x v="4"/>
    <s v="Apoyo"/>
    <m/>
    <s v="Contipay "/>
    <s v="Contipay - Revisión de la arquitectura"/>
    <s v="Gustavo Huarcaya"/>
    <d v="2022-03-30T00:00:00"/>
    <d v="2022-03-31T00:00:00"/>
    <d v="2022-03-31T00:00:00"/>
    <m/>
    <n v="1"/>
    <n v="1"/>
    <n v="0"/>
    <s v="Pequeño"/>
    <n v="0"/>
    <n v="0"/>
    <n v="0"/>
    <n v="0"/>
    <n v="0"/>
    <n v="0"/>
    <n v="0"/>
    <m/>
  </r>
  <r>
    <m/>
    <x v="4"/>
    <s v="Pase a test"/>
    <n v="371680"/>
    <s v="Formulario de eventos "/>
    <s v="Formulario de eventos - Censo de quidad de género"/>
    <s v="Cinthya Rodriguez"/>
    <d v="2022-03-31T00:00:00"/>
    <d v="2022-04-07T00:00:00"/>
    <d v="2022-04-07T00:00:00"/>
    <m/>
    <n v="7"/>
    <n v="7"/>
    <n v="0"/>
    <s v="Pequeño"/>
    <n v="0"/>
    <n v="0"/>
    <n v="0"/>
    <n v="0"/>
    <n v="0"/>
    <n v="0"/>
    <n v="0"/>
    <m/>
  </r>
  <r>
    <m/>
    <x v="4"/>
    <s v="Pase a test"/>
    <n v="374095"/>
    <s v="Portal del estudiante "/>
    <s v="Portal del estudiante - Formulario de primera matrícula"/>
    <s v="Cinthya Rodriguez"/>
    <d v="2022-04-21T00:00:00"/>
    <d v="2022-04-27T00:00:00"/>
    <d v="2022-04-27T00:00:00"/>
    <m/>
    <n v="6"/>
    <n v="6"/>
    <n v="0"/>
    <s v="Pequeño"/>
    <n v="0"/>
    <n v="0"/>
    <n v="0"/>
    <n v="0"/>
    <n v="0"/>
    <n v="0"/>
    <n v="0"/>
    <m/>
  </r>
  <r>
    <m/>
    <x v="4"/>
    <s v="GLPI"/>
    <n v="374092"/>
    <s v="BANNER "/>
    <s v="BANNER - Duplicidad de datos personales"/>
    <s v="Cinthya Rodriguez"/>
    <d v="2022-04-25T00:00:00"/>
    <d v="2022-04-29T00:00:00"/>
    <d v="2022-04-29T00:00:00"/>
    <m/>
    <n v="4"/>
    <n v="4"/>
    <n v="0"/>
    <s v="Pequeño"/>
    <n v="0"/>
    <n v="0"/>
    <n v="0"/>
    <n v="0"/>
    <n v="0"/>
    <n v="0"/>
    <n v="0"/>
    <m/>
  </r>
  <r>
    <m/>
    <x v="4"/>
    <s v="Pase a test"/>
    <n v="375037"/>
    <s v="EZProxy "/>
    <s v="EZProxy - Solución de usuarios anónimos y aplicar seguridad por token"/>
    <s v="Kelmelt Rojas"/>
    <d v="2022-05-02T00:00:00"/>
    <d v="2022-05-04T00:00:00"/>
    <d v="2022-05-04T00:00:00"/>
    <m/>
    <n v="2"/>
    <n v="2"/>
    <n v="0"/>
    <s v="Pequeño"/>
    <n v="0"/>
    <n v="0"/>
    <n v="0"/>
    <n v="0"/>
    <n v="0"/>
    <n v="0"/>
    <n v="0"/>
    <m/>
  </r>
  <r>
    <m/>
    <x v="4"/>
    <s v="Revisión"/>
    <m/>
    <s v="Gestión de cuentas seguras"/>
    <s v="Gestión de cuestas seguras"/>
    <s v="Cinthya Rodriguez"/>
    <d v="2022-05-09T00:00:00"/>
    <d v="2022-05-19T00:00:00"/>
    <d v="2022-05-19T00:00:00"/>
    <m/>
    <n v="10"/>
    <n v="10"/>
    <n v="0"/>
    <s v="Pequeño"/>
    <n v="0"/>
    <n v="0"/>
    <n v="0"/>
    <n v="0"/>
    <n v="0"/>
    <n v="0"/>
    <n v="0"/>
    <m/>
  </r>
  <r>
    <m/>
    <x v="4"/>
    <s v="Pase a test"/>
    <m/>
    <s v="Formulario de eventos "/>
    <s v="Formulario de eventos - Cambio de reglas en el Censo de quidad de género"/>
    <s v="Cinthya Rodriguez"/>
    <d v="2022-05-09T00:00:00"/>
    <d v="2022-05-11T00:00:00"/>
    <d v="2022-05-11T00:00:00"/>
    <m/>
    <n v="2"/>
    <n v="2"/>
    <n v="0"/>
    <s v="Pequeño"/>
    <n v="0"/>
    <n v="0"/>
    <n v="0"/>
    <n v="0"/>
    <n v="0"/>
    <n v="0"/>
    <n v="0"/>
    <m/>
  </r>
  <r>
    <m/>
    <x v="4"/>
    <s v="Apoyo"/>
    <m/>
    <s v="Prototipo de Notas "/>
    <s v="Prototipo de Notas - Asesoría técnica a proveedor"/>
    <s v="Kelmelt Rojas"/>
    <d v="2022-05-11T00:00:00"/>
    <d v="2022-05-11T00:00:00"/>
    <d v="2022-05-11T00:00:00"/>
    <m/>
    <n v="1"/>
    <n v="1"/>
    <n v="0"/>
    <s v="Pequeño"/>
    <n v="0"/>
    <n v="0"/>
    <n v="0"/>
    <n v="0"/>
    <n v="0"/>
    <n v="0"/>
    <n v="0"/>
    <m/>
  </r>
  <r>
    <m/>
    <x v="4"/>
    <s v="Pase a test"/>
    <m/>
    <s v="Formulario de eventos "/>
    <s v="Formulario de eventos - Nuevas reglas en el censo de equidad de género"/>
    <s v="Cinthya Rodriguez"/>
    <d v="2022-05-23T00:00:00"/>
    <d v="2022-05-30T00:00:00"/>
    <d v="2022-05-30T00:00:00"/>
    <m/>
    <n v="7"/>
    <n v="7"/>
    <n v="0"/>
    <s v="Pequeño"/>
    <n v="0"/>
    <n v="0"/>
    <n v="0"/>
    <n v="0"/>
    <n v="0"/>
    <n v="0"/>
    <n v="0"/>
    <m/>
  </r>
  <r>
    <m/>
    <x v="4"/>
    <s v="Pase a test"/>
    <n v="378048"/>
    <s v="EZProxy "/>
    <s v="EZProxy - Identificar correos que empiecen con i y u"/>
    <s v="Kelmelt Rojas"/>
    <d v="2022-05-23T00:00:00"/>
    <d v="2022-05-24T00:00:00"/>
    <d v="2022-05-24T00:00:00"/>
    <m/>
    <n v="1"/>
    <n v="1"/>
    <n v="0"/>
    <s v="Pequeño"/>
    <n v="0"/>
    <n v="0"/>
    <n v="0"/>
    <n v="0"/>
    <n v="0"/>
    <n v="0"/>
    <n v="0"/>
    <m/>
  </r>
  <r>
    <m/>
    <x v="4"/>
    <s v="Apoyo"/>
    <m/>
    <s v="Contipay "/>
    <s v="Contipay - Asesoramiento técnico"/>
    <s v="Richard Callupe"/>
    <d v="2022-05-25T00:00:00"/>
    <d v="2022-05-27T00:00:00"/>
    <d v="2022-05-27T00:00:00"/>
    <m/>
    <n v="2"/>
    <n v="2"/>
    <n v="0"/>
    <s v="Pequeño"/>
    <n v="0"/>
    <n v="0"/>
    <n v="0"/>
    <n v="0"/>
    <n v="0"/>
    <n v="0"/>
    <n v="0"/>
    <m/>
  </r>
  <r>
    <m/>
    <x v="4"/>
    <s v="Asesoramiento"/>
    <m/>
    <s v="Asesoramiento "/>
    <s v="Asesoramiento - Portal del estudiante"/>
    <s v="Ricardo Trujillo"/>
    <d v="2022-05-16T00:00:00"/>
    <d v="2022-05-27T00:00:00"/>
    <d v="2022-05-27T00:00:00"/>
    <m/>
    <n v="11"/>
    <n v="11"/>
    <n v="0"/>
    <s v="Pequeño"/>
    <n v="0"/>
    <n v="0"/>
    <n v="0"/>
    <n v="0"/>
    <n v="0"/>
    <n v="0"/>
    <n v="0"/>
    <m/>
  </r>
  <r>
    <m/>
    <x v="6"/>
    <s v="GLPI"/>
    <n v="370224"/>
    <s v="CENTRO AYUDA - ENVIO DE CORREOS"/>
    <s v="Envío de correo para derivación de tickets_x000a__x000a_Se requiere que se envíe un correo al usuario al momento de derivar un ticket. desde el centro de ayuda."/>
    <s v="Herrera Villarruel Daniel"/>
    <d v="2022-03-26T00:00:00"/>
    <d v="2022-04-01T00:00:00"/>
    <d v="2022-04-01T00:00:00"/>
    <m/>
    <n v="6"/>
    <n v="6"/>
    <n v="0"/>
    <s v="Pequeño"/>
    <n v="0"/>
    <n v="0"/>
    <n v="0"/>
    <n v="0"/>
    <n v="0"/>
    <n v="0"/>
    <n v="0"/>
    <m/>
  </r>
  <r>
    <m/>
    <x v="6"/>
    <s v="GLPI"/>
    <n v="370894"/>
    <s v="CAJA IC - DEPURACION DE INSCRITOS"/>
    <s v="Estimados @Mesa de Ayuda TI  se solicita se depurar las cuentas de todos los estudiantes en estado INSCRITOS para los inicios del 21 de Marzo 2022._x000a__x000a_ _x000a__x000a_No se permiten más matrículas de ese periodo por estar cerrado desde el 04 de Abril._x000a__x000a_ _x000a__x000a_También a los alumnos que tengan solo abonos por ejemplo de matrícula 100 soles o otro monto de abono y no tengan prórrogas, anular sus deudas dejando en estado inscrito._x000a__x000a_ _x000a__x000a_También se solicita el reporte de los que solo abonaron en este mismo correo con copia a todos._x000a__x000a_las secciones A DEPURAR  son:_x000a__x000a_ _x000a__x000a_PERIODO 2022-2 _x000a__x000a_SECCIONES_x000a__x000a_FECHA INICIO_x000a__x000a_E04BN1_x000a__x000a_21/3/2022_x000a__x000a_E04CN1_x000a__x000a_21/3/2022_x000a__x000a_N04AN1_x000a__x000a_21/3/2022_x000a__x000a_L04BN1_x000a__x000a_21/3/2022_x000a__x000a_S04AN1_x000a__x000a_21/3/2022_x000a__x000a_P04AN1_x000a__x000a_21/3/2022_x000a__x000a_S02AN1_x000a__x000a_21/3/2022_x000a__x000a_pd.  NO DEPURAR a estudiantes que tengan prórrogas _x000a__x000a_y sean de Pronabec."/>
    <s v="Huaman Lorenzo Nelva Jessy"/>
    <d v="2022-03-31T00:00:00"/>
    <d v="2022-04-05T00:00:00"/>
    <d v="2022-04-05T00:00:00"/>
    <m/>
    <n v="5"/>
    <n v="5"/>
    <n v="0"/>
    <s v="Pequeño"/>
    <n v="0"/>
    <n v="0"/>
    <n v="0"/>
    <n v="0"/>
    <n v="0"/>
    <n v="0"/>
    <n v="0"/>
    <m/>
  </r>
  <r>
    <m/>
    <x v="6"/>
    <s v="GLPI"/>
    <n v="370902"/>
    <s v="CORREO - DESHABILITAR OPCION EN EL PORTAL"/>
    <s v="Estimado equipo @Mesa de Ayuda TI  solicito la INHABILITACIÓN de la opción de trámite de carné: _x000a__x000a_Debido a que se ha tomado la decisión de no proporcionarlo, el único medio de identificación será el DNI. _x000a__x000a_Quedo atenta a sus comentarios, _x000a__x000a_Cordialmente, _x000a__x000a_TEL 977690546"/>
    <s v="Condori Mamani Kety Yaneth"/>
    <d v="2022-03-31T00:00:00"/>
    <d v="2022-04-05T00:00:00"/>
    <d v="2022-04-05T00:00:00"/>
    <m/>
    <n v="5"/>
    <n v="5"/>
    <n v="0"/>
    <s v="Pequeño"/>
    <n v="0"/>
    <n v="0"/>
    <n v="0"/>
    <n v="0"/>
    <n v="0"/>
    <n v="0"/>
    <n v="0"/>
    <m/>
  </r>
  <r>
    <m/>
    <x v="6"/>
    <s v="GLPI"/>
    <n v="371179"/>
    <s v="PORTAL IC - ACTIVACION DE VISUALIZACION DE HORARIOS"/>
    <s v="Se requiere que el estudiante pueda visualizar su horario de clases en el portal del estudiante."/>
    <s v="Herrera Villarruel Daniel"/>
    <d v="2022-04-04T00:00:00"/>
    <d v="2022-04-04T00:00:00"/>
    <d v="2022-04-04T00:00:00"/>
    <m/>
    <n v="1"/>
    <n v="1"/>
    <n v="0"/>
    <s v="Pequeño"/>
    <n v="0"/>
    <n v="0"/>
    <n v="0"/>
    <n v="0"/>
    <n v="0"/>
    <n v="0"/>
    <n v="0"/>
    <m/>
  </r>
  <r>
    <m/>
    <x v="6"/>
    <s v="GLPI"/>
    <n v="371180"/>
    <s v="PASE PROD - INTERFAZ DE HORARIO IC - PORTAL IC"/>
    <s v="Se hizo el desarrollo del requirimiento de interfaz de horarios y ahora se necesita realizar el pase a producción."/>
    <s v="Herrera Villarruel Daniel"/>
    <d v="2022-04-04T00:00:00"/>
    <d v="2022-04-04T00:00:00"/>
    <d v="2022-04-04T00:00:00"/>
    <m/>
    <n v="1"/>
    <n v="1"/>
    <n v="0"/>
    <s v="Pequeño"/>
    <n v="0"/>
    <n v="0"/>
    <n v="0"/>
    <n v="0"/>
    <n v="0"/>
    <n v="0"/>
    <n v="0"/>
    <m/>
  </r>
  <r>
    <m/>
    <x v="6"/>
    <s v="GLPI"/>
    <n v="371526"/>
    <s v="MEET - VIDEO CLASES - ENLACES"/>
    <s v="Se requiere su apoyo la docente Delma Freyre, NRC 13716 no se genero su enlace de clases para hoy"/>
    <s v="Véliz Espinoza Sixto"/>
    <d v="2022-04-06T00:00:00"/>
    <d v="2022-04-11T00:00:00"/>
    <d v="2022-04-11T00:00:00"/>
    <m/>
    <n v="5"/>
    <n v="5"/>
    <n v="0"/>
    <s v="Pequeño"/>
    <n v="0"/>
    <n v="0"/>
    <n v="0"/>
    <n v="0"/>
    <n v="0"/>
    <n v="0"/>
    <n v="0"/>
    <m/>
  </r>
  <r>
    <m/>
    <x v="6"/>
    <s v="GLPI"/>
    <n v="372106"/>
    <s v="IC - DECARGA CERFIFICADO MODULAR"/>
    <s v="Kety Yaneth Condori Mamani_x000a__x000a_11:49 (hace 6 horas)_x000a__x000a_para Jean, mí, Torres, Ana_x000a__x000a_Estimado @Jean Paul Palomino Ricapa  solicito la revisión de las activaciones de opción DESCARGAR del certificado modular digital, se asume que solo y solo se descarga si ya cuentan con pago por tal concepto: _x000a__x000a_Esta estudiante de código 1910258; aún no ha realizado el pago y ya ha descargado el documento. _x000a__x000a_Por otro lado, tenemos reportes de que la opción GENERAR FÍSICO no les figura como es el caso del código: 2125192_x000a__x000a_Por favor verificar los casos y corregir lo que pudiera ocurrir y evitar otros casos. "/>
    <s v="Condori Mamani Kety Yaneth"/>
    <d v="2022-04-08T00:00:00"/>
    <d v="2022-05-16T00:00:00"/>
    <d v="2022-05-16T00:00:00"/>
    <m/>
    <n v="38"/>
    <n v="38"/>
    <n v="0"/>
    <s v="Pequeño"/>
    <n v="0"/>
    <n v="0"/>
    <n v="0"/>
    <n v="0"/>
    <n v="0"/>
    <n v="0"/>
    <n v="0"/>
    <m/>
  </r>
  <r>
    <m/>
    <x v="6"/>
    <s v="GLPI"/>
    <n v="372696"/>
    <s v="Anular Procesos Modulares"/>
    <s v="Anulación de procesos modulares_x000a__x000a_Buenos días,_x000a__x000a_ Por medio de la presente solicito la anulación de procesos modulares 1 y 2 que aparecen en el sistema para el código  1510309 de la carrera de Diseño de Interiores, todo esto por cambio de malla._x000a__x000a_Agradezco su atención para que el estudiante realice su registro de proceso modular 1 que por el momento no lo puede desarrollar._x000a__x000a_ _x000a__x000a_Cordialmente,"/>
    <s v="Pantoja Esquivel Roberto"/>
    <d v="2022-04-13T00:00:00"/>
    <d v="2022-04-25T00:00:00"/>
    <d v="2022-04-25T00:00:00"/>
    <m/>
    <n v="12"/>
    <n v="12"/>
    <n v="0"/>
    <s v="Pequeño"/>
    <n v="0"/>
    <n v="0"/>
    <n v="0"/>
    <n v="0"/>
    <n v="0"/>
    <n v="0"/>
    <n v="0"/>
    <m/>
  </r>
  <r>
    <m/>
    <x v="6"/>
    <s v="GLPI"/>
    <n v="372980"/>
    <s v="SALAS MEET IC - REVISIÓN DE CREACIÓN"/>
    <s v="Se requiere que se revise la creación de salas meet de secciones programadas en horas no consecutivas en un día."/>
    <s v="Herrera Villarruel Daniel"/>
    <d v="2022-04-18T00:00:00"/>
    <d v="2022-04-23T00:00:00"/>
    <d v="2022-04-23T00:00:00"/>
    <m/>
    <n v="5"/>
    <n v="5"/>
    <n v="0"/>
    <s v="Pequeño"/>
    <n v="0"/>
    <n v="0"/>
    <n v="0"/>
    <n v="0"/>
    <n v="0"/>
    <n v="0"/>
    <n v="0"/>
    <m/>
  </r>
  <r>
    <m/>
    <x v="6"/>
    <s v="GLPI"/>
    <n v="373193"/>
    <s v="IC - CERTIFICADO MODULAR"/>
    <s v="Mediante el presente se solicita su apoyo en la verificación del Portal del estudiante opcion Certificado Modular, el estudiante es Egresado de la carrera de DESARROLLO DE SISTEMAS DE INFORMACIÓN al cual corresponde el Modular III, pero no le figura su programa de estudios (Adjunto captura)._x000a__x000a_Asimismo comentar que a la fecha está llevando su segunda carrera, Administración de empresas el cual si le figura. "/>
    <s v="APOYO APOYO"/>
    <d v="2022-04-19T00:00:00"/>
    <d v="2022-05-10T00:00:00"/>
    <d v="2022-05-10T00:00:00"/>
    <m/>
    <n v="21"/>
    <n v="21"/>
    <n v="0"/>
    <s v="Pequeño"/>
    <n v="0"/>
    <n v="0"/>
    <n v="0"/>
    <n v="0"/>
    <n v="0"/>
    <n v="0"/>
    <n v="0"/>
    <m/>
  </r>
  <r>
    <m/>
    <x v="6"/>
    <s v="GLPI"/>
    <n v="373204"/>
    <s v="IC - REPORTE"/>
    <s v="De: Liz Lilian Ortiz García &amp;lt;&amp;lt;a href=''mailto:lortizg@continental.edu.pe'' target=''_blank''&amp;gt;lortizg@continental.edu.pe&amp;gt;_x000a_Date: mar, 19 abr 2022 a las 18:37_x000a_Subject: SOLICITO REPORTE DE EGRESADOS_x000a_To: Torres Carvajal Alex &amp;lt;&amp;lt;a href=''mailto:atorres@continental.edu.pe'' target=''_blank''&amp;gt;atorres@continental.edu.pe&amp;gt;_x000a_Cc: Roberto Pantoja Esquivel &amp;lt;&amp;lt;a href=''mailto:rpantoja@continental.edu.pe'' target=''_blank''&amp;gt;rpantoja@continental.edu.pe&amp;gt;, Silvia Elizabeth Huamán Rosas &amp;lt;&amp;lt;a href=''mailto:shuaman@continental.edu.pe'' target=''_blank''&amp;gt;shuaman@continental.edu.pe&amp;gt;_x000a__x000a_Buenas tardes estimado Alex,_x000a__x000a_Mediante el presente solicito el reporte de  egresados de los periodos:_x000a__x000a_2019-1, 2019-2 _x000a__x000a_ 2020-1,2020-2_x000a__x000a_2021-1,2021-2_x000a__x000a_2022-1, 2022-2_x000a__x000a_Adjuntan los campos a considerar.(EXCEL)"/>
    <s v="APOYO APOYO"/>
    <d v="2022-04-19T00:00:00"/>
    <d v="2022-04-25T00:00:00"/>
    <d v="2022-04-25T00:00:00"/>
    <m/>
    <n v="6"/>
    <n v="6"/>
    <n v="0"/>
    <s v="Pequeño"/>
    <n v="0"/>
    <n v="0"/>
    <n v="0"/>
    <n v="0"/>
    <n v="0"/>
    <n v="0"/>
    <n v="0"/>
    <m/>
  </r>
  <r>
    <m/>
    <x v="6"/>
    <s v="GLPI"/>
    <n v="373205"/>
    <s v="IC - REPORTE"/>
    <s v="De: Liz Lilian Ortiz García &amp;lt;&amp;lt;a href=''mailto:lortizg@continental.edu.pe'' target=''_blank''&amp;gt;lortizg@continental.edu.pe&amp;gt;_x000a_Date: mar, 19 abr 2022 a las 18:37_x000a_Subject: SOLICITO REPORTE DE ALUMNOS - (5 Y 6 CICLO)_x000a_To: Torres Carvajal Alex &amp;lt;&amp;lt;a href=''mailto:atorres@continental.edu.pe'' target=''_blank''&amp;gt;atorres@continental.edu.pe&amp;gt;_x000a_Cc: Roberto Pantoja Esquivel &amp;lt;&amp;lt;a href=''mailto:rpantoja@continental.edu.pe'' target=''_blank''&amp;gt;rpantoja@continental.edu.pe&amp;gt;_x000a__x000a_Buenas tardes estimado Alex,_x000a__x000a_Mediante el presente solicito el reporte de alumnos matriculados a la fecha de 5 y 6 ciclo._x000a__x000a_Adjuntan los campos a considerar.(EXCEL)"/>
    <s v="APOYO APOYO"/>
    <d v="2022-04-19T00:00:00"/>
    <d v="2022-04-22T00:00:00"/>
    <d v="2022-04-22T00:00:00"/>
    <m/>
    <n v="3"/>
    <n v="3"/>
    <n v="0"/>
    <s v="Pequeño"/>
    <n v="0"/>
    <n v="0"/>
    <n v="0"/>
    <n v="0"/>
    <n v="0"/>
    <n v="0"/>
    <n v="0"/>
    <m/>
  </r>
  <r>
    <m/>
    <x v="6"/>
    <s v="GLPI"/>
    <n v="373253"/>
    <s v="OVIE- Envío de notificaciones"/>
    <s v="Se requiere que se envíe automáticamente notificaciones a los estudiantes del IC para que inicien su proceso de prácticas."/>
    <s v="Pantoja Esquivel Roberto"/>
    <d v="2022-04-20T00:00:00"/>
    <d v="2022-05-04T00:00:00"/>
    <d v="2022-05-04T00:00:00"/>
    <m/>
    <n v="14"/>
    <n v="14"/>
    <n v="0"/>
    <s v="Pequeño"/>
    <n v="0"/>
    <n v="0"/>
    <n v="0"/>
    <n v="0"/>
    <n v="0"/>
    <n v="0"/>
    <n v="0"/>
    <m/>
  </r>
  <r>
    <m/>
    <x v="6"/>
    <s v="GLPI"/>
    <n v="374335"/>
    <s v="SIAVI - REPORTE"/>
    <s v="Por favor deseamo su apoyo para el reporte que genera el SIAVI para módulo 1 en cuanto a las horas de jornada y contiemprende._x000a__x000a_El reporte no genera las horas de jornada y contiemprende que un joven haya desarrollado y las considera como 00 a pesar de tener entre 10 y 30 horas en muchos casos._x000a__x000a_OVIE --- SEGUIMIENTO DE PRÁCTICAS (ELEGIR CARRERA-PERIODO-....) GENERAR REPORTE."/>
    <s v="Pantoja Esquivel Roberto"/>
    <d v="2022-04-27T00:00:00"/>
    <d v="2022-05-28T00:00:00"/>
    <d v="2022-05-28T00:00:00"/>
    <m/>
    <n v="31"/>
    <n v="31"/>
    <n v="0"/>
    <s v="Pequeño"/>
    <n v="0"/>
    <n v="0"/>
    <n v="0"/>
    <n v="0"/>
    <n v="0"/>
    <n v="0"/>
    <n v="0"/>
    <m/>
  </r>
  <r>
    <m/>
    <x v="6"/>
    <s v="GLPI"/>
    <n v="374685"/>
    <s v="APEC - REPORTE"/>
    <s v="Base de Ingresantes 2022 -1_x000a__x000a_Buenos días _x000a__x000a_Estimados, por favor, solicito su apoyo en compartirme la base de ingresantes del proceso 2022 - 1, con los siguientes campos:_x000a__x000a_Nombre completo del estudiante_x000a__x000a_Edad_x000a__x000a_Género_x000a__x000a_Estado civil_x000a__x000a_Departamento_x000a__x000a_Provincia_x000a__x000a_Distrito_x000a__x000a_Tipo de colegio (particular o público)_x000a__x000a_Nombre del colegio_x000a__x000a_Las secciones del proceso 2022-1 son:_x000a__x000a_ADMI2022-1B-DIS_x000a__x000a_ADMI2022-1B-SEM_x000a__x000a_ADMISION2022-1-REG_x000a__x000a_Admisión 2022-1B D (Todas las fechas)_x000a__x000a_Admisión 2022-1B P  (Todas las fechas)_x000a__x000a_Admisión 2022-1B S  (Todas las fechas)_x000a__x000a_Espero su pronta respuesta, quedo atento a sus comentarios, de antemano muchas gracias._x000a__x000a_--_x000a__x000a_Saludos Cordiales"/>
    <s v="Vidalon Hinojo Michael Arnold"/>
    <d v="2022-04-29T00:00:00"/>
    <d v="2022-05-02T00:00:00"/>
    <d v="2022-05-02T00:00:00"/>
    <m/>
    <n v="3"/>
    <n v="3"/>
    <n v="0"/>
    <s v="Pequeño"/>
    <n v="0"/>
    <n v="0"/>
    <n v="0"/>
    <n v="0"/>
    <n v="0"/>
    <n v="0"/>
    <n v="0"/>
    <m/>
  </r>
  <r>
    <m/>
    <x v="6"/>
    <s v="GLPI"/>
    <n v="374728"/>
    <s v="PROGRAMACIÓN DE HORARIOS IC - VALIDACIÓN DE CRUCES DE HORARIOS"/>
    <s v="No se están validando correctamente los cruces con horarios especiales en la programación de horarios IC."/>
    <s v="Herrera Villarruel Daniel"/>
    <d v="2022-04-30T00:00:00"/>
    <d v="2022-05-03T00:00:00"/>
    <d v="2022-05-03T00:00:00"/>
    <m/>
    <n v="3"/>
    <n v="3"/>
    <n v="0"/>
    <s v="Pequeño"/>
    <n v="0"/>
    <n v="0"/>
    <n v="0"/>
    <n v="0"/>
    <n v="0"/>
    <n v="0"/>
    <n v="0"/>
    <m/>
  </r>
  <r>
    <m/>
    <x v="6"/>
    <s v="GLPI"/>
    <n v="374751"/>
    <s v="SIAVI - REVISION DE JORNADAS"/>
    <s v="Por medio de la presente solicito su apoyo para el caso:_x000a__x000a_CÓDIGO: 2912480  de  la modalidad a SEMIPRESENCIAL quien tiene sus horas de jornada completas pero no se completa el proceso._x000a__x000a_Recordar que es de la modalidad semipresencial en la cual solo se debe avanzar o con horas de jornada u horas de contiemprende con un mínimo de 10 horas._x000a__x000a_En este caso la señorita reitero tiene 30 horas de jornada pero el proceso no se está validando."/>
    <s v="Pantoja Esquivel Roberto"/>
    <d v="2022-04-30T00:00:00"/>
    <d v="2022-05-12T00:00:00"/>
    <d v="2022-05-12T00:00:00"/>
    <m/>
    <n v="12"/>
    <n v="12"/>
    <n v="0"/>
    <s v="Pequeño"/>
    <n v="0"/>
    <n v="0"/>
    <n v="0"/>
    <n v="0"/>
    <n v="0"/>
    <n v="0"/>
    <n v="0"/>
    <m/>
  </r>
  <r>
    <m/>
    <x v="6"/>
    <s v="GLPI"/>
    <n v="374980"/>
    <s v="ENVIO SMS CAJA - IC"/>
    <s v="ENVIO SMS CAJA - IC_x000a__x000a_Se solicita el envío de SMS de pre-mora programado para el día 03-05-22."/>
    <s v="Rodriguez Chamorro Patricia Angela"/>
    <d v="2022-05-03T00:00:00"/>
    <d v="2022-05-03T00:00:00"/>
    <d v="2022-05-03T00:00:00"/>
    <m/>
    <n v="1"/>
    <n v="1"/>
    <n v="0"/>
    <s v="Pequeño"/>
    <n v="0"/>
    <n v="0"/>
    <n v="0"/>
    <n v="0"/>
    <n v="0"/>
    <n v="0"/>
    <n v="0"/>
    <m/>
  </r>
  <r>
    <m/>
    <x v="6"/>
    <s v="GLPI"/>
    <n v="375020"/>
    <s v="SIAVI - INCONVENIETNES ACTUALIZAR DATOS"/>
    <s v="INCONVENIENTES CON FORMULARIO DE ACTUALIZACIÓN DE DATOS_x000a__x000a_Estimado Alex y Jean Paul, buenas tardes. _x000a__x000a_Por favor, pido tu apoyo en la solución de inconvenientes que hemos venido presentando tras nuestro proceso de actualización de datos de egresados a través del SIAVI. _x000a__x000a_Pido, puedas comunicarnos inmediatamente sean solucionados. _x000a__x000a_Muchas gracias."/>
    <s v="Huamán Rosas Silvia Elizabeth"/>
    <d v="2022-05-03T00:00:00"/>
    <d v="2022-05-28T00:00:00"/>
    <d v="2022-05-28T00:00:00"/>
    <m/>
    <n v="25"/>
    <n v="25"/>
    <n v="0"/>
    <s v="Pequeño"/>
    <n v="0"/>
    <n v="0"/>
    <n v="0"/>
    <n v="0"/>
    <n v="0"/>
    <n v="0"/>
    <n v="0"/>
    <m/>
  </r>
  <r>
    <m/>
    <x v="6"/>
    <s v="GLPI"/>
    <n v="375143"/>
    <s v="ENVIO SMS CAJA - IC"/>
    <s v="Se solicita el envío de SMS de pre-mora programado para el día 04-05-22."/>
    <s v="Rodriguez Chamorro Patricia Angela"/>
    <d v="2022-05-04T00:00:00"/>
    <d v="2022-05-04T00:00:00"/>
    <d v="2022-05-04T00:00:00"/>
    <m/>
    <n v="1"/>
    <n v="1"/>
    <n v="0"/>
    <s v="Pequeño"/>
    <n v="0"/>
    <n v="0"/>
    <n v="0"/>
    <n v="0"/>
    <n v="0"/>
    <n v="0"/>
    <n v="0"/>
    <m/>
  </r>
  <r>
    <m/>
    <x v="6"/>
    <s v="GLPI"/>
    <n v="375150"/>
    <s v="REPORTE ESTUDIANTES ACTIVOS"/>
    <s v="REPORTE DE ESTUDIANTES ACTIVOS EN LOS PERIODOS 22-1 Y 22-2_x000a__x000a_Estimado Jean Paul, buenas noches._x000a__x000a_Solicito de forma urgente enviar la reportería de estudiantes activos actualmente de los períodos 22-1 y 22-2, según el excel adjunto._x000a__x000a_Gracias. _x000a__x000a_--_x000a__x000a_Cordialmente,"/>
    <s v="Huamán Rosas Silvia Elizabeth"/>
    <d v="2022-05-04T00:00:00"/>
    <d v="2022-05-09T00:00:00"/>
    <d v="2022-05-09T00:00:00"/>
    <m/>
    <n v="5"/>
    <n v="5"/>
    <n v="0"/>
    <s v="Pequeño"/>
    <n v="0"/>
    <n v="0"/>
    <n v="0"/>
    <n v="0"/>
    <n v="0"/>
    <n v="0"/>
    <n v="0"/>
    <m/>
  </r>
  <r>
    <m/>
    <x v="6"/>
    <s v="GLPI"/>
    <n v="375219"/>
    <s v="INSTITUTO CONTINENTAL - REPORTE DE ESTUDIANTES"/>
    <s v="Reporte de estudiantes Instituto Continental-Segundo envio 04-05_x000a__x000a_Buenas tardes_x000a__x000a_Estimados Jean y Alex mediante la presente solicito el Reporte de estudiantes cuya deuda vence el 04-05-2022 de acuerdo a la Segmentación ya coordinada previamente, para el día  04-05-2022  a primera hora._x000a__x000a_Recordarles también que en ningún envío se debe considerar a los estudiantes de Beca 18 ._x000a__x000a_Cualquier consulta no duden en comunicarse conmigo._x000a__x000a_Saludos Cordiales_x000a__x000a_ "/>
    <s v="Rodriguez Chamorro Patricia Angela"/>
    <d v="2022-05-04T00:00:00"/>
    <d v="2022-05-06T00:00:00"/>
    <d v="2022-05-06T00:00:00"/>
    <m/>
    <n v="2"/>
    <n v="2"/>
    <n v="0"/>
    <s v="Pequeño"/>
    <n v="0"/>
    <n v="0"/>
    <n v="0"/>
    <n v="0"/>
    <n v="0"/>
    <n v="0"/>
    <n v="0"/>
    <m/>
  </r>
  <r>
    <m/>
    <x v="6"/>
    <s v="GLPI"/>
    <n v="375236"/>
    <s v="ENVIO SMS MORA-TEMPRANA CAJA IC"/>
    <s v="Se solicita el envío de SMS de mora temprana programado para el día 04-05-22."/>
    <s v="Rodriguez Chamorro Patricia Angela"/>
    <d v="2022-05-04T00:00:00"/>
    <d v="2022-05-06T00:00:00"/>
    <d v="2022-05-06T00:00:00"/>
    <m/>
    <n v="2"/>
    <n v="2"/>
    <n v="0"/>
    <s v="Pequeño"/>
    <n v="0"/>
    <n v="0"/>
    <n v="0"/>
    <n v="0"/>
    <n v="0"/>
    <n v="0"/>
    <n v="0"/>
    <m/>
  </r>
  <r>
    <m/>
    <x v="6"/>
    <s v="GLPI"/>
    <n v="375552"/>
    <s v="APEC - REPORTE"/>
    <s v="Fwd: Solicitud de información_x000a_Estimado Alex,_x000a_Buenas tardes, por favor solicito nos puedas apoyar con la siguiente información de la modalidad DISTANCIA, bajo los criterios que se indican en el archivo adjunto de los semestres activos a la fecha._x000a__x000a_Quedo muy agradecido por tu apoyo._x000a__x000a_Saludos,"/>
    <s v="Pantoja Esquivel Roberto"/>
    <d v="2022-05-06T00:00:00"/>
    <d v="2022-05-10T00:00:00"/>
    <d v="2022-05-10T00:00:00"/>
    <m/>
    <n v="4"/>
    <n v="4"/>
    <n v="0"/>
    <s v="Pequeño"/>
    <n v="0"/>
    <n v="0"/>
    <n v="0"/>
    <n v="0"/>
    <n v="0"/>
    <n v="0"/>
    <n v="0"/>
    <m/>
  </r>
  <r>
    <m/>
    <x v="6"/>
    <s v="GLPI"/>
    <n v="375553"/>
    <s v="APEC - REPORTE"/>
    <s v="Fwd: Data de egresados_x000a_Estimado Alex,_x000a__x000a_Buenas tardes, por medio de la presente solicito por favor nos puedas apoyar con la información de egresados del año 2021 periodos 1 y 2 (considerar sólo aprobados)._x000a_Dicha información servirá para alimentar el sistema CONECTA del MINEDU._x000a__x000a_Saludos,"/>
    <s v="Pantoja Esquivel Roberto"/>
    <d v="2022-05-06T00:00:00"/>
    <d v="2022-05-10T00:00:00"/>
    <d v="2022-05-10T00:00:00"/>
    <m/>
    <n v="4"/>
    <n v="4"/>
    <n v="0"/>
    <s v="Pequeño"/>
    <n v="0"/>
    <n v="0"/>
    <n v="0"/>
    <n v="0"/>
    <n v="0"/>
    <n v="0"/>
    <n v="0"/>
    <m/>
  </r>
  <r>
    <m/>
    <x v="6"/>
    <s v="GLPI"/>
    <n v="375747"/>
    <s v="MEET - ERROR DUPLICIDAD DE EVENTOS"/>
    <s v="Enlaces Meet - Error eventos duplicados_x000a__x000a_Se están creando eventos duplicados por falta de validación de periodos en secciones con el mismo ID."/>
    <s v="Herrera Villarruel Daniel"/>
    <d v="2022-05-09T00:00:00"/>
    <d v="2022-05-10T00:00:00"/>
    <d v="2022-05-10T00:00:00"/>
    <m/>
    <n v="1"/>
    <n v="1"/>
    <n v="0"/>
    <s v="Pequeño"/>
    <n v="0"/>
    <n v="0"/>
    <n v="0"/>
    <n v="0"/>
    <n v="0"/>
    <n v="0"/>
    <n v="0"/>
    <m/>
  </r>
  <r>
    <m/>
    <x v="6"/>
    <s v="GLPI"/>
    <n v="376180"/>
    <s v="ENVIO SMS MORA TEMPRANA IC"/>
    <s v="Se solicita el envío de SMS de mora temprana programado para el día 11-05-22."/>
    <s v="TSO-PRODRIGUEZ"/>
    <d v="2022-05-11T00:00:00"/>
    <d v="2022-05-11T00:00:00"/>
    <d v="2022-05-11T00:00:00"/>
    <m/>
    <n v="1"/>
    <n v="1"/>
    <n v="0"/>
    <s v="Pequeño"/>
    <n v="0"/>
    <n v="0"/>
    <n v="0"/>
    <n v="0"/>
    <n v="0"/>
    <n v="0"/>
    <n v="0"/>
    <m/>
  </r>
  <r>
    <m/>
    <x v="6"/>
    <s v="GLPI"/>
    <n v="376181"/>
    <s v="ENVIO SMS MORA TARDÍA IC"/>
    <s v="Se solicita el envío de SMS de mora tardía programado para el día 11-05-22."/>
    <s v="Rodriguez Chamorro Patricia Angela"/>
    <d v="2022-05-11T00:00:00"/>
    <d v="2022-05-11T00:00:00"/>
    <d v="2022-05-11T00:00:00"/>
    <m/>
    <n v="1"/>
    <n v="1"/>
    <n v="0"/>
    <s v="Pequeño"/>
    <n v="0"/>
    <n v="0"/>
    <n v="0"/>
    <n v="0"/>
    <n v="0"/>
    <n v="0"/>
    <n v="0"/>
    <m/>
  </r>
  <r>
    <m/>
    <x v="6"/>
    <s v="GLPI"/>
    <n v="376563"/>
    <s v="PORTAL IC - ACCESO"/>
    <s v="MI NOMBRE ES JONATHAN FLORES,DOCENTE DE GASTRONOMÍA, ESCRIBO PARA SOLICITAR AYUDA CON RELACIÓN AL SUBIDO DE NOTAS MODULAR, CUANDO INGRESO AL ACCESO NO TENGO CARGADOS LOS CURSOS PARA SUBIR LAS NOTAS EN LA PARTE SUPERIOR IZQUIERDA VISUALIZO LA CONDICIÓN DE ''PORTAL DEL ESTUDIANTE '', POR FAVOR AGRADECERÍA LA AYUDA BRINDADA."/>
    <s v="Flores Medrano Jonathan Paúl"/>
    <d v="2022-05-13T00:00:00"/>
    <d v="2022-05-13T00:00:00"/>
    <d v="2022-05-13T00:00:00"/>
    <m/>
    <n v="1"/>
    <n v="1"/>
    <n v="0"/>
    <s v="Pequeño"/>
    <n v="0"/>
    <n v="0"/>
    <n v="0"/>
    <n v="0"/>
    <n v="0"/>
    <n v="0"/>
    <n v="0"/>
    <m/>
  </r>
  <r>
    <m/>
    <x v="6"/>
    <s v="GLPI"/>
    <n v="376851"/>
    <s v="CORREO - AGREGAR"/>
    <s v="Agregar correo_x000a__x000a_Disculpen, _x000a__x000a_Llegó incompleto la información:_x000a__x000a_Estimados _x000a__x000a_Solicito por favor que se agregue el siguiente CORREO  de Consejeria Semipresencia LIC - consejeriasemipresencialic@continental.edu.pe, en el sistema de eventos del CALENDAR creados solo para la modalidad semipresencial._x000a__x000a_Agradeciendo su atención"/>
    <s v="Herrera Villarruel Daniel"/>
    <d v="2022-05-16T00:00:00"/>
    <d v="2022-05-17T00:00:00"/>
    <d v="2022-05-17T00:00:00"/>
    <m/>
    <n v="1"/>
    <n v="1"/>
    <n v="0"/>
    <s v="Pequeño"/>
    <n v="0"/>
    <n v="0"/>
    <n v="0"/>
    <n v="0"/>
    <n v="0"/>
    <n v="0"/>
    <n v="0"/>
    <m/>
  </r>
  <r>
    <m/>
    <x v="6"/>
    <s v="GLPI"/>
    <n v="377325"/>
    <s v="OPTIMIZACIÓN DE REPORTE DE ENCUESTAS OVIE"/>
    <s v="Se requiere la optimización para la descarga de reportes de encuesta de egresados del IC."/>
    <s v="Pantoja Esquivel Roberto"/>
    <d v="2022-05-17T00:00:00"/>
    <d v="2022-05-18T00:00:00"/>
    <d v="2022-05-18T00:00:00"/>
    <m/>
    <n v="1"/>
    <n v="1"/>
    <n v="0"/>
    <s v="Pequeño"/>
    <n v="0"/>
    <n v="0"/>
    <n v="0"/>
    <n v="0"/>
    <n v="0"/>
    <n v="0"/>
    <n v="0"/>
    <m/>
  </r>
  <r>
    <m/>
    <x v="6"/>
    <s v="GLPI"/>
    <n v="377466"/>
    <s v="PORTAL IC - CURSO DE PRACTICAS REVISIÓN"/>
    <s v="Revisión Asignación de Curso de Practicas Portal IC_x000a__x000a_No se está permitiendo asignar un curso de prácticas en la sección F06AN1 en el portal del estudiante IC."/>
    <s v="Huamán Rosas Silvia Elizabeth"/>
    <d v="2022-05-18T00:00:00"/>
    <d v="2022-05-20T00:00:00"/>
    <d v="2022-05-20T00:00:00"/>
    <m/>
    <n v="2"/>
    <n v="2"/>
    <n v="0"/>
    <s v="Pequeño"/>
    <n v="0"/>
    <n v="0"/>
    <n v="0"/>
    <n v="0"/>
    <n v="0"/>
    <n v="0"/>
    <n v="0"/>
    <m/>
  </r>
  <r>
    <m/>
    <x v="6"/>
    <s v="GLPI"/>
    <n v="377531"/>
    <s v="CAJA - REPORTE DEUDORES IC"/>
    <s v="Estimados mediante la presente solicito el Reporte de estudiantes cuya deuda vencio el 04-05-2021de acuerdo a la Segmentación ya coordinada previamente, para el día  19-05-2021 a primera hora._x000a__x000a_Recordarles también que en ningún envío se debe considerar a los estudiantes de Beca 18 ."/>
    <s v="TSO-PRODRIGUEZ"/>
    <d v="2022-05-19T00:00:00"/>
    <d v="2022-05-20T00:00:00"/>
    <d v="2022-05-20T00:00:00"/>
    <m/>
    <n v="1"/>
    <n v="1"/>
    <n v="0"/>
    <s v="Pequeño"/>
    <n v="0"/>
    <n v="0"/>
    <n v="0"/>
    <n v="0"/>
    <n v="0"/>
    <n v="0"/>
    <n v="0"/>
    <m/>
  </r>
  <r>
    <m/>
    <x v="6"/>
    <s v="GLPI"/>
    <n v="377532"/>
    <s v="CAJA - ENVIO SMS MORA TEMPRANA IC"/>
    <s v="ENVIO SMS MORA TEMPRANA IC_x000a__x000a_Se solicita el envío de SMS de mora temprana programado para el día 19-05-22."/>
    <s v="Rodriguez Chamorro Patricia Angela"/>
    <d v="2022-05-19T00:00:00"/>
    <d v="2022-05-20T00:00:00"/>
    <d v="2022-05-20T00:00:00"/>
    <m/>
    <n v="1"/>
    <n v="1"/>
    <n v="0"/>
    <s v="Pequeño"/>
    <n v="0"/>
    <n v="0"/>
    <n v="0"/>
    <n v="0"/>
    <n v="0"/>
    <n v="0"/>
    <n v="0"/>
    <m/>
  </r>
  <r>
    <m/>
    <x v="6"/>
    <s v="GLPI"/>
    <n v="377533"/>
    <s v="CAJA IC - ENVIO SMS MORA TARDÍA IC"/>
    <s v="ENVIO SMS MORA TARDÍA IC_x000a__x000a_Se solicita el envío de SMS de mora tardía programado para el día 19-05-22."/>
    <s v="Rodriguez Chamorro Patricia Angela"/>
    <d v="2022-05-19T00:00:00"/>
    <d v="2022-05-20T00:00:00"/>
    <d v="2022-05-20T00:00:00"/>
    <m/>
    <n v="1"/>
    <n v="1"/>
    <n v="0"/>
    <s v="Pequeño"/>
    <n v="0"/>
    <n v="0"/>
    <n v="0"/>
    <n v="0"/>
    <n v="0"/>
    <n v="0"/>
    <n v="0"/>
    <m/>
  </r>
  <r>
    <m/>
    <x v="6"/>
    <s v="GLPI"/>
    <n v="377631"/>
    <s v="CAU IC - ACCESOS"/>
    <s v="Permisos de acceso_x000a__x000a_Estimados_x000a__x000a_Solicito por favor, replicar los permisos y accesos del usuario fchipana@continental.edu.pe al usuario jbarranzuela@continental.edu.pe, sobre todo los servicios que usaba el CAU._x000a__x000a_Saludos"/>
    <s v="Herrera Villarruel Daniel"/>
    <d v="2022-05-19T00:00:00"/>
    <d v="2022-05-20T00:00:00"/>
    <d v="2022-05-20T00:00:00"/>
    <m/>
    <n v="1"/>
    <n v="1"/>
    <n v="0"/>
    <s v="Pequeño"/>
    <n v="0"/>
    <n v="0"/>
    <n v="0"/>
    <n v="0"/>
    <n v="0"/>
    <n v="0"/>
    <n v="0"/>
    <m/>
  </r>
  <r>
    <m/>
    <x v="6"/>
    <s v="GLPI"/>
    <n v="377859"/>
    <s v="CORRECCIÓN FICHA SOCIOECONÓMICA - CAMPUS IC"/>
    <s v="Se está generando un problema al rellenar la parte de ingresos/egresos de la ficha socioeconómica."/>
    <s v="Mendoza Gongora Jessica"/>
    <d v="2022-05-20T00:00:00"/>
    <d v="2022-05-25T00:00:00"/>
    <d v="2022-05-25T00:00:00"/>
    <m/>
    <n v="5"/>
    <n v="5"/>
    <n v="0"/>
    <s v="Pequeño"/>
    <n v="0"/>
    <n v="0"/>
    <n v="0"/>
    <n v="0"/>
    <n v="0"/>
    <n v="0"/>
    <n v="0"/>
    <m/>
  </r>
  <r>
    <m/>
    <x v="6"/>
    <s v="GLPI"/>
    <n v="378140"/>
    <s v="CAJA IC - DEPURACIÓN DE INSCRITOS"/>
    <s v="DEPURACIÓN DE INSCRITOS | INICIO 9/5/2022_x000a__x000a_Estimado Mesa y Alex se solicita depurar a todos los que tienen estado inscritos del inicio 09/05/22, se debe tener en cuenta que no se debe depurar a los pronabec o a los que tengan algún beneficio y prórrogas._x000a__x000a_Copio el correo a bienestar para conocimiento ya que hay varios codigos que en estos días han estado solicitando activar matrículas ya sea por reincorporacion o desde frondes y si no pagan se depuraran._x000a__x000a_También copio el correo a registros para conocimiento y las secciones de dicho inicio ._x000a__x000a_Estimados Mesa si hay solo abonos se debe de enviar el reporte o lista de todos los que sólo han abonado._x000a__x000a_Atte_x000a__x000a_Nelva Huaman Lorenzo_x000a__x000a_Tesorería Créditos y Cobranza | Huancayo_x000a__x000a_Caja IC - cajaic@continental.edu.pe _x000a_HORARIO DE ATENCION ( cel.937474950)"/>
    <s v="Huaman Lorenzo Nelva Jessy"/>
    <d v="2022-05-23T00:00:00"/>
    <d v="2022-05-23T00:00:00"/>
    <d v="2022-05-23T00:00:00"/>
    <m/>
    <n v="1"/>
    <n v="1"/>
    <n v="0"/>
    <s v="Pequeño"/>
    <n v="0"/>
    <n v="0"/>
    <n v="0"/>
    <n v="0"/>
    <n v="0"/>
    <n v="0"/>
    <n v="0"/>
    <m/>
  </r>
  <r>
    <m/>
    <x v="6"/>
    <s v="GLPI"/>
    <n v="378330"/>
    <s v="ENVIO SMS MORA TEMPRANA IC"/>
    <s v="Se solicita el envío de SMS de mora temprana programado para el día 25-05-22."/>
    <s v="TSO-PRODRIGUEZ"/>
    <d v="2022-05-25T00:00:00"/>
    <d v="2022-05-25T00:00:00"/>
    <d v="2022-05-25T00:00:00"/>
    <m/>
    <n v="1"/>
    <n v="1"/>
    <n v="0"/>
    <s v="Pequeño"/>
    <n v="0"/>
    <n v="0"/>
    <n v="0"/>
    <n v="0"/>
    <n v="0"/>
    <n v="0"/>
    <n v="0"/>
    <m/>
  </r>
  <r>
    <m/>
    <x v="6"/>
    <s v="GLPI"/>
    <n v="378331"/>
    <s v="ENVIO SMS MORA TARDÍA IC"/>
    <s v="Se solicita el envío de SMS de mora tardía programado para el día 25-05-22."/>
    <s v="Rodriguez Chamorro Patricia Angela"/>
    <d v="2022-05-25T00:00:00"/>
    <d v="2022-05-25T00:00:00"/>
    <d v="2022-05-25T00:00:00"/>
    <m/>
    <n v="1"/>
    <n v="1"/>
    <n v="0"/>
    <s v="Pequeño"/>
    <n v="0"/>
    <n v="0"/>
    <n v="0"/>
    <n v="0"/>
    <n v="0"/>
    <n v="0"/>
    <n v="0"/>
    <m/>
  </r>
  <r>
    <m/>
    <x v="6"/>
    <s v="GLPI"/>
    <n v="378549"/>
    <s v="APEC - REPORTE"/>
    <s v="Reporte de reserva detallando el motivo_x000a__x000a_Buenas tardes Jessica:_x000a__x000a_ _x000a__x000a_Solicito el reporte de reserva según cada inicio de ciclo de la mod. regular de las tres carreras de la Escuela de Gestión y Negocios._x000a__x000a_Inicios:_x000a__x000a_14/02/2022_x000a__x000a_7/03/2022_x000a__x000a_11/04/2022_x000a__x000a_A la espera de su pronta respuesta, me despido."/>
    <s v="Ferruzo Quino Isabel Leonor"/>
    <d v="2022-05-26T00:00:00"/>
    <d v="2022-05-30T00:00:00"/>
    <d v="2022-05-30T00:00:00"/>
    <m/>
    <n v="4"/>
    <n v="4"/>
    <n v="0"/>
    <s v="Pequeño"/>
    <n v="0"/>
    <n v="0"/>
    <n v="0"/>
    <n v="0"/>
    <n v="0"/>
    <n v="0"/>
    <n v="0"/>
    <m/>
  </r>
  <r>
    <m/>
    <x v="6"/>
    <s v="GLPI"/>
    <n v="379253"/>
    <s v="ENVIO SMS PRE MORA IC"/>
    <s v="Se solicita el envío de SMS de pre mora programado para el día 31-05-22."/>
    <s v="Rodriguez Chamorro Patricia Angela"/>
    <d v="2022-05-31T00:00:00"/>
    <d v="2022-05-31T00:00:00"/>
    <d v="2022-05-31T00:00:00"/>
    <m/>
    <n v="1"/>
    <n v="1"/>
    <n v="0"/>
    <s v="Pequeño"/>
    <n v="0"/>
    <n v="0"/>
    <n v="0"/>
    <n v="0"/>
    <n v="0"/>
    <n v="0"/>
    <n v="0"/>
    <m/>
  </r>
  <r>
    <m/>
    <x v="6"/>
    <s v="GLPI"/>
    <n v="379254"/>
    <s v="ENVIO SMS MORA TEMPRANA IC"/>
    <s v="Se solicita el envío de SMS de mora temprana programado para el día 31-05-22."/>
    <s v="Rodriguez Chamorro Patricia Angela"/>
    <d v="2022-05-31T00:00:00"/>
    <d v="2022-05-31T00:00:00"/>
    <d v="2022-05-31T00:00:00"/>
    <m/>
    <n v="1"/>
    <n v="1"/>
    <n v="0"/>
    <s v="Pequeño"/>
    <n v="0"/>
    <n v="0"/>
    <n v="0"/>
    <n v="0"/>
    <n v="0"/>
    <n v="0"/>
    <n v="0"/>
    <m/>
  </r>
  <r>
    <m/>
    <x v="6"/>
    <s v="GLPI"/>
    <n v="379255"/>
    <s v="ENVIO SMS MORA TARDÍA IC"/>
    <s v="Se solicita el envío de SMS de mora tardía programado para el día 31-05-22."/>
    <s v="Rodriguez Chamorro Patricia Angela"/>
    <d v="2022-05-31T00:00:00"/>
    <d v="2022-05-31T00:00:00"/>
    <d v="2022-05-31T00:00:00"/>
    <m/>
    <n v="1"/>
    <n v="1"/>
    <n v="0"/>
    <s v="Pequeño"/>
    <n v="0"/>
    <n v="0"/>
    <n v="0"/>
    <n v="0"/>
    <n v="0"/>
    <n v="0"/>
    <n v="0"/>
    <m/>
  </r>
  <r>
    <m/>
    <x v="7"/>
    <s v="GLPI"/>
    <n v="365967"/>
    <s v="RAI - REVISAR ESTADO"/>
    <s v="Re: Caso estudiante semipresencial Susan Huaman Ramón_x000a_Buenas tardes_x000a__x000a_Estimados @Mesa de Ayuda TI por favor su apoyo con el caso de la estudiante ya que ella contaba con notas en el 5to semestre y como evidencia de ello se tiene un correo anterior de actualización de notas que se realizó el 15 de febrero y respondimos a ello ya que reitero la estudiante contaba con notas pero al día de hoy no se tiene ninguna nota. Quedamos atentos a su pronta respuesta."/>
    <s v="Choque Lapa Seydi Sayumi"/>
    <d v="2022-03-11T14:59:00"/>
    <d v="2022-03-11T20:33:00"/>
    <d v="2022-03-11T20:33:00"/>
    <m/>
    <n v="1"/>
    <n v="1"/>
    <n v="0"/>
    <s v="Pequeño"/>
    <n v="0"/>
    <n v="0"/>
    <n v="0"/>
    <n v="0"/>
    <n v="0"/>
    <n v="0"/>
    <n v="0"/>
    <m/>
  </r>
  <r>
    <m/>
    <x v="7"/>
    <s v="GLPI"/>
    <n v="365330"/>
    <s v="PORTAL DEL ESTUDIANTE - ENCUESTA"/>
    <s v="El lun, 7 mar 2022 a las 12:18, Whendy Jhulaysi Mendoza Mauricio (&amp;lt;&amp;lt;a href=''mailto:I1211417@continental.edu.pe'' target=''_blank''&amp;gt;I1211417@continental.edu.pe&amp;gt;) escribió:_x000a__x000a_Estimados , he intentado rellenar pero no me permite continuar ...aparte de ello es una encuesta que no me pertenece ya que no llevo ese curso ni con el docente ...por favor por ello estoy solicitando el apoyo no me permite realizar los trámites para el semestre tengo que solicitar mi carta de presentación. "/>
    <s v="Alumnos IESC"/>
    <d v="2022-03-10T22:51:00"/>
    <d v="2022-03-11T20:08:00"/>
    <d v="2022-03-11T20:08:00"/>
    <m/>
    <n v="1"/>
    <n v="1"/>
    <n v="0"/>
    <s v="Pequeño"/>
    <n v="0"/>
    <n v="0"/>
    <n v="0"/>
    <n v="0"/>
    <n v="0"/>
    <n v="0"/>
    <n v="0"/>
    <m/>
  </r>
  <r>
    <m/>
    <x v="7"/>
    <s v="GLPI"/>
    <n v="365449"/>
    <s v="ENCUESTA - PEGADA"/>
    <s v="Se envía la captura de pantalla .... no me deja i regresar a otras opciones es y por más que se rellena laenciesta sigue en la misma página. "/>
    <s v="Alumnos IESC"/>
    <d v="2022-03-10T22:51:00"/>
    <d v="2022-03-11T20:08:00"/>
    <d v="2022-03-11T20:08:00"/>
    <m/>
    <n v="1"/>
    <n v="1"/>
    <n v="0"/>
    <s v="Pequeño"/>
    <n v="0"/>
    <n v="0"/>
    <n v="0"/>
    <n v="0"/>
    <n v="0"/>
    <n v="0"/>
    <n v="0"/>
    <m/>
  </r>
  <r>
    <m/>
    <x v="7"/>
    <s v="GLPI"/>
    <n v="365771"/>
    <s v="IC - REPORTES"/>
    <s v="De: Ana Paola Gómez Pereira &amp;lt;&amp;lt;a href=''mailto:agomez@continental.edu.pe'' target=''_blank''&amp;gt;agomez@continental.edu.pe&amp;gt;_x000a_Date: mar, 8 mar 2022 a las 18:04_x000a_Subject: Reporte de estudiantes Instituto Continental_x000a_To: Lucas Chinchay Paraguay &amp;lt;&amp;lt;a href=''mailto:lchinchay@continental.edu.pe'' target=''_blank''&amp;gt;lchinchay@continental.edu.pe&amp;gt;, Torres Carvajal Alex &amp;lt;&amp;lt;a href=''mailto:atorres@continental.edu.pe'' target=''_blank''&amp;gt;atorres@continental.edu.pe&amp;gt;_x000a__x000a_  Buenas Tardes_x000a__x000a_Estimados mediante la presente solicito el Reporte de estudiantes cuya deuda vencio el 04-03-2021de acuerdo a la Segmentación ya coordinada previamente, para el día  09-03-2021 a primera hora._x000a__x000a_Recordarles también que en ningún envío se debe considerar a los estudiantes de Beca 18 ._x000a__x000a_Cualquier consulta no duden en comunicarse conmigo."/>
    <s v="Gómez Pereira Ana Paola"/>
    <d v="2022-03-11T14:46:00"/>
    <d v="2022-03-11T16:14:00"/>
    <d v="2022-03-11T16:14:00"/>
    <m/>
    <n v="1"/>
    <n v="1"/>
    <n v="0"/>
    <s v="Pequeño"/>
    <n v="0"/>
    <n v="0"/>
    <n v="0"/>
    <n v="0"/>
    <n v="0"/>
    <n v="0"/>
    <n v="0"/>
    <m/>
  </r>
  <r>
    <m/>
    <x v="7"/>
    <s v="GLPI"/>
    <n v="364180"/>
    <s v="BNI - BONO BUEN PAGADOR"/>
    <s v="Se solicita RECONOCER el bono del buen pagador para los estudiantes que realizaron pagos de matrícula antes de la emisión del reporte._x000a__x000a_inicio 07 de marzo."/>
    <s v="Mendoza Gongora Jessica"/>
    <d v="2022-03-04T09:18:00"/>
    <d v="2022-03-04T09:46:00"/>
    <d v="2022-03-04T09:46:00"/>
    <m/>
    <n v="1"/>
    <n v="1"/>
    <n v="0"/>
    <s v="Pequeño"/>
    <n v="0"/>
    <n v="0"/>
    <n v="0"/>
    <n v="0"/>
    <n v="0"/>
    <n v="0"/>
    <n v="0"/>
    <m/>
  </r>
  <r>
    <m/>
    <x v="7"/>
    <s v="GLPI"/>
    <n v="362964"/>
    <s v="CAJA - VERIFICAR DEUDA"/>
    <s v="URGENTE-Verificar deuda de estudiante ROMERO ROJAS LUZ MELISSA codigo 1024631_x000a__x000a_ mediante la presente se solicita su apoyo verificando el porque no se visualiza la sección Matrícula E01BM1 2022-1 y  C01° E01BM1 2022-1, en la cuenta corriente de la estudiante con código 1024631-ROMERO ROJAS LUZ MELISSA._x000a__x000a_ _x000a__x000a_En estado económico , si se visualiza la sección"/>
    <s v="Chero Laura Enma Elizabeth"/>
    <d v="2022-03-03T16:32:00"/>
    <d v="2022-03-04T07:30:00"/>
    <d v="2022-03-04T07:30:00"/>
    <m/>
    <n v="1"/>
    <n v="1"/>
    <n v="0"/>
    <s v="Pequeño"/>
    <n v="0"/>
    <n v="0"/>
    <n v="0"/>
    <n v="0"/>
    <n v="0"/>
    <n v="0"/>
    <n v="0"/>
    <m/>
  </r>
  <r>
    <m/>
    <x v="7"/>
    <s v="GLPI"/>
    <n v="364084"/>
    <s v="Urgente - reporte mensual"/>
    <s v="Daniel Herrera Villarruel &amp;lt;&amp;lt;a href=''mailto:dherrera@continental.edu.pe'' target=''_blank''&amp;gt;dherrera@continental.edu.pe&amp;gt;_x000a_Date: lun, 28 feb 2022 a las 10:49_x000a_Subject: Urgente - reporte mensual_x000a_To: Cris Katherine Vidalon Tembladera &amp;lt;&amp;lt;a href=''mailto:cvidalon@continental.edu.pe'' target=''_blank''&amp;gt;cvidalon@continental.edu.pe&amp;gt;_x000a_Cc: Eva Marina Ore Suarez &amp;lt;&amp;lt;a href=''mailto:eores@continental.edu.pe'' target=''_blank''&amp;gt;eores@continental.edu.pe&amp;gt;_x000a__x000a_Estimada Cris,_x000a__x000a_Mediante el presente solicito el siguiente reporte mensual de cierre (secciones y sus totales) ,el cual se requiere con urgencia, por favor considerar secciones desde el agosto 2021 a la fecha._x000a__x000a_Agradeciendo su atención"/>
    <s v="Herrera Villarruel Daniel"/>
    <d v="2022-03-02T14:54:00"/>
    <d v="2022-03-03T22:20:00"/>
    <d v="2022-03-03T22:20:00"/>
    <m/>
    <n v="1"/>
    <n v="1"/>
    <n v="0"/>
    <s v="Pequeño"/>
    <n v="0"/>
    <n v="0"/>
    <n v="0"/>
    <n v="0"/>
    <n v="0"/>
    <n v="0"/>
    <n v="0"/>
    <m/>
  </r>
  <r>
    <m/>
    <x v="7"/>
    <s v="GLPI"/>
    <n v="363369"/>
    <s v="APEC - CAJA IC - INCIDENTE DESCUENTOS"/>
    <s v="mediante la presente informar que se estuvo presentando problemas para realizar los descuentos en el Apec, desde el día de ayer 25/02/22  desde las 4:00 pm._x000a__x000a_Comentar que hoy 26/02/22 se realizó una NOTA DE CRÉDITO por DEVOLUCIÓN, del estudiante ARELLANO OSCANOA QUIQUE RODOLFO, con código 1820594._x000a__x000a_Y el sistema generó los siguientes descuentos AUTOMÁTICAMENTE:_x000a__x000a_Descontó en Abono y en des/mora_x000a_En des/mora en la cuota 1 descontó s/720.00 cuando sólo debió descontar s/360.00_x000a__x000a_Su apoyo verificando y actualizando la cuenta corriente del estudiante ."/>
    <s v="TSO-NHUAMAN"/>
    <d v="2022-03-02T14:53:00"/>
    <d v="2022-03-02T14:53:00"/>
    <d v="2022-03-02T14:53:00"/>
    <m/>
    <n v="1"/>
    <n v="1"/>
    <n v="0"/>
    <s v="Pequeño"/>
    <n v="0"/>
    <n v="0"/>
    <n v="0"/>
    <n v="0"/>
    <n v="0"/>
    <n v="0"/>
    <n v="0"/>
    <m/>
  </r>
  <r>
    <m/>
    <x v="7"/>
    <s v="GLPI"/>
    <n v="362327"/>
    <s v="APEC - BNI - DESCUENTO BUEN PAGADOR"/>
    <s v="Se solicita generar descuentos del bono del buen pagador a los estudiantes de las modalidades PRESENCIAL y SEMIPRESENCIAL (inicio 07 de marzo).  _x000a__x000a_ _x000a__x000a_Asimismo compartir la lista de los beneficiarios con EVA ORÉ._x000a__x000a_Descuento de 60 soles_x000a__x000a_Otorgado a quienes paguen puntualmente las cuotas educativas en 2 semestres anteriores completos. Aplicable a partir de los inicios de febrero. El monto indicado se descontará automáticamente sobre el costo total de la matrícula._x000a__x000a_Descuento de 40 soles_x000a__x000a_Otorgado a quienes paguen puntualmente las cuotas educativas en 1 semestre anterior completos. Aplicable a partir de los inicios de febrero. El monto indicado se descontará automáticamente sobre el costo total de la matrícula._x000a__x000a_Cronograma de inicios._x000a__x000a_INICIO MARZO 2022 (2022-1 / 2022-2)_x000a__x000a_OBSERVACIONES_x000a__x000a_PROGRAMA DE ESTUDIOS_x000a__x000a_SECCIONES_x000a__x000a_PERIODO_x000a__x000a_FECHA INICIO_x000a__x000a_FECHA FIN_x000a__x000a_Administración de Empresas_x000a__x000a_E04AT1_x000a__x000a_2022-2_x000a__x000a_7/03/2022_x000a__x000a_3/07/2022_x000a__x000a_SEMIPRESENCIAL_x000a__x000a_Contabilidad_x000a__x000a_L04AT1_x000a__x000a_2022-2_x000a__x000a_7/03/2022_x000a__x000a_3/07/2022_x000a__x000a_SEMIPRESENCIAL_x000a__x000a_Administración de Empresas_x000a__x000a_E06AN1_x000a__x000a_2022-2_x000a__x000a_7/03/2022_x000a__x000a_3/07/2022_x000a__x000a_SEMIPRESENCIAL_x000a__x000a_Administración de Empresas_x000a__x000a_E06BN1_x000a__x000a_2022-2_x000a__x000a_7/03/2022_x000a__x000a_8/07/2022_x000a__x000a_PRESENCIAL_x000a__x000a_Administración de Empresas_x000a__x000a_E06CN1_x000a__x000a_2022-2_x000a__x000a_7/03/2022_x000a__x000a_8/07/2022_x000a__x000a_PRESENCIAL_x000a__x000a_Administración de Negocios Bancarios y Financieros_x000a__x000a_N06AN1_x000a__x000a_2022-2_x000a__x000a_7/03/2022_x000a__x000a_8/07/2022_x000a__x000a_PRESENCIAL_x000a__x000a_Contabilidad_x000a__x000a_L06AN1_x000a__x000a_2022-2_x000a__x000a_7/03/2022_x000a__x000a_8/07/2022_x000a__x000a_PRESENCIAL_x000a__x000a_Diseño Gráfico Publicitario_x000a__x000a_P06AN1_x000a__x000a_2022-2_x000a__x000a_7/03/2022_x000a__x000a_8/07/2022_x000a__x000a_PRESENCIAL"/>
    <s v="Mendoza Gongora Jessica"/>
    <d v="2022-02-28T17:37:00"/>
    <d v="2022-03-01T08:26:00"/>
    <d v="2022-03-01T08:26:00"/>
    <m/>
    <n v="1"/>
    <n v="1"/>
    <n v="0"/>
    <s v="Pequeño"/>
    <n v="0"/>
    <n v="0"/>
    <n v="0"/>
    <n v="0"/>
    <n v="0"/>
    <n v="0"/>
    <n v="0"/>
    <m/>
  </r>
  <r>
    <m/>
    <x v="7"/>
    <s v="GLPI"/>
    <n v="362312"/>
    <s v="Cargo cuotas distancia - Repitencia"/>
    <s v="Cargo cuotas distancia - Repitencia_x000a__x000a_Considerar los cargos asignados a los conceptos de una sección al realizar matrículas de repitencia."/>
    <s v="Rodriguez Chamorro Patricia Angela"/>
    <d v="2022-02-25T16:21:00"/>
    <d v="2022-03-01T07:59:00"/>
    <d v="2022-03-01T07:59:00"/>
    <m/>
    <n v="4"/>
    <n v="4"/>
    <n v="0"/>
    <s v="Pequeño"/>
    <n v="0"/>
    <n v="0"/>
    <n v="0"/>
    <n v="0"/>
    <n v="0"/>
    <n v="0"/>
    <n v="0"/>
    <m/>
  </r>
  <r>
    <m/>
    <x v="7"/>
    <s v="GLPI"/>
    <n v="361425"/>
    <s v="ENCUESTA IC - PEGADA"/>
    <s v="Estimados señores de mesa de ayuda:_x000a__x000a_La estudiante Shirle Aguirre Bravo con código 1127190 de la carrera de administración de la modalidad a distancia, hasta el momento no puede verificar sus notas ya que cada vez que ingresa al campus virtual se le aparece una encuesta para rellenar (adjunto pantallazo de lo que le sale) ahora esa encuesta es del año 2016 e incluso le corresponde a otra persona , por favor si podrían ayudarnos a solucionar ese inconveniente._x000a__x000a_saludos cordiales_x000a__x000a_Yolanda F. Peralta Refulio_x000a__x000a_Mentora Modalidad A Distancia_x000a__x000a_954836759"/>
    <s v="Docentes Lima"/>
    <d v="2022-02-28T14:51:00"/>
    <d v="2022-02-28T22:39:00"/>
    <d v="2022-02-28T22:39:00"/>
    <m/>
    <n v="1"/>
    <n v="1"/>
    <n v="0"/>
    <s v="Pequeño"/>
    <n v="0"/>
    <n v="0"/>
    <n v="0"/>
    <n v="0"/>
    <n v="0"/>
    <n v="0"/>
    <n v="0"/>
    <m/>
  </r>
  <r>
    <m/>
    <x v="7"/>
    <s v="GLPI"/>
    <n v="361328"/>
    <s v="REPORTE - ESTUDIANTES DESAPROBADOS"/>
    <s v="Mediante la presente, solicitarte  por favor me puedas enviar el reporte de estudiantes que tienen unidades pendientes(jalados) desde el 2019._x000a__x000a_Criterio:_x000a__x000a_Estudiante de una carrera cuya UD. este desaprobado y no haya sido recuperado, en todas las unidades didácticas del 1er al 6to ciclo._x000a__x000a_Considerar:_x000a__x000a_Período_x000a__x000a_Modalidad_x000a__x000a_Finicio de la sección_x000a__x000a_Ffin de la sección_x000a__x000a_Carrera_x000a__x000a_Sección_x000a__x000a_Ciclo_x000a__x000a_Cod Estudiante_x000a__x000a_Apellidos Nombres_x000a__x000a_N° Uds desaprobadas_x000a__x000a_Agradeciendo su atención"/>
    <s v="Herrera Villarruel Daniel"/>
    <d v="2022-02-22T16:31:00"/>
    <d v="2022-02-24T17:37:00"/>
    <d v="2022-02-24T17:37:00"/>
    <m/>
    <n v="2"/>
    <n v="2"/>
    <n v="0"/>
    <s v="Pequeño"/>
    <n v="0"/>
    <n v="0"/>
    <n v="0"/>
    <n v="0"/>
    <n v="0"/>
    <n v="0"/>
    <n v="0"/>
    <m/>
  </r>
  <r>
    <m/>
    <x v="7"/>
    <s v="GLPI"/>
    <n v="362311"/>
    <s v="REPORTE - ESTUDIANTES CON UNIDADES PENDIENTES"/>
    <s v=" Reporte de estudiantes que tienen unidades pendientes(jalados) desde el 2019._x000a__x000a_Criterio:_x000a__x000a_Estudiante de una carrera cuya UD. este desaprobado y no haya sido recuperado, en todas las unidades didácticas del 1er al 6to ciclo._x000a__x000a_ _x000a__x000a_Considerar:_x000a__x000a_Período_x000a__x000a_Modalidad_x000a__x000a_Finicio de la sección_x000a__x000a_Ffin de la sección_x000a__x000a_Carrera_x000a__x000a_Sección_x000a__x000a_Ciclo_x000a__x000a_Cod Estudiante_x000a__x000a_Apellidos Nombres_x000a__x000a_N° Uds desaprobadas_x000a__x000a_Ud's desaprobadas"/>
    <s v="Herrera Villarruel Daniel"/>
    <d v="2022-02-23T17:03:00"/>
    <d v="2022-02-24T07:48:00"/>
    <d v="2022-02-24T07:48:00"/>
    <m/>
    <n v="1"/>
    <n v="1"/>
    <n v="0"/>
    <s v="Pequeño"/>
    <n v="0"/>
    <n v="0"/>
    <n v="0"/>
    <n v="0"/>
    <n v="0"/>
    <n v="0"/>
    <n v="0"/>
    <m/>
  </r>
  <r>
    <m/>
    <x v="7"/>
    <s v="GLPI"/>
    <n v="360522"/>
    <s v="APEC - RAI - REPORTE EGRESADOS"/>
    <s v="Reporte Egresados 2022-1_x000a__x000a_Estimada Cris, mediante el presente solicito reporte de matriculados al sexto semestre pertenecientes al periodo 2022-1, considerando el formato adjunto._x000a__x000a_ _x000a__x000a_En espera de tu pronta respuesta, gracias."/>
    <s v="Porras Tapara Yanet Victoria"/>
    <d v="2022-02-18T19:54:00"/>
    <d v="2022-02-19T22:32:00"/>
    <d v="2022-02-19T22:32:00"/>
    <m/>
    <n v="1"/>
    <n v="1"/>
    <n v="0"/>
    <s v="Pequeño"/>
    <n v="0"/>
    <n v="0"/>
    <n v="0"/>
    <n v="0"/>
    <n v="0"/>
    <n v="0"/>
    <n v="0"/>
    <m/>
  </r>
  <r>
    <m/>
    <x v="7"/>
    <s v="GLPI"/>
    <n v="360516"/>
    <s v="ELIMINAR ENLACES DE MINISTERIO"/>
    <s v="Estimada Cris, mediante el presente solicito eliminen los enlaces de Ministerio-Conti (5to semestre, Diseño de Interiores)."/>
    <s v="Porras Tapara Yanet Victoria"/>
    <d v="2022-02-17T18:17:00"/>
    <d v="2022-02-18T14:08:00"/>
    <d v="2022-02-18T14:08:00"/>
    <m/>
    <n v="1"/>
    <n v="1"/>
    <n v="0"/>
    <s v="Pequeño"/>
    <n v="0"/>
    <n v="0"/>
    <n v="0"/>
    <n v="0"/>
    <n v="0"/>
    <n v="0"/>
    <n v="0"/>
    <m/>
  </r>
  <r>
    <m/>
    <x v="7"/>
    <s v="GLPI"/>
    <n v="359960"/>
    <s v="VERIFICACIÓN ACTAS IC"/>
    <s v="Estimada Cris, mediante el presente solicito la verificación de actas 2021-II sección I05AN1 ya que no muestra las notas que corresponden (adjunto captura)._x000a__x000a_Yanet Victoria Porras Tapara_x000a_Oficina de Registros Académicos_x000a_Asistente Académica"/>
    <s v="Porras Tapara Yanet Victoria"/>
    <d v="2022-02-17T12:46:00"/>
    <d v="2022-02-18T14:01:00"/>
    <d v="2022-02-18T14:01:00"/>
    <m/>
    <n v="1"/>
    <n v="1"/>
    <n v="0"/>
    <s v="Pequeño"/>
    <n v="0"/>
    <n v="0"/>
    <n v="0"/>
    <n v="0"/>
    <n v="0"/>
    <n v="0"/>
    <n v="0"/>
    <m/>
  </r>
  <r>
    <m/>
    <x v="7"/>
    <s v="GLPI"/>
    <n v="355005"/>
    <s v="PORTAL DEL ESTUDIANTE / CAU - ACCESO"/>
    <s v="Acceso Registro de Notas IC - 2_x000a__x000a_Estimados de TI_x000a__x000a_Para saludarlos y solicitar activar los acceso ( registro de notas) como docente del ic a_x000a__x000a_Franklin Leoncio Huaman Araujo _x000a__x000a_fhuaman@continental.edu.pe_x000a__x000a_-----------------------------------------_x000a__x000a_Mayra Yadira Yauri Damian_x000a__x000a_myauri@continental.edu.pe"/>
    <s v="Aguirre Castro Manuel"/>
    <d v="2022-02-17T10:31:00"/>
    <d v="2022-02-17T14:58:00"/>
    <d v="2022-02-17T14:58:00"/>
    <m/>
    <n v="1"/>
    <n v="1"/>
    <n v="0"/>
    <s v="Pequeño"/>
    <n v="0"/>
    <n v="0"/>
    <n v="0"/>
    <n v="0"/>
    <n v="0"/>
    <n v="0"/>
    <n v="0"/>
    <m/>
  </r>
  <r>
    <m/>
    <x v="7"/>
    <s v="GLPI"/>
    <n v="356937"/>
    <s v="Incluir ambiente virtual"/>
    <s v="Incluir ambiente virtual_x000a_Estimados_x000a_Solicito por favor incluir el ambiente virtual en la opción de programación especial, en el CAU (https://campusvirtual.continental.edu.pe/cau_ic/backoffice/pai-personal/programar-sec)_x000a_Dicho ambiente no debe generar cruce para ser usado con las diferentes secciones. "/>
    <s v="Herrera Villarruel Daniel"/>
    <d v="2022-02-17T10:30:00"/>
    <d v="2022-02-17T14:57:00"/>
    <d v="2022-02-17T14:57:00"/>
    <m/>
    <n v="1"/>
    <n v="1"/>
    <n v="0"/>
    <s v="Pequeño"/>
    <n v="0"/>
    <n v="0"/>
    <n v="0"/>
    <n v="0"/>
    <n v="0"/>
    <n v="0"/>
    <n v="0"/>
    <m/>
  </r>
  <r>
    <m/>
    <x v="7"/>
    <s v="GLPI"/>
    <n v="356624"/>
    <s v="SIAVI - INCONVENIENTES"/>
    <s v="INCONVENIENTES CON CALIFICACIÓN SIAVI - OVIE_x000a__x000a_Estimados @Mesa de Ayuda TI , buenas tardes. _x000a__x000a_Comunico que se tienen inconvenientes con el SIAVI para la calificación al estudiante: JANPIER NILTON DE LA CRUZ SANCHEZ i2125500@continental.edu.pe_x000a__x000a_Pido por favor su atención inmediata, pues estamos cerrando el período y de no completar el proceso el estudiante no será certificado. _x000a__x000a_Gracias."/>
    <s v="Huamán Rosas Silvia Elizabeth"/>
    <d v="2022-02-17T10:30:00"/>
    <d v="2022-02-17T14:57:00"/>
    <d v="2022-02-17T14:57:00"/>
    <m/>
    <n v="1"/>
    <n v="1"/>
    <n v="0"/>
    <s v="Pequeño"/>
    <n v="0"/>
    <n v="0"/>
    <n v="0"/>
    <n v="0"/>
    <n v="0"/>
    <n v="0"/>
    <n v="0"/>
    <m/>
  </r>
  <r>
    <m/>
    <x v="7"/>
    <s v="GLPI"/>
    <n v="358212"/>
    <s v="SIAVI - ACCESOS"/>
    <s v="Buenas tardes:_x000a__x000a_Se solicita el acceso a SIAVI (lectura y escritura)_x000a__x000a_asotelo@continental.edu.pe_x000a__x000a_ASTRID VALERi SOTELO PAREDES_x000a__x000a_Cordialmente,"/>
    <s v="Mendoza Gongora Jessica"/>
    <d v="2022-02-17T10:26:00"/>
    <d v="2022-02-17T14:54:00"/>
    <d v="2022-02-17T14:54:00"/>
    <m/>
    <n v="1"/>
    <n v="1"/>
    <n v="0"/>
    <s v="Pequeño"/>
    <n v="0"/>
    <n v="0"/>
    <n v="0"/>
    <n v="0"/>
    <n v="0"/>
    <n v="0"/>
    <n v="0"/>
    <m/>
  </r>
  <r>
    <m/>
    <x v="7"/>
    <s v="GLPI"/>
    <n v="360370"/>
    <s v="SIAVI - ACCESOS"/>
    <s v="Acceso al SIAVI_x000a__x000a_Buenas tardes:_x000a__x000a_Se solicita el acceso al SIAVI (lectura y escritura)_x000a__x000a_mquispeh@continental.edu.pe_x000a__x000a_ISABEL QUISPE_x000a__x000a_CEL. 901077945_x000a__x000a_Cordialmente,"/>
    <s v="Mendoza Gongora Jessica"/>
    <d v="2022-02-17T10:25:00"/>
    <d v="2022-02-17T14:53:00"/>
    <d v="2022-02-17T14:53:00"/>
    <m/>
    <n v="1"/>
    <n v="1"/>
    <n v="0"/>
    <s v="Pequeño"/>
    <n v="0"/>
    <n v="0"/>
    <n v="0"/>
    <n v="0"/>
    <n v="0"/>
    <n v="0"/>
    <n v="0"/>
    <m/>
  </r>
  <r>
    <m/>
    <x v="7"/>
    <s v="GLPI"/>
    <n v="360505"/>
    <s v="CAU IC - ACCESOS"/>
    <s v="Activar registro de notas_x000a__x000a_Estimados de TI_x000a__x000a_Para saludarlos y solicitar activar el registro de notas del docente del IC:_x000a__x000a_Luis Alberto Curo Salvatierra_x000a__x000a_lcuro@continental.edu.pe_x000a__x000a_No puede subir notas"/>
    <s v="Aguirre Castro Manuel"/>
    <d v="2022-02-17T10:24:00"/>
    <d v="2022-02-17T14:52:00"/>
    <d v="2022-02-17T14:52:00"/>
    <m/>
    <n v="1"/>
    <n v="1"/>
    <n v="0"/>
    <s v="Pequeño"/>
    <n v="0"/>
    <n v="0"/>
    <n v="0"/>
    <n v="0"/>
    <n v="0"/>
    <n v="0"/>
    <n v="0"/>
    <m/>
  </r>
  <r>
    <m/>
    <x v="7"/>
    <s v="GLPI"/>
    <n v="360339"/>
    <s v="TARJETA DE COORDENADAS - ENVIO"/>
    <s v="TARJETA DE COORDENADAS_x000a__x000a_Estimados @Mesa de Ayuda TI  por favor su apoyo para el envío al usuario ''apenas@continental.edu.pe'' el archivo de coordenadas N° 1396 que hemos asignado. "/>
    <s v="Condori Mamani Kety Yaneth"/>
    <d v="2022-02-16T11:18:00"/>
    <d v="2022-02-17T07:24:00"/>
    <d v="2022-02-17T07:24:00"/>
    <m/>
    <n v="1"/>
    <n v="1"/>
    <n v="0"/>
    <s v="Pequeño"/>
    <n v="0"/>
    <n v="0"/>
    <n v="0"/>
    <n v="0"/>
    <n v="0"/>
    <n v="0"/>
    <n v="0"/>
    <m/>
  </r>
  <r>
    <m/>
    <x v="7"/>
    <s v="GLPI"/>
    <n v="359462"/>
    <s v="IC - CONVALIDACIONES SECCIONES FICTICIAS"/>
    <s v="Estimados @Mesa de Ayuda TI por favor su apoyo con la generación de matrículas desde el sistema en secciones ficticias para poder realizar convalidaciones de semestres completos._x000a__x000a_Adjunto imagen de un caso que desea convalidar de Administración a Contabilidad."/>
    <s v="Choque Lapa Seydi Sayumi"/>
    <d v="2022-02-15T11:14:00"/>
    <d v="2022-02-15T11:23:00"/>
    <d v="2022-02-15T11:23:00"/>
    <m/>
    <n v="1"/>
    <n v="1"/>
    <n v="0"/>
    <s v="Pequeño"/>
    <n v="0"/>
    <n v="0"/>
    <n v="0"/>
    <n v="0"/>
    <n v="0"/>
    <n v="0"/>
    <n v="0"/>
    <m/>
  </r>
  <r>
    <m/>
    <x v="7"/>
    <s v="GLPI"/>
    <n v="358054"/>
    <s v="RAI - VERIFICAR REGISTRO"/>
    <s v="1420515 | VERIFICAR INFORMACIÓN ACADÉMICA URGENTE_x000a__x000a_Estimados @Mesa de Ayuda TI  revisar el caso de la egresada de código _x000a__x000a_1420515 | CONTABILIDAD - en los sistemas me figura otra estudiante en su reemplazo _x000a__x000a_QUILCA NUÑEZ ROSMERY_x000a__x000a_DNI 70191034"/>
    <s v="Condori Mamani Kety Yaneth"/>
    <d v="2022-02-15T11:14:00"/>
    <d v="2022-02-15T11:21:00"/>
    <d v="2022-02-15T11:21:00"/>
    <m/>
    <n v="1"/>
    <n v="1"/>
    <n v="0"/>
    <s v="Pequeño"/>
    <n v="0"/>
    <n v="0"/>
    <n v="0"/>
    <n v="0"/>
    <n v="0"/>
    <n v="0"/>
    <n v="0"/>
    <m/>
  </r>
  <r>
    <m/>
    <x v="7"/>
    <s v="GLPI"/>
    <n v="358958"/>
    <s v="APEC - VALIDACION CODIGO RAI"/>
    <s v="URGENTE - VALIDACIÓN CÓDIGO_x000a__x000a_por favor su apoyo con la validación del código 2026357 ya que no logramos ver su reporte académico (es como si no existiera), pero si se visualiza su reporte de pago. Quedamos a la espera de su pronta respuesta ya que lo necesitamos para emitir un documento."/>
    <s v="Choque Lapa Seydi Sayumi"/>
    <d v="2022-02-14T13:02:00"/>
    <d v="2022-02-14T13:57:00"/>
    <d v="2022-02-14T13:57:00"/>
    <m/>
    <n v="1"/>
    <n v="1"/>
    <n v="0"/>
    <s v="Pequeño"/>
    <n v="0"/>
    <n v="0"/>
    <n v="0"/>
    <n v="0"/>
    <n v="0"/>
    <n v="0"/>
    <n v="0"/>
    <m/>
  </r>
  <r>
    <m/>
    <x v="7"/>
    <s v="GLPI"/>
    <n v="357497"/>
    <s v="ASIGNAR DESCUENTO POR BUEN PAGADOR"/>
    <s v="Asignar bono por buen pagador al estudiante con código 2225527."/>
    <s v="Mendoza Gongora Jessica"/>
    <d v="2022-02-10T16:59:00"/>
    <d v="2022-02-11T13:18:00"/>
    <d v="2022-02-11T13:18:00"/>
    <m/>
    <n v="1"/>
    <n v="1"/>
    <n v="0"/>
    <s v="Pequeño"/>
    <n v="0"/>
    <n v="0"/>
    <n v="0"/>
    <n v="0"/>
    <n v="0"/>
    <n v="0"/>
    <n v="0"/>
    <m/>
  </r>
  <r>
    <m/>
    <x v="7"/>
    <s v="GLPI"/>
    <n v="357652"/>
    <s v="VERIFICAR CUENTAS"/>
    <s v="Re: REPORTE DE NOTAS DE EXAMEN DE ADMISION 05-02-2022_x000a__x000a_Buenas tardes_x000a__x000a_Estimados, se procedió con el registro de notas en el sistema._x000a__x000a_Asimismo comentar que no se logró ubicar a 3 estudiantes, por ello pongo en copia a la oficina de @Mesa de Ayuda TI para su verificación._x000a__x000a_1119898 - ASTUVILCA CARLOS ZAMY KATHERIN_x000a__x000a_2320396 - ESPINOZA AQUINO ALVARO ANDRE_x000a__x000a_2227474 - SALAS MONZON JHEISSON JHONNATAN_x000a__x000a_Cordialmente,"/>
    <s v="Alumnos UCCI"/>
    <d v="2022-02-10T16:56:00"/>
    <d v="2022-02-11T13:17:00"/>
    <d v="2022-02-11T13:17:00"/>
    <m/>
    <n v="1"/>
    <n v="1"/>
    <n v="0"/>
    <s v="Pequeño"/>
    <n v="0"/>
    <n v="0"/>
    <n v="0"/>
    <n v="0"/>
    <n v="0"/>
    <n v="0"/>
    <n v="0"/>
    <m/>
  </r>
  <r>
    <m/>
    <x v="7"/>
    <s v="GLPI"/>
    <n v="352468"/>
    <s v="Actualización de formatos actas y nóminas"/>
    <s v="Estimado Alex, _x000a__x000a_ _x000a__x000a_Adjunto formatos de actas y nóminas, ambos deben ser modificados tal cual; tanto formato como información en el módulo RAI._x000a__x000a_ _x000a__x000a_En espera de tu pronta respuesta._x000a__x000a_--_x000a__x000a_Yanet Victoria Porras Tapara_x000a_Oficina de Registros Académicos_x000a_Asistente Académica_x000a_064-481430  Anexo: 5260"/>
    <s v="Porras Tapara Yanet Victoria"/>
    <d v="2022-02-10T13:54:00"/>
    <d v="2022-02-10T14:09:00"/>
    <d v="2022-02-10T14:09:00"/>
    <m/>
    <n v="1"/>
    <n v="1"/>
    <n v="0"/>
    <s v="Pequeño"/>
    <n v="0"/>
    <n v="0"/>
    <n v="0"/>
    <n v="0"/>
    <n v="0"/>
    <n v="0"/>
    <n v="0"/>
    <m/>
  </r>
  <r>
    <m/>
    <x v="7"/>
    <s v="GLPI"/>
    <n v="358437"/>
    <s v="APEC - RAI - CONVALIDACIONES IC"/>
    <s v="solicito por favor el apoyo con la opción de convalidación ya que no está generando la deuda por convalidación ni los descuentos correspondientes a pesar de los acciones que se realizan para este proceso (adjunto imagen para validar lo mencionado). Espero su pronta respuesta."/>
    <s v="Choque Lapa Seydi Sayumi"/>
    <d v="2022-02-10T13:06:00"/>
    <d v="2022-02-10T14:06:00"/>
    <d v="2022-02-10T14:06:00"/>
    <m/>
    <n v="1"/>
    <n v="1"/>
    <n v="0"/>
    <s v="Pequeño"/>
    <n v="0"/>
    <n v="0"/>
    <n v="0"/>
    <n v="0"/>
    <n v="0"/>
    <n v="0"/>
    <n v="0"/>
    <m/>
  </r>
  <r>
    <m/>
    <x v="7"/>
    <s v="GLPI"/>
    <n v="357092"/>
    <s v="REPORTES | CENSO MINEDU 2021 IC"/>
    <s v="Estimados colegas, conforme lo hemos conversado HOY y según corresponde proveer la información hasta máximo el 10 de febrero a fin de dar atención al requerimiento del Ministerio. _x000a__x000a_Se adjunta la ficha del CENSO. _x000a__x000a_ TABLAS: _x000a__x000a_106 - TI_x000a__x000a_107 - TI_x000a__x000a_108 y 115 - TI (listado) consolidado =bienestar estudiantil_x000a__x000a_109 - TI_x000a__x000a_110 - TI_x000a__x000a_116 - TI_x000a__x000a_117 - TI - BIENESTAR - ORA_x000a__x000a_118 - ORA - BIENESTAR_x000a__x000a_119 - TI - BIENESTAR - ORA_x000a__x000a_120 - Gerencia - ORA_x000a__x000a_Quedo atenta a las coordinaciones que estimen necesario._x000a__x000a_Kety Condori Mamani_x000a_Registros Académicos - Grados y Títulos_x000a_Jefa_x000a__x000a_Celular: 977690546_x000a__x000a_WhatsApp: 912312855"/>
    <s v="Condori Mamani Kety Yaneth"/>
    <d v="2022-02-09T14:51:00"/>
    <d v="2022-02-10T13:49:00"/>
    <d v="2022-02-10T13:49:00"/>
    <m/>
    <n v="1"/>
    <n v="1"/>
    <n v="0"/>
    <s v="Pequeño"/>
    <n v="0"/>
    <n v="0"/>
    <n v="0"/>
    <n v="0"/>
    <n v="0"/>
    <n v="0"/>
    <n v="0"/>
    <m/>
  </r>
  <r>
    <m/>
    <x v="7"/>
    <s v="GLPI"/>
    <n v="356948"/>
    <s v="VALIDACIÓN DE PAGO 1119898"/>
    <s v="Estimados_x000a__x000a_Envío el voucher para que se pueda generar la boleta del siguiente alumno; quien realizó el pago a la cuenta de CORPORACIÓN APEC SAC, la cual adjunto._x000a__x000a_Y su apoyo por favor con la aplicación de los descuentos en inscripción y matrícula que no aparecen en el APEC como adjunto._x000a__x000a_Agradezco su pronta atención_x000a__x000a_Saludos cordiales._x000a__x000a_Giannina García_x000a__x000a_Marketing y Ventas_x000a_Agente Omnicanal_x000a_964668236"/>
    <s v="García Chamorro Giannia Astrid"/>
    <d v="2022-02-07T17:50:00"/>
    <d v="2022-02-08T14:31:00"/>
    <d v="2022-02-08T14:31:00"/>
    <m/>
    <n v="1"/>
    <n v="1"/>
    <n v="0"/>
    <s v="Pequeño"/>
    <n v="0"/>
    <n v="0"/>
    <n v="0"/>
    <n v="0"/>
    <n v="0"/>
    <n v="0"/>
    <n v="0"/>
    <m/>
  </r>
  <r>
    <m/>
    <x v="7"/>
    <s v="GLPI"/>
    <n v="356873"/>
    <s v="VERIFICAR MATRICULA OBSERVADA"/>
    <s v="Verificar matrícula observada._x000a__x000a_Estimado Alex:_x000a__x000a_De acuerdo a las verificaciones del cod. 2115277 CUBA MERCADO RENZO de la carrera de Administración de Empresas, NO realizó pago de 1era cuota hasta la 5ta. cuota sin prórroga, sin embargo registra matriculado y con notas completas durante el 2do semestre-2021-2._x000a__x000a_A la espera de su amable atención._x000a__x000a_Cordialmente,"/>
    <s v="Mendoza Gongora Jessica"/>
    <d v="2022-02-04T14:10:00"/>
    <d v="2022-02-05T14:49:00"/>
    <d v="2022-02-05T14:49:00"/>
    <m/>
    <n v="1"/>
    <n v="1"/>
    <n v="0"/>
    <s v="Pequeño"/>
    <n v="0"/>
    <n v="0"/>
    <n v="0"/>
    <n v="0"/>
    <n v="0"/>
    <n v="0"/>
    <n v="0"/>
    <m/>
  </r>
  <r>
    <m/>
    <x v="7"/>
    <s v="GLPI"/>
    <n v="356548"/>
    <s v="RAI - GENERACION DE DEUDAS BACHILLER"/>
    <s v="Generación de deudas bachiller IC_x000a__x000a_No se generan deudas por el trámite de bachiller"/>
    <s v="Porras Tapara Yanet Victoria"/>
    <d v="2022-02-02T17:18:00"/>
    <d v="2022-02-03T14:16:00"/>
    <d v="2022-02-03T14:16:00"/>
    <m/>
    <n v="1"/>
    <n v="1"/>
    <n v="0"/>
    <s v="Pequeño"/>
    <n v="0"/>
    <n v="0"/>
    <n v="0"/>
    <n v="0"/>
    <n v="0"/>
    <n v="0"/>
    <n v="0"/>
    <m/>
  </r>
  <r>
    <m/>
    <x v="7"/>
    <s v="GLPI"/>
    <n v="355225"/>
    <s v="AULA VIRTUAL IC - INGRESO"/>
    <s v="Buenas tardes  estimado por favor  solicito quisiera saber como va la solicitud de  estudiante  GUTARATE ROJAS MIRCKO ERICK con código 1012118 de la carrera de Administración de empresas ya que refiere no hará ningún pago hasta que tenga acceso al campus."/>
    <s v="Póvez Rosas Estéfani Gladys"/>
    <d v="2022-01-31T14:20:00"/>
    <d v="2022-02-02T07:59:00"/>
    <d v="2022-02-02T07:59:00"/>
    <m/>
    <n v="2"/>
    <n v="2"/>
    <n v="0"/>
    <s v="Pequeño"/>
    <n v="0"/>
    <n v="0"/>
    <n v="0"/>
    <n v="0"/>
    <n v="0"/>
    <n v="0"/>
    <n v="0"/>
    <m/>
  </r>
  <r>
    <m/>
    <x v="7"/>
    <s v="GLPI"/>
    <n v="354909"/>
    <s v="DESCUENTO BONO BUEN PAGADOR"/>
    <s v="Estimado Alex:_x000a__x000a_ _x000a__x000a_Se solicita generar descuentos del bono del buen pagador a los estudiantes de las modalidades PRESENCIAL (inicio 14 de febrero), SEMIPRESENCIAL (inicio 07 de febrero) asimismo, compartir la lista de los beneficiarios con EVA ORÉ._x000a__x000a_*DESESTIMAR MODALIDAD DISTANCIA."/>
    <s v="Mendoza Gongora Jessica"/>
    <d v="2022-01-26T18:23:00"/>
    <d v="2022-01-29T22:21:00"/>
    <d v="2022-01-29T22:21:00"/>
    <m/>
    <n v="3"/>
    <n v="3"/>
    <n v="0"/>
    <s v="Pequeño"/>
    <n v="0"/>
    <n v="0"/>
    <n v="0"/>
    <n v="0"/>
    <n v="0"/>
    <n v="0"/>
    <n v="0"/>
    <m/>
  </r>
  <r>
    <m/>
    <x v="7"/>
    <s v="GLPI"/>
    <n v="354911"/>
    <s v="TARJETA COORDENADAS - ASIGNACIÓN"/>
    <s v="Buenas tardes, _x000a__x000a_Estimados @Mesa de Ayuda TI  su apoyo para remitir el archivo de coordenadas de la tarjeta asignada: N°1395 al usuario docente kbejarano. _x000a__x000a_Remitir en respuesta a todos en este correo. _x000a__x000a_Cordialmente,"/>
    <s v="Condori Mamani Kety Yaneth"/>
    <d v="2022-01-26T09:37:00"/>
    <d v="2022-01-26T13:44:00"/>
    <d v="2022-01-26T13:44:00"/>
    <m/>
    <n v="1"/>
    <n v="1"/>
    <n v="0"/>
    <s v="Pequeño"/>
    <n v="0"/>
    <n v="0"/>
    <n v="0"/>
    <n v="0"/>
    <n v="0"/>
    <n v="0"/>
    <n v="0"/>
    <m/>
  </r>
  <r>
    <m/>
    <x v="7"/>
    <s v="GLPI"/>
    <n v="353754"/>
    <s v="RAI - REPORTE"/>
    <s v="Estimada Cris,_x000a_Mediante el presente solicito el siguiente reporte (adjunto detalle),el cual se requiere con urgencia, por favor considerar secciones desde el agosto 2021 a la fecha._x000a__x000a_Agradeciendo su atención_x000a__x000a_--_x000a_Instituto Continental_x000a_Daniel G. Herrera Villarruel_x000a_Programación Académicas y Gestión de la Información_x000a_Jefe de Programación Académicas y Gestión de la Información_x000a_947660608 / 973987201_x000a_064-481430 Anexo: 5293_x000a__x000a_icontinental.edu.pe"/>
    <s v="Herrera Villarruel Daniel"/>
    <d v="2022-01-24T17:15:00"/>
    <d v="2022-01-26T13:16:00"/>
    <d v="2022-01-26T13:16:00"/>
    <m/>
    <n v="2"/>
    <n v="2"/>
    <n v="0"/>
    <s v="Pequeño"/>
    <n v="0"/>
    <n v="0"/>
    <n v="0"/>
    <n v="0"/>
    <n v="0"/>
    <n v="0"/>
    <n v="0"/>
    <m/>
  </r>
  <r>
    <m/>
    <x v="7"/>
    <s v="GLPI"/>
    <n v="354718"/>
    <s v="CAJA - ACTUALIZAR CUENTA"/>
    <s v="Actualizar cuenta corriente CODIGO 2327484_x000a_Estimados Señores de Mesa de Ayuda, mediante la presente se solicita su apoyo verificando el motivo por el cual no se puede visualizar las 4 cuotas de la sección 22ECC1A._x000a__x000a_Al ingresar a la cuenta no se visualiza las cuotas a pagar_x000a_al momento de ingresar al código, si se visualiza sus pago_x000a__x000a_su apoyo urgente en este caso, ya que el estudiante está tratando de Realizar el pago pero, ni los bancos pueden visualizar las cuotas._x000a__x000a_Quedo atento a sus comentarios_x000a__x000a_Agradecida por el apoyo brindado_x000a_Saludos Cordiales_x000a__x000a_Patricia Rodriguez Chamorro_x000a_Tesorería Créditos y Cobranza | Huancayo_x000a__x000a_Caja IC - cajaic@continental.edu.pe _x000a_HORARIO DE ATENCION ( cel.937474950)"/>
    <s v="Rodriguez Chamorro Patricia Angela"/>
    <d v="2022-01-25T17:32:00"/>
    <d v="2022-01-25T22:35:00"/>
    <d v="2022-01-25T22:35:00"/>
    <m/>
    <n v="1"/>
    <n v="1"/>
    <n v="0"/>
    <s v="Pequeño"/>
    <n v="0"/>
    <n v="0"/>
    <n v="0"/>
    <n v="0"/>
    <n v="0"/>
    <n v="0"/>
    <n v="0"/>
    <m/>
  </r>
  <r>
    <m/>
    <x v="7"/>
    <s v="GLPI"/>
    <n v="354715"/>
    <s v="DATA DE ESTUDIANTES APTOS A R2"/>
    <s v="Buenas noches_x000a__x000a_Estimados, solicito la data de estudiantes APTOS PARA EXAMEN DE R2 que iniciaron clases el 13/09/2021._x000a__x000a_Adjunto archivo excel con los campos necesarios. Quedo atenta a su pronta respuesta._x000a__x000a_Cordialmente._x000a_--_x000a_Instituto Continental_x000a_Seydi Choque_x000a_Registros Académicos_x000a_Asistente | Convalidación, Titulación y Exámenes_x000a_Sala Virtual Meet: meet.google.com/ifq-cruk-psu_x000a_064-481430 Anexo: 5261_x000a_icontinental.edu.pe_x000a__x000a_HORARIO DE ATENCIÓN SALA MEET_x000a_Lun-vier: 9:00 - 13:00 | 3:00 - 6:00"/>
    <s v="Choque Lapa Seydi Sayumi"/>
    <d v="2022-01-25T12:06:00"/>
    <d v="2022-01-25T12:10:00"/>
    <d v="2022-01-25T12:10:00"/>
    <m/>
    <n v="1"/>
    <n v="1"/>
    <n v="0"/>
    <s v="Pequeño"/>
    <n v="0"/>
    <n v="0"/>
    <n v="0"/>
    <n v="0"/>
    <n v="0"/>
    <n v="0"/>
    <n v="0"/>
    <m/>
  </r>
  <r>
    <m/>
    <x v="7"/>
    <s v="GLPI"/>
    <n v="353964"/>
    <s v="AUDITORIA - ESTUDIANTE 2025461"/>
    <s v="Jessica Mendoza Gongora_x000a_14:45 (hace 56 minutos)_x000a_para Registros, Judith, Bienestar, Caja, mí_x000a__x000a_Estimada:_x000a__x000a_Según lo revisado con otros estudiantes se visualiza el mismo error en la sección T02BM1 como invalidado, se solicita a TI realizar la auditoría correspondiente._x000a__x000a_Cordialmente,"/>
    <s v="Mendoza Gongora Jessica"/>
    <d v="2022-01-22T11:11:00"/>
    <d v="2022-01-22T20:39:00"/>
    <d v="2022-01-22T20:39:00"/>
    <m/>
    <n v="1"/>
    <n v="1"/>
    <n v="0"/>
    <s v="Pequeño"/>
    <n v="0"/>
    <n v="0"/>
    <n v="0"/>
    <n v="0"/>
    <n v="0"/>
    <n v="0"/>
    <n v="0"/>
    <m/>
  </r>
  <r>
    <m/>
    <x v="7"/>
    <s v="GLPI"/>
    <n v="352944"/>
    <s v="BNI - GENERAR DESCUENTO"/>
    <s v="Dscto. del Bono del buen pagador._x000a__x000a_Estimado Alex:_x000a__x000a_Se solicita generar descuentos del bono del buen pagador a los estudiantes de las modalidades PRESENCIAL (inicio 14 de febrero), SEMIPRESENCIAL (inicio 07 de febrero) y DISTANCIA (inicio 21 de febrero), asimismo compartir la lista de los beneficiarios con EVA ORÉ_x000a__x000a_ _x000a__x000a_*adjunto cronograma de inicios._x000a__x000a_Descuento de 60 soles_x000a__x000a_Otorgado a quienes paguen puntualmente las cuotas educativas en 2 semestres anteriores completos. Aplicable a partir de los inicios de febrero. El monto indicado se descontará automáticamente sobre el costo total de la matrícula._x000a__x000a_Descuento de 40 soles_x000a__x000a_Otorgado a quienes paguen puntualmente las cuotas educativas en 1 semestre anterior completos. Aplicable a partir de los inicios de febrero. El monto indicado se descontará automáticamente sobre el costo total de la matrícula._x000a__x000a_*Adjunto cronograma de inicios._x000a__x000a_A la espera de su amable atención._x000a__x000a_ _x000a__x000a_Atte,_x000a__x000a_ "/>
    <s v="Mendoza Gongora Jessica"/>
    <d v="2022-01-21T17:08:00"/>
    <d v="2022-01-22T20:37:00"/>
    <d v="2022-01-22T20:37:00"/>
    <m/>
    <n v="1"/>
    <n v="1"/>
    <n v="0"/>
    <s v="Pequeño"/>
    <n v="0"/>
    <n v="0"/>
    <n v="0"/>
    <n v="0"/>
    <n v="0"/>
    <n v="0"/>
    <n v="0"/>
    <m/>
  </r>
  <r>
    <m/>
    <x v="7"/>
    <s v="GLPI"/>
    <n v="352682"/>
    <s v="CAMPUS IC - REGISTRO INASISTENCIA"/>
    <s v="Incidente | Registro Inasistencia IC 14-01-2022_x000a__x000a_Estimados de TI_x000a__x000a_Para reportar que dos docentes no pueden registrar la inasistencia de los estudiantes en el campus virtual, no muestra la lista de alumnos_x000a__x000a_Posiblemente sea masivo._x000a__x000a_Edgar Efrain Martinez Yalo &amp;lt;&amp;lt;a href=''mailto:emartinez@continental.edu.pe'' target=''_blank''&amp;gt;emartinez@continental.edu.pe&amp;gt;_x000a__x000a_Sección: F02BM1-2021-2    _x000a__x000a_Código curso: RD102_x000a__x000a_Lucia Antonella Del Aguila Aliaga &amp;lt;&amp;lt;a href=''mailto:ldelaguila@continental.edu.pe'' target=''_blank''&amp;gt;ldelaguila@continental.edu.pe&amp;gt;_x000a__x000a_Secciones; F02AM1-2021-2  código curso:F1011_x000a__x000a_Secciones; F02BM1-2021-2  código curso:F1011"/>
    <s v="Aguirre Castro Manuel"/>
    <d v="2022-01-22T10:09:00"/>
    <d v="2022-01-22T13:53:00"/>
    <d v="2022-01-22T13:53:00"/>
    <m/>
    <n v="1"/>
    <n v="1"/>
    <n v="0"/>
    <s v="Pequeño"/>
    <n v="0"/>
    <n v="0"/>
    <n v="0"/>
    <n v="0"/>
    <n v="0"/>
    <n v="0"/>
    <n v="0"/>
    <m/>
  </r>
  <r>
    <m/>
    <x v="7"/>
    <s v="GLPI"/>
    <n v="353831"/>
    <s v="ADM - COMPLETAR REPORTE"/>
    <s v="Estimada Cris, mediante el presente solicito tu apoyo brindándome los Apellidos y nombres del listado adjunto._x000a__x000a_ _x000a__x000a_Agradezco tu pronta atención."/>
    <s v="Porras Tapara Yanet Victoria"/>
    <d v="2022-01-20T11:46:00"/>
    <d v="2022-01-21T14:20:00"/>
    <d v="2022-01-21T14:20:00"/>
    <m/>
    <n v="1"/>
    <n v="1"/>
    <n v="0"/>
    <s v="Pequeño"/>
    <n v="0"/>
    <n v="0"/>
    <n v="0"/>
    <n v="0"/>
    <n v="0"/>
    <n v="0"/>
    <n v="0"/>
    <m/>
  </r>
  <r>
    <m/>
    <x v="7"/>
    <s v="GLPI"/>
    <n v="353171"/>
    <s v="TARJETA COORDENADAS - ASIGNACIÓN"/>
    <s v="Estimados @Mesa de Ayuda TI su atención para remitir al usuario msolorzanoc, el archivo de coordenadas correspondiente a la tarjeta N° 1394._x000a__x000a_Quedamos en espera._x000a__x000a_saludos._x000a__x000a_Instituto Continental_x000a_Kety Condori Mamani_x000a_Registros Académicos - Grados y Títulos_x000a_Jefa_x000a__x000a_064-481430 Anexo 5202_x000a__x000a_Celular: 977690546_x000a__x000a_WhatsApp: 912312855_x000a__x000a_icontinental.edu.pe"/>
    <s v="Condori Mamani Kety Yaneth"/>
    <d v="2022-01-19T17:52:00"/>
    <d v="2022-01-20T15:00:00"/>
    <d v="2022-01-20T15:00:00"/>
    <m/>
    <n v="1"/>
    <n v="1"/>
    <n v="0"/>
    <s v="Pequeño"/>
    <n v="0"/>
    <n v="0"/>
    <n v="0"/>
    <n v="0"/>
    <n v="0"/>
    <n v="0"/>
    <n v="0"/>
    <m/>
  </r>
  <r>
    <m/>
    <x v="7"/>
    <s v="GLPI"/>
    <n v="353155"/>
    <s v="AULA VIRTUAL IC - NO MUESTRA REGISTRO DE ASISTENCIA"/>
    <s v="Re: Falta de REGISTRO DE ASISTENCIA en el aula virtual-Moreno_x000a__x000a_Buenos días_x000a__x000a_Por la presente quisiera informar que los días viernes 07 y 14 de enero de 2022, las listas de asistencia del aula virtual de los cursos a mi cargo no estaban disponibles (no aparecían las listas de estudiantes en el sistema), me comuniqué vía wsp con el coordinador del área y con el responsable, el sr. Daniel Herrera, para solucionar el inconveniente y así evitar algún problema que pudiera surgir en el conteo de horas trabajadas y posterior pago de haberes._x000a__x000a_HORAS TRABAJADAS:_x000a__x000a_viernes 07/01/2022- 2 horas sección P02AN1 D.G._x000a__x000a_viernes 14/01/2022- 2 horas sección F01AM1 D.M._x000a__x000a_                                 2 horas sección P02AN1 D.G._x000a__x000a_Atentamente_x000a__x000a_Lic. Ricardo Moreno"/>
    <s v="Moreno Perea Ricardo Braulio"/>
    <d v="2022-01-19T12:29:00"/>
    <d v="2022-01-20T14:34:00"/>
    <d v="2022-01-20T14:34:00"/>
    <m/>
    <n v="1"/>
    <n v="1"/>
    <n v="0"/>
    <s v="Pequeño"/>
    <n v="0"/>
    <n v="0"/>
    <n v="0"/>
    <n v="0"/>
    <n v="0"/>
    <n v="0"/>
    <n v="0"/>
    <m/>
  </r>
  <r>
    <m/>
    <x v="7"/>
    <s v="GLPI"/>
    <n v="353246"/>
    <s v="APEC - NO PERMITE INSCRIBIR"/>
    <s v="Buenas tardes_x000a__x000a_La presente es para solicitar apoyo para la verificación de mi sistema APEC que  no me permite inscribir como muestro en la imagen  y aparece un mensaje  de igual modo no logro visualizar la sección 21etg1v , estaré a la espera de su comunicación._x000a__x000a_Gracias por la atención_x000a__x000a_Atentamente_x000a__x000a_Marisol García PomalayaAsesor Educativo - PETC - HuancayoInstituto Continental954087081 | RPM: 954087081064-481430 Anexo: 5091"/>
    <s v="APOYO APOYO"/>
    <d v="2022-01-19T13:04:00"/>
    <d v="2022-01-19T14:35:00"/>
    <d v="2022-01-19T14:35:00"/>
    <m/>
    <n v="1"/>
    <n v="1"/>
    <n v="0"/>
    <s v="Pequeño"/>
    <n v="0"/>
    <n v="0"/>
    <n v="0"/>
    <n v="0"/>
    <n v="0"/>
    <n v="0"/>
    <n v="0"/>
    <m/>
  </r>
  <r>
    <m/>
    <x v="7"/>
    <s v="GLPI"/>
    <n v="352821"/>
    <s v="Actualización de Modular - GTU"/>
    <s v="Estimados de MESA DE AYUDA!_x000a__x000a_Mediante el presente se solicita su apoyo en la actualización del sistema GTU del estudiante Cod. 1710682. puesto que no figura el certificado Modular III para generar el documento._x000a__x000a_A la espera de su pronta respuesta._x000a__x000a_Cordialmente,_x000a__x000a_Ana Salvatierra Clemente_x000a_Registros Académicos_x000a_Asistente | Certificados Modulares y Trámites Documentarios_x000a_Sala Virtual Meet: meet.google.com/ifq-cruk-psu_x000a_icontinental.edu.pe_x000a__x000a_HORARIO DE ATENCIÓN SALA MEET_x000a_Lun-Vier: 8:30 - 13:00_x000a__x000a_--_x000a__x000a_Registros Académicos - Grados y Títulos_x000a_Sala Virtual Meet: meet.google.com/ifq-cruk-psu_x000a_HORARIO DE ATENCIÓN SALA VIRTUAL_x000a_Lun-vier: 9:00 - 13:00 | 15:00 a 18:00"/>
    <s v="APOYO APOYO"/>
    <d v="2022-01-17T10:25:00"/>
    <d v="2022-01-17T14:59:00"/>
    <d v="2022-01-17T14:59:00"/>
    <m/>
    <n v="1"/>
    <n v="1"/>
    <n v="0"/>
    <s v="Pequeño"/>
    <n v="0"/>
    <n v="0"/>
    <n v="0"/>
    <n v="0"/>
    <n v="0"/>
    <n v="0"/>
    <n v="0"/>
    <m/>
  </r>
  <r>
    <m/>
    <x v="7"/>
    <s v="GLPI"/>
    <n v="345774"/>
    <s v="CAJA - ACTUALIZAR CUENTA CORRIENTE"/>
    <s v="Estimados Mesa de ayuda se solicita de manera urgente actualizar la cuenta corriente de todos los matriculados e INSCRITOS en las siguientes:_x000a__x000a_PERIODO 2022-1 INICIO 11/04/2021_x000a__x000a_CARRERAS_x000a__x000a_SECCIONES_x000a__x000a_Administración de Empresas_x000a__x000a_E01CM1_x000a__x000a_Administración de Negocios Bancarios y Financieros_x000a__x000a_N01BM1_x000a__x000a_Contabilidad_x000a__x000a_L01BM1_x000a__x000a_Motivo por el cual se ha cambiado la escala y el importe."/>
    <s v="Huaman Lorenzo Nelva Jessy"/>
    <d v="2022-01-17T10:19:00"/>
    <d v="2022-01-17T14:58:00"/>
    <d v="2022-01-17T14:58:00"/>
    <m/>
    <n v="1"/>
    <n v="1"/>
    <n v="0"/>
    <s v="Pequeño"/>
    <n v="0"/>
    <n v="0"/>
    <n v="0"/>
    <n v="0"/>
    <n v="0"/>
    <n v="0"/>
    <n v="0"/>
    <m/>
  </r>
  <r>
    <m/>
    <x v="7"/>
    <s v="GLPI"/>
    <n v="352195"/>
    <s v="Validación de pago - Modular III"/>
    <s v="Ana Salvatierra Clemente &amp;lt;&amp;lt;a href=''mailto:asalvatierra@continental.edu.pe'' target=''_blank''&amp;gt;asalvatierra@continental.edu.pe&amp;gt;_x000a_Date: mar., 4 ene. 2022 15:22_x000a_Subject: Validación de pago - Modular III_x000a_To: Lucas Chinchay Paraguay &amp;lt;&amp;lt;a href=''mailto:lchinchay@continental.edu.pe'' target=''_blank''&amp;gt;lchinchay@continental.edu.pe&amp;gt;_x000a__x000a_Estimado @Lucas Chinchay Paraguay !_x000a__x000a_Mediante el presente se solicita su apoyo en la validación de los estudiantes que hayan pagado el Modular III._x000a__x000a_Adjunto data de estudiantes a validar._x000a__x000a_A la espera de su pronta respuesta._x000a__x000a_Cordialmente,"/>
    <s v="APOYO APOYO"/>
    <d v="2022-01-15T11:48:00"/>
    <d v="2022-01-15T21:43:00"/>
    <d v="2022-01-15T21:43:00"/>
    <m/>
    <n v="1"/>
    <n v="1"/>
    <n v="0"/>
    <s v="Pequeño"/>
    <n v="0"/>
    <n v="0"/>
    <n v="0"/>
    <n v="0"/>
    <n v="0"/>
    <n v="0"/>
    <n v="0"/>
    <m/>
  </r>
  <r>
    <m/>
    <x v="7"/>
    <s v="GLPI"/>
    <n v="352228"/>
    <s v="ACTIVAR DESCUENTO Y RECONOCER PAGO"/>
    <s v="Bienestar Instituto Continental (&amp;lt;&amp;lt;a href=''mailto:bienestaric@continental.edu.pe'' target=''_blank''&amp;gt;bienestaric@continental.edu.pe&amp;gt;) escribió:_x000a__x000a_Buen día: _x000a__x000a_Estimado @Jorge Tuesta Espejo, se solicita activar el descuento a las cuotas de la estudiante CANO VARGAS, YNGRID YSABEL con código 1416774 - MODALIDAD DISTANCIA, quien se encuentra incómoda porque realizó el pago de S/. 245.00 en la 2da cuota debiendo ser S/. 220.50._x000a__x000a_Estimadas de @Caja Instituto Continental se solicita reconocer la diferencia de la 1° cuota a la 2° cuota. _x000a__x000a_Cordialmente, _x000a__x000a_--_x000a__x000a_Bienestar Estudiantil_x000a_Responsable_x000a_995136887 / 921863837_x000a_064-481430 Anexo: 5240-5251_x000a__x000a_bienestaric@continental.edu.pe_x000a_HORARIO DE ATENCIÓN_x000a_Lun-Vier: 8:15 - 13:00 | 14:00 a 18:00_x000a_Sábados: 09.00 - 12:30 "/>
    <s v="Tuesta Espejo Jorge"/>
    <d v="2022-01-14T19:12:00"/>
    <d v="2022-01-15T21:33:00"/>
    <d v="2022-01-15T21:33:00"/>
    <m/>
    <n v="1"/>
    <n v="1"/>
    <n v="0"/>
    <s v="Pequeño"/>
    <n v="0"/>
    <n v="0"/>
    <n v="0"/>
    <n v="0"/>
    <n v="0"/>
    <n v="0"/>
    <n v="0"/>
    <m/>
  </r>
  <r>
    <m/>
    <x v="7"/>
    <s v="GLPI"/>
    <n v="350145"/>
    <s v="ADM - VERIFICAR FORMULARIO DESCUENTOS"/>
    <s v="Estimados, solicito por favor apoyo en la verificación del sistema de APEC - DESCUENTOS._x000a__x000a_Usualmente realizamos los descuento desde dicho sistema, pero el día de hoy al realizar la actualización solicitada por el sistema no muestra ninguna opción de descuento._x000a__x000a_Por favor quedo atento a su pronto apoyo, pues tengo estudiantes a pagar en espera._x000a__x000a_952228747"/>
    <s v="Salazar Guillermo Edson Alfredo"/>
    <d v="2022-01-14T19:12:00"/>
    <d v="2022-01-15T21:29:00"/>
    <d v="2022-01-15T21:29:00"/>
    <m/>
    <n v="1"/>
    <n v="1"/>
    <n v="0"/>
    <s v="Pequeño"/>
    <n v="0"/>
    <n v="0"/>
    <n v="0"/>
    <n v="0"/>
    <n v="0"/>
    <n v="0"/>
    <n v="0"/>
    <m/>
  </r>
  <r>
    <m/>
    <x v="7"/>
    <s v="GLPI"/>
    <n v="350747"/>
    <s v="CAJ - VERIFICAR CTA CTE"/>
    <s v="Re: DISTRIBUCIÓN DE PAGO DE INSCRITO POR WEB 2219844 Y APOYO PARA DESCUENTO EN INSCRIPCIÓN Y MATRÍCULA_x000a__x000a_Estimados Mesa derivó su correo de admisión para su apoyo y revision ya que no puede generar descuento, como detalla el correo_x000a__x000a_atte_x000a__x000a_Caja Instituto Continental_x000a__x000a_19:14 (hace 2 horas)_x000a__x000a_para mí, Cris, Sarita, Silvia, Michael_x000a__x000a_Estimados Mesa derivó su correo de admisión para su apoyo y revision ya que no puede generar descuento, como detalla el correo_x000a__x000a_atte"/>
    <s v="Taquia de la Cruz Sarita"/>
    <d v="2022-01-14T19:14:00"/>
    <d v="2022-01-15T21:15:00"/>
    <d v="2022-01-15T21:15:00"/>
    <m/>
    <n v="1"/>
    <n v="1"/>
    <n v="0"/>
    <s v="Pequeño"/>
    <n v="0"/>
    <n v="0"/>
    <n v="0"/>
    <n v="0"/>
    <n v="0"/>
    <n v="0"/>
    <n v="0"/>
    <m/>
  </r>
  <r>
    <m/>
    <x v="7"/>
    <s v="GLPI"/>
    <n v="352428"/>
    <s v="APEC - HABILITAR PERIODOS"/>
    <s v="ACTIVAR PERIODOS 2023-1 y 2023-2_x000a__x000a_Estimados @Mesa de Ayuda TI  solicito la activación de los periodos 2023-1 y 2023-2 en el sistema APEC. _x000a__x000a_Quedo en espera. _x000a__x000a_Saludos cordiales."/>
    <s v="Condori Mamani Kety Yaneth"/>
    <d v="2022-01-14T16:42:00"/>
    <d v="2022-01-15T21:07:00"/>
    <d v="2022-01-15T21:07:00"/>
    <m/>
    <n v="1"/>
    <n v="1"/>
    <n v="0"/>
    <s v="Pequeño"/>
    <n v="0"/>
    <n v="0"/>
    <n v="0"/>
    <n v="0"/>
    <n v="0"/>
    <n v="0"/>
    <n v="0"/>
    <m/>
  </r>
  <r>
    <m/>
    <x v="7"/>
    <s v="GLPI"/>
    <n v="350308"/>
    <s v="ADM - DESCUENTOS"/>
    <s v="buenas tardes no puedo realizar descuentos en apec . Espero su pronta respuesta. _x000a__x000a_número apra que se contacten conmigo 948675671  .El problema lo tengo desde ayer que se realizó la actualización ."/>
    <s v="Rodríguez Suárez Germán Lenin"/>
    <d v="2022-01-14T19:13:00"/>
    <d v="2022-01-14T19:13:00"/>
    <d v="2022-01-14T19:13:00"/>
    <m/>
    <n v="1"/>
    <n v="1"/>
    <n v="0"/>
    <s v="Pequeño"/>
    <n v="0"/>
    <n v="0"/>
    <n v="0"/>
    <n v="0"/>
    <n v="0"/>
    <n v="0"/>
    <n v="0"/>
    <m/>
  </r>
  <r>
    <m/>
    <x v="7"/>
    <s v="GLPI"/>
    <n v="352183"/>
    <s v="DATOS - CAMPAÑA MAILCHIMP Y SMS"/>
    <s v="Buenas tardes_x000a__x000a_Estimados, espero se encuentren bien, por favor solicito su apoyo para actualizar nuestras bases para nuestras campañas de Mailchimp y SMS, los campos necesarios son:_x000a_Nombre completo_x000a_Correo electrónico_x000a_Modalidad_x000a_Carrera_x000a_Número de celular_x000a__x000a_Puntualmente, requiero las siguientes bases actualizadas:_x000a_Base de egresados_x000a_Base de estudiantes_x000a_Docentes y administrativos_x000a_De antemano muchas gracias, quedo atento a sus comentarios._x000a_--_x000a__x000a_Saludos Cordiales_x000a__x000a_Michael Arnold Vidalón Hinojo_x000a_Oficina de Marketing_x000a_Asistente de Marketing y Ventas_x000a_999643399_x000a_icontinental.edu.pe"/>
    <s v="Vidalon Hinojo Michael Arnold"/>
    <d v="2022-01-14T17:45:00"/>
    <d v="2022-01-14T17:45:00"/>
    <d v="2022-01-14T17:45:00"/>
    <m/>
    <n v="1"/>
    <n v="1"/>
    <n v="0"/>
    <s v="Pequeño"/>
    <n v="0"/>
    <n v="0"/>
    <n v="0"/>
    <n v="0"/>
    <n v="0"/>
    <n v="0"/>
    <n v="0"/>
    <m/>
  </r>
  <r>
    <m/>
    <x v="7"/>
    <s v="GLPI"/>
    <n v="351914"/>
    <s v="BNI - RECONOCER BONO 2DA CUOTA"/>
    <s v="Estimad@s de TI:_x000a__x000a_Se solicita reconocer el bono para la 2da cuota de aquellos estudiantes que ya realizaron el pago. _x000a_*Se adjunta relación de estudiantes_x000a__x000a_Cordialmente, "/>
    <s v="APOYO APOYO"/>
    <d v="2022-01-14T13:32:00"/>
    <d v="2022-01-14T14:39:00"/>
    <d v="2022-01-14T14:39:00"/>
    <m/>
    <n v="1"/>
    <n v="1"/>
    <n v="0"/>
    <s v="Pequeño"/>
    <n v="0"/>
    <n v="0"/>
    <n v="0"/>
    <n v="0"/>
    <n v="0"/>
    <n v="0"/>
    <n v="0"/>
    <m/>
  </r>
  <r>
    <m/>
    <x v="7"/>
    <s v="GLPI"/>
    <n v="351186"/>
    <s v="CAJA IC - RETIRAR PRÓRROGA Y ENLACE PRONABEC"/>
    <s v="por medio de la presente comunicar que la oficina de Jesús Galarza,ha enviado una lista de estudiantes que dejaron de ser beneficiarios de PRONABEC, por ello se solicita su pronta atención en retirar la prórroga y el enlace a la razón social de PRONABEC (PROGRAMA NACIONAL DE BECAS Y CRÉDITO EDUCATIVO RUC 20546798152)_x000a__x000a_este requerimiento solo debe afectar a las cuotas que tenga fecha de vencimiento a partir de Enero 2022 en adelante y solo de afectarse a los estudiante de esta lista adjunta, como este código 1910129_x000a__x000a_También hay casos que ya no deben nada por que sus cuotas venció antes (en esos casos no se realizara nada) como _x000a__x000a_1910549_x000a__x000a_1910569_x000a__x000a_1910656"/>
    <s v="Chero Laura Enma Elizabeth"/>
    <d v="2022-01-12T16:06:00"/>
    <d v="2022-01-13T14:42:00"/>
    <d v="2022-01-13T14:42:00"/>
    <m/>
    <n v="1"/>
    <n v="1"/>
    <n v="0"/>
    <s v="Pequeño"/>
    <n v="0"/>
    <n v="0"/>
    <n v="0"/>
    <n v="0"/>
    <n v="0"/>
    <n v="0"/>
    <n v="0"/>
    <m/>
  </r>
  <r>
    <m/>
    <x v="7"/>
    <s v="GLPI"/>
    <n v="350681"/>
    <s v="CAJA - ACTUALIZAR CTA CTE IC"/>
    <s v="Estimados se solicta actualizar la cuenta corriente de todos los matriculados en las siguientes secciones porque se actualizo fecha de cargo de gastos administrativos e interés,_x000a__x000a_Inicio 06/12/2021  2022-10_x000a__x000a_SECCIONES_x000a__x000a_E01AN1_x000a__x000a_E01EN1_x000a__x000a_L01AN1_x000a__x000a_E01BM1_x000a__x000a_atte_x000a__x000a_Nelva Huaman Lorenzo_x000a__x000a_Tesorería Créditos y Cobranza | Huancayo_x000a__x000a_Caja IC - cajaic@continental.edu.pe _x000a_HORARIO DE ATENCION ( cel.937474950)"/>
    <s v="Huaman Lorenzo Nelva Jessy"/>
    <d v="2022-01-11T18:44:00"/>
    <d v="2022-01-13T14:37:00"/>
    <d v="2022-01-13T14:37:00"/>
    <m/>
    <n v="2"/>
    <n v="2"/>
    <n v="0"/>
    <s v="Pequeño"/>
    <n v="0"/>
    <n v="0"/>
    <n v="0"/>
    <n v="0"/>
    <n v="0"/>
    <n v="0"/>
    <n v="0"/>
    <m/>
  </r>
  <r>
    <m/>
    <x v="7"/>
    <s v="GLPI"/>
    <n v="352210"/>
    <s v="GENERACIÓN DE NÓMINA G06AT1"/>
    <s v="Buenas tardes_x000a__x000a_Estimados @Mesa de Ayuda TI en primer lugar desearles un exitoso año._x000a__x000a_Para solicitar su apoyo urgente con la generación de nóminas 6to semestre de Gastronomía y arte culinario del periodo 2021-2 ya que realice todo lo necesario pero no aparece la sección para poder generarlo, quedo atenta a su pronta respuesta."/>
    <s v="Choque Lapa Seydi Sayumi"/>
    <d v="2022-01-12T21:57:00"/>
    <d v="2022-01-12T22:24:00"/>
    <d v="2022-01-12T22:24:00"/>
    <m/>
    <n v="1"/>
    <n v="1"/>
    <n v="0"/>
    <s v="Pequeño"/>
    <n v="0"/>
    <n v="0"/>
    <n v="0"/>
    <n v="0"/>
    <n v="0"/>
    <n v="0"/>
    <n v="0"/>
    <m/>
  </r>
  <r>
    <m/>
    <x v="7"/>
    <s v="GLPI"/>
    <n v="351657"/>
    <s v="RAI - ENTREGA DE DOCUMENTO"/>
    <s v="Estimados de @Mesa de Ayuda TI !_x000a__x000a_Mediante el presente se solicita su apoyo en la verificación de los requisitos de ingresantes en el sistema APEC del estudiante Cod. 2219896._x000a__x000a_Cordialmente,_x000a__x000a_Ana Salvatierra Clemente_x000a_Registros Académicos_x000a_Asistente | Certificados Modulares y Trámites Documentarios_x000a_Sala Virtual Meet: meet.google.com/ifq-cruk-psu_x000a_064-481430 Anexo: 5262_x000a_icontinental.edu.pe_x000a__x000a_HORARIO DE ATENCIÓN SALA MEET_x000a_Lun-Vier: 8:30 - 13:00"/>
    <s v="APOYO APOYO"/>
    <d v="2022-01-12T10:52:00"/>
    <d v="2022-01-12T14:40:00"/>
    <d v="2022-01-12T14:40:00"/>
    <m/>
    <n v="1"/>
    <n v="1"/>
    <n v="0"/>
    <s v="Pequeño"/>
    <n v="0"/>
    <n v="0"/>
    <n v="0"/>
    <n v="0"/>
    <n v="0"/>
    <n v="0"/>
    <n v="0"/>
    <m/>
  </r>
  <r>
    <m/>
    <x v="7"/>
    <s v="GLPI"/>
    <n v="350054"/>
    <s v="GENERAR DSCTO. BONO BUEN PAGADOR"/>
    <s v="Estimado Alex:_x000a__x000a_ _x000a__x000a_Se solicita generar descuentos del bono del buen pagador a los estudiantes de la modalidad SEMIPRESENCIAL, inician el 10 de Enero, asimismo compartir la lista de los beneficiarios._x000a__x000a_*Los estudiantes que inician el 10 de enero pertenecen a la carrera de Administración y terminaron en la sección E04AN1, cuyo inicio fue 09/08/21 y finalizaron el 10/12/21, del período 2022-1._x000a__x000a_ _x000a__x000a_Descuento de 60 soles_x000a__x000a_Otorgado a quienes paguen puntualmente las cuotas educativas en 2 semestres anteriores completos. El monto indicado se descontará automáticamente sobre el costo total de la matrícula._x000a__x000a_Descuento de 40 soles_x000a__x000a_Otorgado a quienes paguen puntualmente las cuotas educativas en 1 semestre anterior completo. El monto indicado se descontará automáticamente sobre el costo total de la matrícula._x000a__x000a_ _x000a__x000a_A la espera de su amable atención a la brevedad posible, debido a que esta semana concretarán el pago de su matrícula. _x000a__x000a_ _x000a__x000a_Cordialmente,_x000a__x000a_Bienestar Estudiantil_x000a_Responsable_x000a_995136887 / 921863837_x000a_064-481430 Anexo: 5240-5251_x000a__x000a_bienestaric@continental.edu.pe_x000a__x000a_ "/>
    <s v="Mora Rojas Elda Lade"/>
    <d v="2022-01-10T19:23:00"/>
    <d v="2022-01-11T10:54:00"/>
    <d v="2022-01-11T10:54:00"/>
    <m/>
    <n v="1"/>
    <n v="1"/>
    <n v="0"/>
    <s v="Pequeño"/>
    <n v="0"/>
    <n v="0"/>
    <n v="0"/>
    <n v="0"/>
    <n v="0"/>
    <n v="0"/>
    <n v="0"/>
    <m/>
  </r>
  <r>
    <m/>
    <x v="7"/>
    <s v="GLPI"/>
    <n v="350958"/>
    <s v="CAJA IC - REVISAR SECCIÓN Y ACTUALIZAR"/>
    <s v="Estimados solicito revisar la sección L01CM1 2022-10 que al momento que inscribe frondes jala con todo gasto administrativo e interés, esto no debe figurar solo debe jalar las cuotas de carrera. (las cuotas aún no vencen ni los GA ni Interes)_x000a__x000a_copio imagen_x000a__x000a_Nelva Huaman Lorenzo_x000a__x000a_Tesorería Créditos y Cobranza | Huancayo_x000a__x000a_Caja IC - cajaic@continental.edu.pe _x000a_HORARIO DE ATENCION ( cel.937474950)"/>
    <s v="Huaman Lorenzo Nelva Jessy"/>
    <d v="2022-01-10T17:33:00"/>
    <d v="2022-01-11T10:48:00"/>
    <d v="2022-01-11T10:48:00"/>
    <m/>
    <n v="1"/>
    <n v="1"/>
    <n v="0"/>
    <s v="Pequeño"/>
    <n v="0"/>
    <n v="0"/>
    <n v="0"/>
    <n v="0"/>
    <n v="0"/>
    <n v="0"/>
    <n v="0"/>
    <m/>
  </r>
  <r>
    <m/>
    <x v="7"/>
    <s v="GLPI"/>
    <n v="348926"/>
    <s v="REPORTE DE ESTUDIANTES IC"/>
    <s v="El sáb, 18 dic 2021 a las 13:45, Ana Paola Gómez Pereira (&amp;lt;&amp;lt;a href=''mailto:agomez@continental.edu.pe'' target=''_blank''&amp;gt;agomez@continental.edu.pe&amp;gt;) escribió:_x000a__x000a_Buenas Tardes_x000a__x000a_Estimados mediante la presente solicito el Reporte de estudiantes cuya deuda vencio el 06-12-2021de acuerdo a la Segmentación ya coordinada previamente, para el día  24-12-2021 a primera hora._x000a__x000a_Recordarles también que en ningún envío se debe considerar a los estudiantes de Beca 18 ._x000a__x000a_Cualquier consulta no duden en comunicarse conmigo._x000a__x000a_Saludos Cordiales"/>
    <s v="Gómez Pereira Ana Paola"/>
    <d v="2022-01-10T17:24:00"/>
    <d v="2022-01-11T10:47:00"/>
    <d v="2022-01-11T10:47:00"/>
    <m/>
    <n v="1"/>
    <n v="1"/>
    <n v="0"/>
    <s v="Pequeño"/>
    <n v="0"/>
    <n v="0"/>
    <n v="0"/>
    <n v="0"/>
    <n v="0"/>
    <n v="0"/>
    <n v="0"/>
    <m/>
  </r>
  <r>
    <m/>
    <x v="7"/>
    <s v="GLPI"/>
    <n v="350736"/>
    <s v="Generar requisitos postulantes"/>
    <s v="Estimada Cris, _x000a_ _x000a_Mediante el presente solicito por favor generar el listado de requisitos postulantes al código ''2219834''._x000a_Adjunto captura en la que no se visualiza._x000a_ _x000a__x000a_En espera de tu pronta respuesta._x000a__x000a_--_x000a__x000a_Yanet Victoria Porras Tapara_x000a_Oficina de Registros Académicos_x000a_Asistente Académica_x000a_064-481430  Anexo: 5260"/>
    <s v="Porras Tapara Yanet Victoria"/>
    <d v="2022-01-07T19:33:00"/>
    <d v="2022-01-10T19:30:00"/>
    <d v="2022-01-10T19:30:00"/>
    <m/>
    <n v="3"/>
    <n v="28"/>
    <n v="8.3333333333333339"/>
    <s v="Pequeño"/>
    <n v="0"/>
    <n v="0"/>
    <n v="0"/>
    <n v="0"/>
    <n v="0"/>
    <n v="0"/>
    <n v="0"/>
    <m/>
  </r>
  <r>
    <m/>
    <x v="7"/>
    <s v="GLPI"/>
    <n v="351049"/>
    <s v="ADM - sección de semipresencial abril 2022 1B"/>
    <s v="Buen día_x000a__x000a_Estimados, espero se encuentren bien, por favor su apoyo pues queremos realizar una inscripción en la modalidad semipresencial y nos sale este error._x000a__x000a_Saludos,_x000a__x000a_Silvia Sacsara Boza_x000a_Jefa de Marketing y Ventas_x000a_938852788_x000a_icontinental.edu.pe"/>
    <s v="Sacsara Boza Silvia Noemí"/>
    <d v="2022-01-10T18:37:00"/>
    <d v="2022-01-10T19:27:00"/>
    <d v="2022-01-10T19:27:00"/>
    <m/>
    <n v="1"/>
    <n v="1"/>
    <n v="0"/>
    <s v="Pequeño"/>
    <n v="0"/>
    <n v="0"/>
    <n v="0"/>
    <n v="0"/>
    <n v="0"/>
    <n v="0"/>
    <n v="0"/>
    <m/>
  </r>
  <r>
    <m/>
    <x v="7"/>
    <s v="GLPI"/>
    <n v="351054"/>
    <s v="CAJ - APOYO ESTUDIANTE"/>
    <s v="Estimada Silvia buen día, derivó su correo a  mesa de ayuda._x000a__x000a_Estimados mesa su apoyo urgente con lo reportado por silvia._x000a__x000a_ATTE_x000a__x000a_Nelva Huaman Lorenzo_x000a__x000a_Tesorería Créditos y Cobranza | Huancayo_x000a__x000a_Caja IC - cajaic@continental.edu.pe _x000a_HORARIO DE ATENCION ( cel.937474950)_x000a__x000a_Lunes a Viernes 8am-2pm  y 4pm-7pm_x000a__x000a_Sábados 9 am-12:00 pm_x000a__x000a_El vie, 7 ene 2022 a las 0:43, Silvia Noemí Sacsara Boza (&amp;lt;&amp;lt;a href=''mailto:ssacsara@continental.edu.pe'' target=''_blank''&amp;gt;ssacsara@continental.edu.pe&amp;gt;) escribió:_x000a__x000a_El mismo problema con la modalidad semipresencial_x000a__x000a_Saludos,_x000a__x000a_Silvia Sacsara Boza_x000a_Jefa de Marketing y Ventas_x000a_938852788_x000a_icontinental.edu.pe_x000a__x000a_El vie, 7 ene 2022 a las 0:39, Silvia Noemí Sacsara Boza (&amp;lt;&amp;lt;a href=''mailto:ssacsara@continental.edu.pe'' target=''_blank''&amp;gt;ssacsara@continental.edu.pe&amp;gt;) escribió:_x000a__x000a_Buen día_x000a__x000a_Estimados, su apoyo, pq no se generado carrera, pues está inscrito en semipresencial- Administración de Empresas_x000a__x000a_Saludos,_x000a__x000a_Silvia Sacsara Boza_x000a_Jefa de Marketing y Ventas_x000a_938852788_x000a_icontinental.edu.pe"/>
    <s v="Sacsara Boza Silvia Noemí"/>
    <d v="2022-01-10T17:20:00"/>
    <d v="2022-01-10T19:26:00"/>
    <d v="2022-01-10T19:26:00"/>
    <m/>
    <n v="1"/>
    <n v="1"/>
    <n v="0"/>
    <s v="Pequeño"/>
    <n v="0"/>
    <n v="0"/>
    <n v="0"/>
    <n v="0"/>
    <n v="0"/>
    <n v="0"/>
    <n v="0"/>
    <m/>
  </r>
  <r>
    <m/>
    <x v="7"/>
    <s v="GLPI"/>
    <n v="347407"/>
    <s v="REVISAR SP_CAU_SELDETALLEINASISTENCIAIC"/>
    <s v="Estimados_x000a__x000a_Por favor verificar y corregir el detalle de inasistencias del sp_cau_seldetalleinasistenciaIC, para que pueda solo mostrar las inasistencias si hubo firma por el docente._x000a__x000a_Saludos_x000a__x000a_Daniel G. Herrera Villarruel_x000a_Programación Académicas y Gestión de la Información_x000a_Jefe de Programación Académicas y Gestión de la Información_x000a_947660608 / 973987201"/>
    <s v="Herrera Villarruel Daniel"/>
    <d v="2022-01-07T17:44:00"/>
    <d v="2022-01-07T23:07:00"/>
    <d v="2022-01-07T23:07:00"/>
    <m/>
    <n v="1"/>
    <n v="1"/>
    <n v="0"/>
    <s v="Pequeño"/>
    <n v="0"/>
    <n v="0"/>
    <n v="0"/>
    <n v="0"/>
    <n v="0"/>
    <n v="0"/>
    <n v="0"/>
    <m/>
  </r>
  <r>
    <m/>
    <x v="7"/>
    <s v="GLPI"/>
    <n v="367079"/>
    <s v="CAJA IC - ACTUALIZAR CUENTA CORRIENTE"/>
    <s v="MUY URGENTE-SOLICITO APOYO CON ACTUALIZAR CTE CTE - NOTA DE CREDITO_x000a__x000a_Se solicita de manera urgente que se actualice o restablezcan en la cuenta corriente de la estudiante la nota de crédito 99002-2748 emitida el día 10/03/2022 por 400 soles,_x000a__x000a_copio imagen de cuenta corriente donde no figura la sección ni la nota de crédito"/>
    <s v="TSO-NHUAMAN"/>
    <d v="2022-03-18T12:01:00"/>
    <d v="2022-03-18T12:01:00"/>
    <d v="2022-03-18T12:01:00"/>
    <m/>
    <n v="1"/>
    <n v="1"/>
    <n v="0"/>
    <s v="Pequeño"/>
    <n v="0"/>
    <n v="0"/>
    <n v="0"/>
    <n v="0"/>
    <n v="0"/>
    <n v="0"/>
    <n v="0"/>
    <m/>
  </r>
  <r>
    <m/>
    <x v="7"/>
    <s v="GLPI"/>
    <n v="366906"/>
    <s v="CAJ - ACTIVAR DEUDA"/>
    <s v="Fwd: ACTIVAR DEUDA | EGRESADO 2022-1_x000a__x000a_Estimados  mesa de ayuda buenos días, por medio de la presente solicito su apoyo con cargar 200 soles a la lista adjunta de estudiantes la sección OTROS_TITULACION dentro de ello está el concepto Certificado de Egresado (ID C01). _x000a__x000a_agradezco su gentil apoyo_x000a__x000a_Saludos cordiales"/>
    <s v="Huaman Lorenzo Nelva Jessy"/>
    <d v="2022-03-16T09:53:00"/>
    <d v="2022-03-16T09:53:00"/>
    <d v="2022-03-16T22:15:00"/>
    <m/>
    <n v="1"/>
    <n v="1"/>
    <n v="0"/>
    <s v="Pequeño"/>
    <n v="0"/>
    <n v="0"/>
    <n v="0"/>
    <n v="0"/>
    <n v="0"/>
    <n v="0"/>
    <n v="0"/>
    <m/>
  </r>
  <r>
    <m/>
    <x v="7"/>
    <s v="GLPI"/>
    <n v="365834"/>
    <s v="CAJA - DEPURACION DATA - JORNADA IX - IC"/>
    <s v="Depuración de la data de XI jornada de innovación 2021-2_x000a__x000a_Solicito anular de la base de datos los importes de deudas pendientes por concepto de  XI jornada de innovación 2021-2, de la tres carreras de la Escuelas de Gestión y Negocios._x000a__x000a_Las secciones son:_x000a__x000a_XI JOR_INNOV_CAE_x000a__x000a_XI JOR_INNOV_CAF_x000a__x000a_XI JOR_INNOV_CCO_x000a__x000a_A la espera de una pronta atención, me despido."/>
    <s v="Ferruzo Quino Isabel Leonor"/>
    <d v="2022-03-16T10:36:00"/>
    <d v="2022-03-16T10:36:00"/>
    <d v="2022-03-16T22:10:00"/>
    <m/>
    <n v="1"/>
    <n v="1"/>
    <n v="0"/>
    <s v="Pequeño"/>
    <n v="0"/>
    <n v="0"/>
    <n v="0"/>
    <n v="0"/>
    <n v="0"/>
    <n v="0"/>
    <n v="0"/>
    <m/>
  </r>
  <r>
    <m/>
    <x v="7"/>
    <s v="GLPI"/>
    <n v="362933"/>
    <s v="PASARELA DE PAGOS - REVISION DE OPERACIONES NO PROCESADAS"/>
    <s v="por medio de la presente solicito con urgencia revisar los pagos que se realizan por medio de la pasarela de pagos (portal de estudiante), esto debido a que durante el mes de enero y febrero de 2022 he tenido un alto número de operaciones que no se llegaron a procesar y he podido identificar que esta pasando cuando es boleta por cobrar, por ello mi preocupación ya que estamos próximos al proceso de matrícula 2022-1 y es ahí donde se tiene un gran número de este tipo de operaciones, a la espera de tus comentarios._x000a__x000a_Atte._x000a__x000a_ENERO, se tuvo 75 operaciones aproximadas"/>
    <s v="Chero Laura Enma Elizabeth"/>
    <d v="2022-03-15T18:18:00"/>
    <d v="2022-03-15T18:18:00"/>
    <d v="2022-03-15T20:57:00"/>
    <m/>
    <n v="1"/>
    <n v="1"/>
    <n v="0"/>
    <s v="Pequeño"/>
    <n v="0"/>
    <n v="0"/>
    <n v="0"/>
    <n v="0"/>
    <n v="0"/>
    <n v="0"/>
    <n v="0"/>
    <m/>
  </r>
  <r>
    <m/>
    <x v="7"/>
    <s v="GLPI"/>
    <n v="364240"/>
    <s v="REPORTE - REALIZAR CAMBIOS"/>
    <s v="Estimado @Torres Carvajal Alex se solicita por favor realizar los cambios en el reporte de RENDIMIENTO ACADÉMICO que se exporta desde el sistema teniendo en cuenta las siguientes métricas como se mencionó el día de ayer vía sala meet."/>
    <s v="Choque Lapa Seydi Sayumi"/>
    <d v="2022-03-10T00:00:00"/>
    <d v="2022-03-12T09:45:00"/>
    <d v="2022-03-13T08:26:00"/>
    <m/>
    <n v="2"/>
    <n v="3"/>
    <n v="0.5"/>
    <s v="Pequeño"/>
    <n v="0"/>
    <n v="0"/>
    <n v="0"/>
    <n v="0"/>
    <n v="0"/>
    <n v="0"/>
    <n v="0"/>
    <m/>
  </r>
  <r>
    <m/>
    <x v="7"/>
    <m/>
    <m/>
    <s v="Elaboración de manuales IC"/>
    <s v="Apoyo en la elaboración de manuales del IC"/>
    <s v="Alex Torres Carvajal"/>
    <d v="2022-03-16T00:00:00"/>
    <d v="2022-03-17T00:00:00"/>
    <d v="2022-03-17T00:00:00"/>
    <m/>
    <n v="1"/>
    <n v="1"/>
    <n v="0"/>
    <s v="Pequeño"/>
    <n v="0"/>
    <n v="0"/>
    <n v="0"/>
    <n v="0"/>
    <n v="0"/>
    <n v="0"/>
    <n v="0"/>
    <m/>
  </r>
  <r>
    <m/>
    <x v="7"/>
    <s v="GLPI"/>
    <n v="379519"/>
    <s v="APEC - REPORTE"/>
    <s v="Urgente - reporte mensual_x000a__x000a_Estimada Cris,_x000a__x000a_Mediante el presente solicito el siguiente reporte mensual de cierre (secciones y sus totales) ,el cual se requiere con urgencia, por favor considerar secciones desde el agosto 2021 a la fecha._x000a__x000a_Agradeciendo su atención"/>
    <s v="Herrera Villarruel Daniel"/>
    <d v="2022-06-02T11:54:00"/>
    <d v="2022-06-02T11:54:00"/>
    <d v="2022-06-02T11:54:00"/>
    <m/>
    <n v="1"/>
    <n v="1"/>
    <n v="0"/>
    <s v="Pequeño"/>
    <n v="0"/>
    <n v="0"/>
    <n v="0"/>
    <n v="0"/>
    <n v="0"/>
    <n v="0"/>
    <n v="0"/>
    <m/>
  </r>
  <r>
    <m/>
    <x v="7"/>
    <s v="GLPI"/>
    <n v="374604"/>
    <s v="REPORTE - CIERRE DE SECCIONES Y SUS TOTALES"/>
    <s v="Urgente - reporte mensual_x000a__x000a_Mediante el presente solicito el siguiente reporte mensual de cierre (secciones y sus totales) ,el cual se requiere con urgencia, por favor considerar secciones desde el agosto 2021 a la fecha"/>
    <s v="Herrera Villarruel Daniel"/>
    <d v="2022-05-04T08:10:00"/>
    <d v="2022-05-04T08:10:00"/>
    <d v="2022-05-04T08:10:00"/>
    <m/>
    <n v="1"/>
    <n v="1"/>
    <n v="0"/>
    <s v="Pequeño"/>
    <n v="0"/>
    <n v="0"/>
    <n v="0"/>
    <n v="0"/>
    <n v="0"/>
    <n v="0"/>
    <n v="0"/>
    <m/>
  </r>
  <r>
    <m/>
    <x v="7"/>
    <s v="GLPI"/>
    <n v="379320"/>
    <s v="REPORTE - EGRESADOS"/>
    <s v="Estimada Cris, mediante el presente solicito data de egresados del periodo 2021-I, 2021-II y 2022-I, considerando todos los estados y formato adjunto._x000a__x000a_ _x000a__x000a_En espera de tu pronta respuesta, gracias._x000a__x000a_ "/>
    <s v="Porras Tapara Yanet Victoria"/>
    <d v="2022-06-01T11:35:00"/>
    <d v="2022-06-01T11:35:00"/>
    <d v="2022-06-01T11:35:00"/>
    <m/>
    <n v="1"/>
    <n v="1"/>
    <n v="0"/>
    <s v="Pequeño"/>
    <n v="0"/>
    <n v="0"/>
    <n v="0"/>
    <n v="0"/>
    <n v="0"/>
    <n v="0"/>
    <n v="0"/>
    <m/>
  </r>
  <r>
    <m/>
    <x v="7"/>
    <s v="GLPI"/>
    <n v="377711"/>
    <s v="CAJA IC - ACTULIZAR CUENTA CORRIENTE"/>
    <s v="Estimados se solicta de manera muy urgente actualicen la cuenta corriente del código 2320684 Huisa Leon Lesly Alicia quien tiene pagos y una nota de crédito en su cuenta corriente pero esta en blnaco todo._x000a__x000a_copio imagen"/>
    <s v="Huaman Lorenzo Nelva Jessy"/>
    <d v="2022-05-27T21:26:00"/>
    <d v="2022-05-27T21:26:00"/>
    <d v="2022-05-27T21:26:00"/>
    <m/>
    <n v="1"/>
    <n v="1"/>
    <n v="0"/>
    <s v="Pequeño"/>
    <n v="0"/>
    <n v="0"/>
    <n v="0"/>
    <n v="0"/>
    <n v="0"/>
    <n v="0"/>
    <n v="0"/>
    <m/>
  </r>
  <r>
    <m/>
    <x v="7"/>
    <s v="GLPI"/>
    <n v="377921"/>
    <s v="BONO DEL BUEN PAGADOR SEMIPRESENCIAL"/>
    <s v="Estimado Alex:_x000a__x000a_ _x000a__x000a_Se solicita generar descuentos del bono del buen pagador a los estudiantes de las modalidad SEMIPRESENCIAL (inicio 06 de junio).  _x000a__x000a_ _x000a__x000a_E06AN1_x000a__x000a_ _x000a__x000a_Asimismo compartir la lista de los beneficiarios con EVA ORÉ._x000a__x000a_Descuento de 60 soles_x000a__x000a_Otorgado a quienes paguen puntualmente las cuotas educativas en 2 semestres anteriores completos. Aplicable a partir de los inicios de mayo. El monto indicado se descontará automáticamente sobre el costo total de la matrícula._x000a__x000a_Descuento de 40 soles_x000a__x000a_Otorgado a quienes paguen puntualmente las cuotas educativas en 1 semestre anterior completos. Aplicable a partir de los inicios de mayo. El monto indicado se descontará automáticamente sobre el costo total de la matrícula._x000a__x000a_Cordialmente,"/>
    <s v="Mendoza Gongora Jessica"/>
    <d v="2022-05-25T11:22:00"/>
    <d v="2022-05-25T11:22:00"/>
    <d v="2022-05-25T11:22:00"/>
    <m/>
    <n v="1"/>
    <n v="1"/>
    <n v="0"/>
    <s v="Pequeño"/>
    <n v="0"/>
    <n v="0"/>
    <n v="0"/>
    <n v="0"/>
    <n v="0"/>
    <n v="0"/>
    <n v="0"/>
    <m/>
  </r>
  <r>
    <m/>
    <x v="7"/>
    <s v="GLPI"/>
    <n v="377522"/>
    <s v="APEC - REPORTE"/>
    <s v="REPORTE DE ESTUDIANTE RECATEGORIZADOS_x000a__x000a_Buen día estimados de Mesa de Ayuda:_x000a__x000a_Se solicita enviar el reporte de estudiantes recategorizados desde 01/01/22 hasta el 15/05/22._x000a__x000a_Cordialmente, "/>
    <s v="Martinez Curimozon Dony"/>
    <d v="2022-05-24T11:02:00"/>
    <d v="2022-05-24T11:02:00"/>
    <d v="2022-05-24T11:02:00"/>
    <m/>
    <n v="1"/>
    <n v="1"/>
    <n v="0"/>
    <s v="Pequeño"/>
    <n v="0"/>
    <n v="0"/>
    <n v="0"/>
    <n v="0"/>
    <n v="0"/>
    <n v="0"/>
    <n v="0"/>
    <m/>
  </r>
  <r>
    <m/>
    <x v="7"/>
    <s v="GLPI"/>
    <n v="377317"/>
    <s v="CARGA CONTI EMPRENDE IC"/>
    <s v="Buenas tardes estimados Mesa de Ayuda, _x000a__x000a_Mediante el presente correo solicito su apoyo por favor para cargar la deuda de 235 estudiantes bajo el concepto de REINCORPORACIÓN por el monto S/.20.00, se pide el apoyo por ser una gran cantidad de estudiantes. _x000a__x000a_Adjunto un documento Excel con la lista de los alumnos._x000a__x000a_Agradezco de antemano su apoyo. _x000a__x000a_Saludos._x000a__x000a_Jimena Melissa Olivera Recuay_x000a__x000a_955 129 156"/>
    <s v="Vásquez Llúncor Saida Viviana"/>
    <d v="2022-05-19T21:18:00"/>
    <d v="2022-05-19T21:18:00"/>
    <d v="2022-05-19T21:18:00"/>
    <m/>
    <n v="1"/>
    <n v="1"/>
    <n v="0"/>
    <s v="Pequeño"/>
    <n v="0"/>
    <n v="0"/>
    <n v="0"/>
    <n v="0"/>
    <n v="0"/>
    <n v="0"/>
    <n v="0"/>
    <m/>
  </r>
  <r>
    <m/>
    <x v="7"/>
    <s v="GLPI"/>
    <n v="377047"/>
    <s v="REPORTE - FECHA PAGO"/>
    <s v="Estimada Cris,_x000a__x000a_Según lo coordinado, solicito por favor el reporte de estudiantes y sus respectivas fechas de pagos de matrícula y C01._x000a__x000a_Agradeciendo su atención_x000a__x000a_Daniel Herrera Villarruel_x000a_Jefe de Programación Académicas y Gestión de la Información_x000a_Programación Académica y Gestión de la Información_x000a_973987201"/>
    <s v="Herrera Villarruel Daniel"/>
    <d v="2022-05-17T10:04:00"/>
    <d v="2022-05-17T10:04:00"/>
    <d v="2022-05-17T10:04:00"/>
    <m/>
    <n v="1"/>
    <n v="1"/>
    <n v="0"/>
    <s v="Pequeño"/>
    <n v="0"/>
    <n v="0"/>
    <n v="0"/>
    <n v="0"/>
    <n v="0"/>
    <n v="0"/>
    <n v="0"/>
    <m/>
  </r>
  <r>
    <m/>
    <x v="7"/>
    <s v="GLPI"/>
    <n v="373707"/>
    <s v="RAI - GENERACIÓN DE NÓMINAS MINEDU"/>
    <s v="Estimado equipo TI, solicito con URGENCIA la actualización de opción de generar nóminas que actualmente está limitado a 40 vacantes y necesitamos que sea dinámico pues debemos generarlos bajo el criterio REGISTRA, darle la PRIORIDAD pues nos encontramos en los 30 días para registrar todas las matrículas. _x000a__x000a_Quedo a la espera de sus comentarios. _x000a__x000a_Cordialmente, _x000a__x000a_Kety Condori Mamani_x000a_Jefa - Secretaria Académica _x000a_Registros Académicos - Grados y Títulos_x000a_977690546"/>
    <s v="Condori Mamani Kety Yaneth"/>
    <d v="2022-05-13T15:39:00"/>
    <d v="2022-05-13T15:39:00"/>
    <d v="2022-05-13T15:39:00"/>
    <m/>
    <n v="1"/>
    <n v="1"/>
    <n v="0"/>
    <s v="Pequeño"/>
    <n v="0"/>
    <n v="0"/>
    <n v="0"/>
    <n v="0"/>
    <n v="0"/>
    <n v="0"/>
    <n v="0"/>
    <m/>
  </r>
  <r>
    <m/>
    <x v="7"/>
    <s v="GLPI"/>
    <n v="376105"/>
    <s v="APEC - REPORTE"/>
    <s v="Requerimiento de base de datos_x000a__x000a_Buenas tardes,_x000a__x000a_Por favor su apoyo en la base de datos de los estudiantes del periodo 2022-1 del sexto semestre del Instituto Continental con los siguientes campos:_x000a__x000a_Codigo_x000a__x000a_Nombre completo _x000a__x000a_Teléfono _x000a__x000a_Correo_x000a__x000a_Modalidad_x000a__x000a_Atentos a su pronta respuesta._x000a__x000a_Saludos."/>
    <s v="Madrid Condezo Katya Denisse"/>
    <d v="2022-05-13T12:50:00"/>
    <d v="2022-05-13T12:50:00"/>
    <d v="2022-05-13T12:50:00"/>
    <m/>
    <n v="1"/>
    <n v="1"/>
    <n v="0"/>
    <s v="Pequeño"/>
    <n v="0"/>
    <n v="0"/>
    <n v="0"/>
    <n v="0"/>
    <n v="0"/>
    <n v="0"/>
    <n v="0"/>
    <m/>
  </r>
  <r>
    <m/>
    <x v="7"/>
    <s v="GLPI"/>
    <n v="376352"/>
    <s v="CAJA - ACTIVAR CONCEPTO DE REINCORPORACION"/>
    <s v="solicito su apoyo en activar a todos los estudiantes adjunto según lista enviada por el área de contiemprende, concepto de reincorporación importe 20 soles._x000a__x000a_se pide el apoyo por ser una gran cantidad._x000a__x000a_detallo lo siguiente :_x000a__x000a_ _x000a__x000a_dicho esta dentro de la sección:_x000a__x000a_ _x000a__x000a_OTROS_CONTIEMPREND_x000a__x000a_concepto: C02_x000a__x000a_Descripción: CONTIEMP-Reincorporacion_x000a__x000a_importe 20 soles_x000a__x000a_ "/>
    <s v="Huaman Lorenzo Nelva Jessy"/>
    <d v="2022-05-16T19:20:00"/>
    <d v="2022-05-16T19:20:00"/>
    <d v="2022-05-16T19:20:00"/>
    <m/>
    <n v="1"/>
    <n v="1"/>
    <n v="0"/>
    <s v="Pequeño"/>
    <n v="0"/>
    <n v="0"/>
    <n v="0"/>
    <n v="0"/>
    <n v="0"/>
    <n v="0"/>
    <n v="0"/>
    <m/>
  </r>
  <r>
    <m/>
    <x v="7"/>
    <s v="GLPI"/>
    <n v="375590"/>
    <s v="AUDITORIA - MATRICULA ESTUDIANTE IC"/>
    <s v="Estimado Alex, mediante el presente solicito realizar AUDITORÍA al código ''1910351'', verificando su matrícula de repitencia en la sección H02CM1 periodo 2022-1; ya que el área de Registros Académicos no realizó la matrícula en mención._x000a_ _x000a_En espera de tu pronta respuesta, gracias!"/>
    <s v="Porras Tapara Yanet Victoria"/>
    <d v="2022-05-09T10:32:00"/>
    <d v="2022-05-09T10:32:00"/>
    <d v="2022-05-09T10:32:00"/>
    <m/>
    <n v="1"/>
    <n v="1"/>
    <n v="0"/>
    <s v="Pequeño"/>
    <n v="0"/>
    <n v="0"/>
    <n v="0"/>
    <n v="0"/>
    <n v="0"/>
    <n v="0"/>
    <n v="0"/>
    <m/>
  </r>
  <r>
    <m/>
    <x v="7"/>
    <s v="GLPI"/>
    <n v="372720"/>
    <s v="Habilitar campos para el registro de datos enviados a REGISTRA"/>
    <s v="Datos REGISTRA_x000a__x000a_Estimados, por favor asignar ticket para lo siguiente:_x000a__x000a_Solicitante: Kety Condori Mamani_x000a_Solicitud: Habilitar campos para el registro de datos enviados a REGISTRA._x000a__x000a_Saludos,"/>
    <s v="Condori Mamani Kety Yaneth"/>
    <d v="2022-05-09T19:00:00"/>
    <d v="2022-05-09T19:00:00"/>
    <d v="2022-05-09T19:00:00"/>
    <m/>
    <n v="1"/>
    <n v="1"/>
    <n v="0"/>
    <s v="Pequeño"/>
    <n v="0"/>
    <n v="0"/>
    <n v="0"/>
    <n v="0"/>
    <n v="0"/>
    <n v="0"/>
    <n v="0"/>
    <m/>
  </r>
  <r>
    <m/>
    <x v="7"/>
    <s v="GLPI"/>
    <n v="375285"/>
    <s v="REPORTE INGRESOS"/>
    <s v="Reporte de ingresos Conti-Emprende_x000a__x000a_Estimados, _x000a__x000a_Buenos días, mediante la presente solicito me puedan enviar el reporte de ingresos 2022 del Centro de Emprendimiento del Instituto Continental._x000a__x000a_Agradeciendo de antemano su apoyo._x000a__x000a_Me despido._x000a__x000a_Atte."/>
    <s v="Vásquez Llúncor Saida Viviana"/>
    <d v="2022-05-09T18:58:00"/>
    <d v="2022-05-09T18:58:00"/>
    <d v="2022-05-09T18:58:00"/>
    <m/>
    <n v="1"/>
    <n v="1"/>
    <n v="0"/>
    <s v="Pequeño"/>
    <n v="0"/>
    <n v="0"/>
    <n v="0"/>
    <n v="0"/>
    <n v="0"/>
    <n v="0"/>
    <n v="0"/>
    <m/>
  </r>
  <r>
    <m/>
    <x v="7"/>
    <s v="GLPI"/>
    <n v="374628"/>
    <s v="DREJ - REPORTE DE MATRICULADOS RUTEADOS"/>
    <s v="Estimada @Cris Katherine Vidalon Tembladera  solicitamos tu atención para completar el siguiente cuadro que requerimos para informar a la DREJ del periodo 2022-1 en función a los ruteados en NÓMINAS  de matrícula, por género y programa de estudios: _x000a__x000a_https://docs.google.com/spreadsheets/d/1cUnBQH_KJNJaO0rmhf9CWzabLKaJONbnVA9yiasehGQ/edit?usp=sharing _x000a__x000a_CRITERIO: para el MINEDU solo contamos con modalidad presencial, y en semipresencial Administración de empresas, en donde debe incluirse Administración de empresas de distancia pero solo primer ciclo. _x000a__x000a_Cualquier duda al respecto coordinarlo con @Yanet Victoria Porras Tapara  _x000a__x000a_Quedamos atentas a tu confirmación. "/>
    <s v="Condori Mamani Kety Yaneth"/>
    <d v="2022-05-04T11:57:00"/>
    <d v="2022-05-04T11:57:00"/>
    <d v="2022-05-04T11:57:00"/>
    <m/>
    <n v="1"/>
    <n v="1"/>
    <n v="0"/>
    <s v="Pequeño"/>
    <n v="0"/>
    <n v="0"/>
    <n v="0"/>
    <n v="0"/>
    <n v="0"/>
    <n v="0"/>
    <n v="0"/>
    <m/>
  </r>
  <r>
    <m/>
    <x v="7"/>
    <s v="GLPI"/>
    <n v="373911"/>
    <s v="CAJA - REPOTE ESTUDIANTES IC"/>
    <s v="Reporte de estudiantes Instituto Continental_x000a__x000a_Estimados mediante la presente solicito el Reporte de estudiantes cuya deuda vencio el 04-04-2021de acuerdo a la Segmentación ya coordinada previamente, para el día  25-04-2021 a primera hora._x000a__x000a_Recordarles también que en ningún envío se debe considerar a los estudiantes de Beca 18 ."/>
    <s v="Gómez Pereira Ana Paola"/>
    <d v="2022-05-04T11:22:00"/>
    <d v="2022-05-04T11:22:00"/>
    <d v="2022-05-04T11:22:00"/>
    <m/>
    <n v="1"/>
    <n v="1"/>
    <n v="0"/>
    <s v="Pequeño"/>
    <n v="0"/>
    <n v="0"/>
    <n v="0"/>
    <n v="0"/>
    <n v="0"/>
    <n v="0"/>
    <n v="0"/>
    <m/>
  </r>
  <r>
    <m/>
    <x v="7"/>
    <s v="GLPI"/>
    <n v="373560"/>
    <s v="SOLICITUD DE DATOS DE ESTUDIANTES ACTIVOS DE EDUCACIÓN CONTINUA 2022"/>
    <s v="Buenos días. Mediante el presente, solicitamos su apoyo para que nos compartan los datos de los estudiantes  matriculados vigentes de ''Educación Continua''  del 2022,  según la plantilla adjunta."/>
    <s v="SINCHE ALVARADO YERALD CRISTHIAN"/>
    <d v="2022-05-04T08:20:00"/>
    <d v="2022-05-04T08:20:00"/>
    <d v="2022-05-04T08:20:00"/>
    <m/>
    <n v="1"/>
    <n v="1"/>
    <n v="0"/>
    <s v="Pequeño"/>
    <n v="0"/>
    <n v="0"/>
    <n v="0"/>
    <n v="0"/>
    <n v="0"/>
    <n v="0"/>
    <n v="0"/>
    <m/>
  </r>
  <r>
    <m/>
    <x v="7"/>
    <s v="GLPI"/>
    <n v="372708"/>
    <s v="CAJ - ACTUALIZAR CTA CTE"/>
    <s v="muy Urgente-actualización de cuenta corriente_x000a__x000a_Estimados Mesa de ayuda solicito de manera urgente su apoyo en actualizar la cuenta corriente de todos los matriculados e inscritos en las siguientes secciones por motivos de que se ha actualizado la fecha de vencimiento._x000a__x000a_Admisión 2022-1B D_x000a__x000a_Admisión 2022-1B P_x000a__x000a_Admisión 2022-1B S_x000a__x000a_Las 3 secciones tienen fecha de inicio 22/04/2022 y fin 22/04/2022_x000a__x000a_El vencimiento de la cuota 1 estas 3 secciones es 10/04/2022 costo 100 soles_x000a__x000a_atte"/>
    <s v="Huaman Lorenzo Nelva Jessy"/>
    <d v="2022-04-22T11:34:00"/>
    <d v="2022-04-22T11:34:00"/>
    <d v="2022-04-22T11:34:00"/>
    <m/>
    <n v="1"/>
    <n v="1"/>
    <n v="0"/>
    <s v="Pequeño"/>
    <n v="0"/>
    <n v="0"/>
    <n v="0"/>
    <n v="0"/>
    <n v="0"/>
    <n v="0"/>
    <n v="0"/>
    <m/>
  </r>
  <r>
    <m/>
    <x v="7"/>
    <s v="GLPI"/>
    <n v="372796"/>
    <s v="CAMPUS VIRTUAL IC - REGISTRAR INASISTENCIA"/>
    <s v="registro de inasistencia_x000a__x000a_Buenos días, mi nombre es Jonathan  Flores, docente de la carrera de Gastronomía, escribo para consultar sobre el siguiente inconveniente: el día de ayer inicié clases en mi horario respectivo de 10 y 15 a 12 y 30 pm., realizando la firma de asistencia de los alumnos respectivamente, pero alrededor de las 10 de la noche, recibo dos correos, manifestando que no realicé el registro, volví a ingresar no habiendo sistema , incluso pasada la media noche, adicionalmente manifiesto que en clase el sistema me sacó de la sesión en dos ocasiones, y según la hora de salida en los correos que me enviaron, lo relaciono a ello, pero recalcando que sí hice el registro de asistencia de los alumnos, por favor, quisiera saber a qué área puedo trasladar este inconveniente, agradezco su respuesta."/>
    <s v="Flores Medrano Jonathan Paúl"/>
    <d v="2022-04-19T20:12:00"/>
    <d v="2022-04-19T20:12:00"/>
    <d v="2022-04-19T20:12:00"/>
    <m/>
    <n v="1"/>
    <n v="1"/>
    <n v="0"/>
    <s v="Pequeño"/>
    <n v="0"/>
    <n v="0"/>
    <n v="0"/>
    <n v="0"/>
    <n v="0"/>
    <n v="0"/>
    <n v="0"/>
    <m/>
  </r>
  <r>
    <m/>
    <x v="7"/>
    <s v="GLPI"/>
    <n v="372965"/>
    <s v="IC - REPORTE DE ESTUDIANTES"/>
    <s v="Buenos Días_x000a__x000a_Estimados mediante la presente solicito el Reporte de estudiantes cuya deuda vencio el 04-04-2021de acuerdo a la Segmentación ya coordinada previamente, para el día  18-04-2021 a primera hora._x000a__x000a_Recordarles también que en ningún envío se debe considerar a los estudiantes de Beca 18 ._x000a__x000a_Cualquier consulta no duden en comunicarse conmigo._x000a__x000a_Saludos Cordiales_x000a__x000a_Ana Paola Gómez Pereira_x000a_Tesorería Créditos y Cobranza_x000a_Campus Huancayo_x000a_Celular: 954951313"/>
    <s v="Gómez Pereira Ana Paola"/>
    <d v="2022-04-19T11:36:00"/>
    <d v="2022-04-19T11:36:00"/>
    <d v="2022-04-19T11:36:00"/>
    <m/>
    <n v="1"/>
    <n v="1"/>
    <n v="0"/>
    <s v="Pequeño"/>
    <n v="0"/>
    <n v="0"/>
    <n v="0"/>
    <n v="0"/>
    <n v="0"/>
    <n v="0"/>
    <n v="0"/>
    <m/>
  </r>
  <r>
    <m/>
    <x v="7"/>
    <s v="GLPI"/>
    <n v="372431"/>
    <s v="CAJA - REVISAR A ALUMNOS EN ESTADO PREMATRICULADOS"/>
    <s v="Estimados mesa de ayuda solicito su apoyo urgente en revisar las secciones de inicio 21/02/2022, si aún hay estudiantes en estado inscrito con abono o sin abonos, también se solicita un reporte de dichos estudiantes a este mismo medio._x000a__x000a_PERIODO 2022-2_x000a__x000a_SECCIONES_x000a__x000a_FECHA INICIO_x000a__x000a_FECHA FIN_x000a__x000a_E02AN1_x000a__x000a_21/2/2022_x000a__x000a_15/4/2022_x000a__x000a_E02BN1_x000a__x000a_21/2/2022_x000a__x000a_15/4/2022_x000a__x000a_L02AN1_x000a__x000a_21/2/2022_x000a__x000a_15/4/2022_x000a__x000a_E03AN1_x000a__x000a_21/2/2022_x000a__x000a_16/6/2022_x000a__x000a_E03BN1_x000a__x000a_21/2/2022_x000a__x000a_16/6/2022_x000a__x000a_E03CN1_x000a__x000a_21/2/2022_x000a__x000a_16/6/2022_x000a__x000a_E03DN1_x000a__x000a_21/2/2022_x000a__x000a_16/6/2022_x000a__x000a_N03AN1_x000a__x000a_21/2/2022_x000a__x000a_16/6/2022_x000a__x000a_L03AN1_x000a__x000a_21/2/2022_x000a__x000a_16/6/2022_x000a__x000a_S03AN1_x000a__x000a_21/2/2022_x000a__x000a_16/6/2022_x000a__x000a_P03AN1_x000a__x000a_21/2/2022_x000a__x000a_16/6/2022_x000a__x000a_Asimismo copiar los códigos a Eva que tiene  algunos detalles para conocimiento, también pido a Jessica su apoyo con revisar estos casos ya que al no haber cancelado su cuota 1 quedaron como inscritos pero no se pudo depurar por el abono._x000a__x000a_2115781 abono de matrícula_x000a__x000a_1910622 descuento de reincorporación en matrícula_x000a__x000a_2226327 abono de matrícula y tiene descuento de cuotas_x000a__x000a_2025536 tiene un reconocimiento de  50 soles a matrícula sexto banca_x000a__x000a_1711292 abono matrícula  _x000a__x000a_2226876 abono matrícula_x000a__x000a_2227206 abono 100 soles_x000a__x000a_Nelva Huaman Lorenzo_x000a__x000a_Tesorería Créditos y Cobranza | Huancayo_x000a__x000a_Caja IC - cajaic@continental.edu.pe _x000a_HORARIO DE ATENCION ( cel.937474950)"/>
    <s v="Huaman Lorenzo Nelva Jessy"/>
    <d v="2022-04-18T16:14:00"/>
    <d v="2022-04-18T16:14:00"/>
    <d v="2022-04-18T16:14:00"/>
    <m/>
    <n v="1"/>
    <n v="1"/>
    <n v="0"/>
    <s v="Pequeño"/>
    <n v="0"/>
    <n v="0"/>
    <n v="0"/>
    <n v="0"/>
    <n v="0"/>
    <n v="0"/>
    <n v="0"/>
    <m/>
  </r>
  <r>
    <m/>
    <x v="7"/>
    <s v="GLPI"/>
    <n v="372116"/>
    <s v="IC - REPORTE"/>
    <s v="Estimado Equipo de MDA,_x000a__x000a_Buenos días. Mediante el presente, solicitamos su apoyo para que nos compartan los datos de los estudiantes  matriculados de Instituto que iniciarán clases el 11 de abril del 2022 ,  según la plantilla adjunta._x000a__x000a_Comentarles que anteriormente, ya hemos solicitado este tipo de información para nuestro proceso de carga de usuarios en Aleph. Comparto el ticket mencionado: 346262."/>
    <s v="SINCHE ALVARADO YERALD CRISTHIAN"/>
    <d v="2022-04-19T12:01:00"/>
    <d v="2022-04-19T12:01:00"/>
    <d v="2022-04-19T12:01:00"/>
    <m/>
    <n v="1"/>
    <n v="1"/>
    <n v="0"/>
    <s v="Pequeño"/>
    <n v="0"/>
    <n v="0"/>
    <n v="0"/>
    <n v="0"/>
    <n v="0"/>
    <n v="0"/>
    <n v="0"/>
    <m/>
  </r>
  <r>
    <m/>
    <x v="7"/>
    <s v="GLPI"/>
    <n v="371848"/>
    <s v="CAJA IC - FACTURA NO REGISTRADA"/>
    <s v="Caja Instituto Continental_x000a_15:52 (hace 51 minutos)_x000a__x000a_para mí, Torres, Cris, Enma_x000a__x000a_Estimados buenos días,_x000a__x000a_Por medio de la presente se solicta su ayuda de manera urgente en lo siguiente:_x000a__x000a_1. En el código 2125391 Vilcapoma Contreras Jesus _x000a_Se necesita que figure en la cuota 4 una factura 77008-60 emitida 7/1/22 esa misma factura  se anuló con nota de crédito FC08-7   el dia 25/01/22 _x000a_y se generó la nueva Factura FF08-67 el día 25/01/2022._x000a_se adjunta captura de imagen donde no figura ninguno de esos 3 comprobantes._x000a__x000a_FACTURA ANULADA_x000a__x000a_FACTURA NUEVA_x000a__x000a_2. Se necesita que figure en la cuenta corriente los abonos _x000a__x000a_A la espera de sus urgente apoyo "/>
    <s v="Huaman Lorenzo Nelva Jessy"/>
    <d v="2022-04-18T16:13:00"/>
    <d v="2022-04-18T16:13:00"/>
    <d v="2022-04-18T16:13:00"/>
    <m/>
    <n v="1"/>
    <n v="1"/>
    <n v="0"/>
    <s v="Pequeño"/>
    <n v="0"/>
    <n v="0"/>
    <n v="0"/>
    <n v="0"/>
    <n v="0"/>
    <n v="0"/>
    <n v="0"/>
    <m/>
  </r>
  <r>
    <m/>
    <x v="7"/>
    <s v="GLPI"/>
    <n v="372243"/>
    <s v="BNI - RECONOCER BONO BUEN PAGADOR"/>
    <s v="Fwd: Generar Bono del buen pagador_x000a__x000a_Estimad@ Alex y Cris:_x000a__x000a_Se solicita RECONOCER el bono del buen pagador para la 2da cuota de los estudiantes que realizaron pagos de matrícula antes de la emisión del reporte._x000a__x000a_inicio 11 de abril._x000a__x000a_Descuento de 60 soles_x000a__x000a_Otorgado a quienes paguen puntualmente las cuotas educativas en 2 semestres anteriores completos. Aplicable a partir de los inicios de abril. El monto indicado se descontará automáticamente sobre el costo total de la matrícula._x000a__x000a_Descuento de 40 soles_x000a__x000a_Otorgado a quienes paguen puntualmente las cuotas educativas en 1 semestre anterior completos. Aplicable a partir de los inicios de abril. El monto indicado se descontará automáticamente sobre el costo total de la matrícula._x000a__x000a_Cordialmente,"/>
    <s v="Mendoza Gongora Jessica"/>
    <d v="2022-04-12T16:15:00"/>
    <d v="2022-04-12T16:15:00"/>
    <d v="2022-04-12T16:15:00"/>
    <m/>
    <n v="1"/>
    <n v="1"/>
    <n v="0"/>
    <s v="Pequeño"/>
    <n v="0"/>
    <n v="0"/>
    <n v="0"/>
    <n v="0"/>
    <n v="0"/>
    <n v="0"/>
    <n v="0"/>
    <m/>
  </r>
  <r>
    <m/>
    <x v="7"/>
    <s v="GLPI"/>
    <n v="371808"/>
    <s v="REPORTE DE DEUDA VENCIDA"/>
    <s v="Fwd: Reporte de estudiantes Instituto Continental_x000a__x000a_Buenos Días_x000a__x000a_Estimados mediante la presente solicito el Reporte de estudiantes cuya deuda vencio el 04-04-2021de acuerdo a la Segmentación ya coordinada previamente, para el día  11-04-2021 a primera hora._x000a__x000a_Recordarles también que en ningún envío se debe considerar a los estudiantes de Beca 18 ._x000a__x000a_Cualquier consulta no duden en comunicarse conmigo._x000a__x000a_Saludos Cordiales"/>
    <s v="Gómez Pereira Ana Paola"/>
    <d v="2022-04-11T19:52:00"/>
    <d v="2022-04-11T19:52:00"/>
    <d v="2022-04-11T19:52:00"/>
    <m/>
    <n v="1"/>
    <n v="1"/>
    <n v="0"/>
    <s v="Pequeño"/>
    <n v="0"/>
    <n v="0"/>
    <n v="0"/>
    <n v="0"/>
    <n v="0"/>
    <n v="0"/>
    <n v="0"/>
    <m/>
  </r>
  <r>
    <m/>
    <x v="7"/>
    <s v="GLPI"/>
    <n v="371134"/>
    <s v="REPORTE MENSUAL"/>
    <s v="Fwd: Urgente - reporte mensual_x000a__x000a_Estimada Cris,_x000a__x000a_Mediante el presente solicito el siguiente reporte mensual de cierre (secciones y sus totales) ,el cual se requiere con urgencia, por favor considerar secciones desde el agosto 2021 a la fecha._x000a__x000a_Agradeciendo su atención"/>
    <s v="Herrera Villarruel Daniel"/>
    <d v="2022-04-04T13:21:00"/>
    <d v="2022-04-04T13:21:00"/>
    <d v="2022-04-04T13:21:00"/>
    <m/>
    <n v="1"/>
    <n v="1"/>
    <n v="0"/>
    <s v="Pequeño"/>
    <n v="0"/>
    <n v="0"/>
    <n v="0"/>
    <n v="0"/>
    <n v="0"/>
    <n v="0"/>
    <n v="0"/>
    <m/>
  </r>
  <r>
    <m/>
    <x v="7"/>
    <s v="GLPI"/>
    <n v="371585"/>
    <s v="Restauracion de datos 74431043"/>
    <s v="Buen dia:_x000a__x000a_Por favor su apoyo con la restauración de la cuenta corriente y registro de matricula del IC en la sección T01AM1 del estudiante 74431043 (Codigo IC 2026294) en el periodo 2022-1 ya que por error se realizó la eliminación de su cuenta corriente._x000a__x000a_NOTA: El estudiante estaba en estado RETIRADO, pero es necesario restaurar los datos."/>
    <s v="MV-BFLORESV"/>
    <d v="2022-04-12T16:14:00"/>
    <d v="2022-04-12T16:14:00"/>
    <d v="2022-04-12T16:14:00"/>
    <m/>
    <n v="1"/>
    <n v="1"/>
    <n v="0"/>
    <s v="Pequeño"/>
    <n v="0"/>
    <n v="0"/>
    <n v="0"/>
    <n v="0"/>
    <n v="0"/>
    <n v="0"/>
    <n v="0"/>
    <m/>
  </r>
  <r>
    <m/>
    <x v="7"/>
    <s v="GLPI"/>
    <n v="371502"/>
    <s v="CAJA IC - REPORTE"/>
    <s v="De: Ana Paola Gómez Pereira &amp;lt;&amp;lt;a href=''mailto:agomez@continental.edu.pe'' target=''_blank''&amp;gt;agomez@continental.edu.pe&amp;gt;_x000a_Date: mar, 5 abr 2022 a las 19:10_x000a_Subject: Reporte de estudiantes Instituto Continental_x000a_To: Torres Carvajal Alex &amp;lt;&amp;lt;a href=''mailto:atorres@continental.edu.pe'' target=''_blank''&amp;gt;atorres@continental.edu.pe&amp;gt;, Cris Katherine Vidalon Tembladera &amp;lt;&amp;lt;a href=''mailto:cvidalon@continental.edu.pe'' target=''_blank''&amp;gt;cvidalon@continental.edu.pe&amp;gt;_x000a__x000a_Buenos Días_x000a__x000a_Estimados mediante la presente solicito el Reporte de estudiantes cuya deuda vencio el 04-04-2021de acuerdo a la Segmentación ya coordinada previamente, para el día  06-04-2021 a primera hora._x000a__x000a_Recordarles también que en ningún envío se debe considerar a los estudiantes de Beca 18 ._x000a__x000a_Cualquier consulta no duden en comunicarse conmigo."/>
    <s v="Gómez Pereira Ana Paola"/>
    <d v="2022-04-07T19:34:00"/>
    <d v="2022-04-07T19:34:00"/>
    <d v="2022-04-07T19:34:00"/>
    <m/>
    <n v="1"/>
    <n v="1"/>
    <n v="0"/>
    <s v="Pequeño"/>
    <n v="0"/>
    <n v="0"/>
    <n v="0"/>
    <n v="0"/>
    <n v="0"/>
    <n v="0"/>
    <n v="0"/>
    <m/>
  </r>
  <r>
    <m/>
    <x v="7"/>
    <s v="GLPI"/>
    <n v="369965"/>
    <s v="BNE - GENERAR BONO BUEN PAGADOR"/>
    <s v="Fwd: Generar Bono del buen pagador_x000a__x000a_Estimado Alex:_x000a__x000a_ _x000a__x000a_Se solicita generar descuentos del bono del buen pagador a los estudiantes de las modalidades PRESENCIAL y SEMIPRESENCIAL (inicio 11 de abril).  _x000a__x000a_ _x000a__x000a_Asimismo compartir la lista de los beneficiarios con EVA ORÉ._x000a__x000a_Descuento de 60 soles_x000a__x000a_Otorgado a quienes paguen puntualmente las cuotas educativas en 2 semestres anteriores completos. Aplicable a partir de los inicios de abril. El monto indicado se descontará automáticamente sobre el costo total de la matrícula._x000a__x000a_Descuento de 40 soles_x000a__x000a_Otorgado a quienes paguen puntualmente las cuotas educativas en 1 semestre anterior completos. Aplicable a partir de los inicios de abril. El monto indicado se descontará automáticamente sobre el costo total de la matrícula._x000a__x000a_Cronograma de inicios._x000a__x000a_INICIO ABRIL 2022 (2022-2)_x000a__x000a_OBSERVACIONES_x000a__x000a_PROGRAMA DE ESTUDIOS_x000a__x000a_SECCIONES_x000a__x000a_PERIODO_x000a__x000a_FECHA INICIO_x000a__x000a_FECHA FIN_x000a__x000a_Administración de Empresas_x000a__x000a_E05BN1_x000a__x000a_2022-2_x000a__x000a_11/04/2022_x000a__x000a_19/08/2022_x000a__x000a_PRESENCIAL_x000a__x000a_Administración de Negocios Bancarios y Financieros_x000a__x000a_N05AN1_x000a__x000a_2022-2_x000a__x000a_11/04/2022_x000a__x000a_19/08/2022_x000a__x000a_PRESENCIAL_x000a__x000a_Contabilidad_x000a__x000a_L05AN1_x000a__x000a_2022-2_x000a__x000a_11/04/2022_x000a__x000a_19/08/2022_x000a__x000a_PRESENCIAL_x000a__x000a_Desarrollo de Sistemas de Información_x000a__x000a_S05AN1_x000a__x000a_2022-2_x000a__x000a_11/04/2022_x000a__x000a_19/08/2022_x000a__x000a_PRESENCIAL_x000a__x000a_Diseño Gráfico Publicitario_x000a__x000a_P05AN1_x000a__x000a_2022-2_x000a__x000a_11/04/2022_x000a__x000a_19/08/2022_x000a__x000a_PRESENCIAL_x000a__x000a_Diseño de Interiores_x000a__x000a_I05AN1_x000a__x000a_2022-2_x000a__x000a_11/04/2022_x000a__x000a_19/08/2022_x000a__x000a_PRESENCIAL_x000a__x000a_Diseño de Modas_x000a__x000a_F05AN1_x000a__x000a_2022-2_x000a__x000a_11/04/2022_x000a__x000a_19/08/2022_x000a__x000a_PRESENCIAL_x000a__x000a_Gastronomía_x000a__x000a_H05AN1_x000a__x000a_2022-2_x000a__x000a_11/04/2022_x000a__x000a_19/08/2022_x000a__x000a_PRESENCIAL_x000a__x000a_Gestión de la Construcción_x000a__x000a_T05AN1_x000a__x000a_2022-2_x000a__x000a_11/04/2022_x000a__x000a_19/08/2022_x000a__x000a_PRESENCIAL_x000a__x000a_Desarrollo de Sistemas de Información_x000a__x000a_S06AN1_x000a__x000a_2022-2_x000a__x000a_11/04/2022_x000a__x000a_19/08/2022_x000a__x000a_PRESENCIAL_x000a__x000a_Gastronomía_x000a__x000a_H06AN1_x000a__x000a_2022-2_x000a__x000a_11/04/2022_x000a__x000a_19/08/2022_x000a__x000a_PRESENCIAL_x000a__x000a_Administración de Empresas_x000a__x000a_E05CN1_x000a__x000a_2022-2_x000a__x000a_11/04/2022_x000a__x000a_14/08/2022_x000a__x000a_SEMIPRESENCIAL_x000a__x000a_--"/>
    <s v="Mendoza Gongora Jessica"/>
    <d v="2022-04-07T19:30:00"/>
    <d v="2022-04-07T19:30:00"/>
    <d v="2022-04-07T19:30:00"/>
    <m/>
    <n v="1"/>
    <n v="1"/>
    <n v="0"/>
    <s v="Pequeño"/>
    <n v="0"/>
    <n v="0"/>
    <n v="0"/>
    <n v="0"/>
    <n v="0"/>
    <n v="0"/>
    <n v="0"/>
    <m/>
  </r>
  <r>
    <m/>
    <x v="7"/>
    <s v="GLPI"/>
    <n v="370835"/>
    <s v="CAJA IC - REPORTE - DEUDORES SEGUN SEGMENTACION"/>
    <s v="solicito el Reporte de estudiantes cuya deuda vencio el 04-04-2021de acuerdo a la Segmentación ya coordinada previamente, para el día  01-04-2021 a primera hora._x000a__x000a_Recordarles también que en ningún envío se debe considerar a los estudiantes de Beca 18 ._x000a__x000a_Cualquier consulta no duden en comunicarse conmigo."/>
    <s v="Gómez Pereira Ana Paola"/>
    <d v="2022-04-04T07:52:00"/>
    <d v="2022-04-04T07:52:00"/>
    <d v="2022-04-04T07:52:00"/>
    <m/>
    <n v="1"/>
    <n v="1"/>
    <n v="0"/>
    <s v="Pequeño"/>
    <n v="0"/>
    <n v="0"/>
    <n v="0"/>
    <n v="0"/>
    <n v="0"/>
    <n v="0"/>
    <n v="0"/>
    <m/>
  </r>
  <r>
    <m/>
    <x v="7"/>
    <s v="GLPI"/>
    <n v="370095"/>
    <s v="REVISAR REPORTE"/>
    <s v="REGISTRAR DOCUMENTOS PRIMERA MATRÍCULA | REGISTRA_x000a_Estimado @Torres Carvajal Alex conforme a lo coordinado, se adjunta el archivo para el registro de estudiantes 2021-2 que se registró en REGISTRA - MINEDU, según detalle con la anotación respectiva en el módulo RAI deberá levantar el bloqueo a los que corresponde y a los que NO asegurar que este activo la restricción. _x000a__x000a_Quedo atenta a tu confirmación. _x000a__x000a_saludos. "/>
    <s v="Condori Mamani Kety Yaneth"/>
    <d v="2022-03-30T18:51:00"/>
    <d v="2022-03-30T18:51:00"/>
    <d v="2022-03-30T18:51:00"/>
    <m/>
    <n v="1"/>
    <n v="1"/>
    <n v="0"/>
    <s v="Pequeño"/>
    <n v="0"/>
    <n v="0"/>
    <n v="0"/>
    <n v="0"/>
    <n v="0"/>
    <n v="0"/>
    <n v="0"/>
    <m/>
  </r>
  <r>
    <m/>
    <x v="7"/>
    <s v="GLPI"/>
    <n v="370616"/>
    <s v="REPORTE DE ESTUDIANTES DEUDORES IC"/>
    <s v="Fwd: Reporte de estudiantes Instituto Continental_x000a__x000a_Buenas Tardes_x000a__x000a_Estimados mediante la presente solicito el Reporte de estudiantes cuya deuda vencio el 04-03-2021de acuerdo a la Segmentación ya coordinada previamente, para el día  29-03-2021 a primera hora._x000a__x000a_Recordarles también que en ningún envío se debe considerar a los estudiantes de Beca 18 ._x000a__x000a_Cualquier consulta no duden en comunicarse conmigo._x000a__x000a_Saludos Cordiales"/>
    <s v="Gómez Pereira Ana Paola"/>
    <d v="2022-03-30T16:20:00"/>
    <d v="2022-03-30T16:20:00"/>
    <d v="2022-03-30T16:20:00"/>
    <m/>
    <n v="1"/>
    <n v="1"/>
    <n v="0"/>
    <s v="Pequeño"/>
    <n v="0"/>
    <n v="0"/>
    <n v="0"/>
    <n v="0"/>
    <n v="0"/>
    <n v="0"/>
    <n v="0"/>
    <m/>
  </r>
  <r>
    <m/>
    <x v="7"/>
    <s v="GLPI"/>
    <n v="368602"/>
    <s v="RAI - REPORTE"/>
    <s v="Certificado Modular I, II y III_x000a__x000a_Estimados de @Mesa de Ayuda TI !_x000a__x000a_Mediante el presente se solicita el reporte de los estudiantes Aptos a los Modulares I, II y III del periodo 2021-2._x000a__x000a_Tomando en cuenta los siguientes campos (excel adjunto). _x000a__x000a_Cordialmente,"/>
    <s v="APOYO APOYO"/>
    <d v="2022-03-25T09:25:00"/>
    <d v="2022-03-25T09:25:00"/>
    <d v="2022-03-25T09:25:00"/>
    <m/>
    <n v="1"/>
    <n v="1"/>
    <n v="0"/>
    <s v="Pequeño"/>
    <n v="0"/>
    <n v="0"/>
    <n v="0"/>
    <n v="0"/>
    <n v="0"/>
    <n v="0"/>
    <n v="0"/>
    <m/>
  </r>
  <r>
    <m/>
    <x v="7"/>
    <s v="GLPI"/>
    <n v="367660"/>
    <s v="REPORTE - ALUMNOS IC"/>
    <s v="-------- Forwarded message ---------_x000a_De: Ana Paola Gómez Pereira &amp;lt;&amp;lt;a href=''mailto:agomez@continental.edu.pe'' target=''_blank''&amp;gt;agomez@continental.edu.pe&amp;gt;_x000a_Date: lun, 14 mar 2022 a las 18:18_x000a_Subject: Reporte de estudiantes Instituto Continenta"/>
    <s v="Gómez Pereira Ana Paola"/>
    <d v="2022-03-18T12:00:00"/>
    <d v="2022-03-18T12:00:00"/>
    <d v="2022-03-18T12:00:00"/>
    <m/>
    <n v="1"/>
    <n v="1"/>
    <n v="0"/>
    <s v="Pequeño"/>
    <n v="0"/>
    <n v="0"/>
    <n v="0"/>
    <n v="0"/>
    <n v="0"/>
    <n v="0"/>
    <n v="0"/>
    <m/>
  </r>
  <r>
    <m/>
    <x v="7"/>
    <s v="GLPI"/>
    <n v="367999"/>
    <s v="CAJA - REPORTE ESTUDIANTES IC"/>
    <s v="Buenas Tardes_x000a__x000a_Estimados mediante la presente solicito el Reporte de estudiantes cuya deuda vencio el 04-03-2021de acuerdo a la Segmentación ya coordinada previamente, para el día  18-03-2021 a primera hora._x000a__x000a_Recordarles también que en ningún envío se debe considerar a los estudiantes de Beca 18 ._x000a__x000a_Cualquier consulta no duden en comunicarse conmigo."/>
    <s v="Gómez Pereira Ana Paola"/>
    <d v="2022-03-19T09:52:00"/>
    <d v="2022-03-19T09:52:00"/>
    <d v="2022-03-19T09:52:00"/>
    <m/>
    <n v="1"/>
    <n v="1"/>
    <n v="0"/>
    <s v="Pequeño"/>
    <n v="0"/>
    <n v="0"/>
    <n v="0"/>
    <n v="0"/>
    <n v="0"/>
    <n v="0"/>
    <n v="0"/>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
  <r>
    <s v="Planificado"/>
    <s v="Requerimiento"/>
    <s v="Alex Torres"/>
    <x v="0"/>
    <s v="Registros Académicos IC"/>
    <s v="Registro de notas de examen de admisión IC"/>
    <d v="2021-03-03T00:00:00"/>
    <m/>
    <m/>
    <m/>
    <m/>
    <m/>
  </r>
  <r>
    <s v="Planificado"/>
    <s v="Proyecto"/>
    <s v="Miriam Flores"/>
    <x v="1"/>
    <s v="Posgrado"/>
    <s v="Nuevo formulario para registro de secciones unificadas"/>
    <d v="2021-12-13T00:00:00"/>
    <d v="2022-01-18T00:00:00"/>
    <m/>
    <s v="Se quedó paralizado por la matricula"/>
    <m/>
    <n v="1"/>
  </r>
  <r>
    <s v="Planificado"/>
    <s v="Proyecto"/>
    <s v="Miriam Flores"/>
    <x v="1"/>
    <s v="Posgrado"/>
    <s v="Nuevo formulario para Modificar de Fecha Fin del NRC _x000a_"/>
    <d v="2021-12-13T00:00:00"/>
    <d v="2022-01-18T00:00:00"/>
    <m/>
    <s v="Se quedó paralizado por la matricula"/>
    <m/>
    <n v="1"/>
  </r>
  <r>
    <s v="Planificado"/>
    <s v="Proyecto"/>
    <s v="Claudia Oruna"/>
    <x v="2"/>
    <s v="EPG"/>
    <s v="Portal Estudiante Posgrado -Alfa"/>
    <d v="2021-12-13T00:00:00"/>
    <d v="2022-02-07T00:00:00"/>
    <n v="1"/>
    <s v="Pase Realizado"/>
    <m/>
    <n v="1"/>
  </r>
  <r>
    <s v="Planificado"/>
    <s v="Proyecto"/>
    <s v="Danilo Miranda"/>
    <x v="3"/>
    <s v="EPG"/>
    <s v="Seleccion Docente EPG -Scripts"/>
    <d v="2021-12-20T00:00:00"/>
    <m/>
    <m/>
    <s v="Pendiente de pase"/>
    <m/>
    <n v="1"/>
  </r>
  <r>
    <s v="Planificado"/>
    <s v="Proyecto"/>
    <s v="Angela Rosales"/>
    <x v="4"/>
    <s v="Gestion Humana"/>
    <s v="Plataforma CONTIPASS - Vigilancia Ocupacional"/>
    <d v="2022-01-03T00:00:00"/>
    <d v="2022-01-06T00:00:00"/>
    <m/>
    <m/>
    <m/>
    <n v="1"/>
  </r>
  <r>
    <s v="Planificado"/>
    <s v="Proyecto"/>
    <s v="Angela Rosales"/>
    <x v="4"/>
    <s v="Gestion Humana"/>
    <s v="App móvil CONTIPASS - Vigilancia Ocupacional"/>
    <d v="2022-01-10T00:00:00"/>
    <m/>
    <m/>
    <s v="Play Store rechazo la App"/>
    <m/>
    <n v="1"/>
  </r>
  <r>
    <s v="No planificado"/>
    <s v="Proyecto"/>
    <s v="Angela Rosales"/>
    <x v="4"/>
    <s v="Gestion Humana"/>
    <s v="Solicito limpiar la base de datos - Plataforma de vigilancia ocupacional"/>
    <d v="2022-01-14T00:00:00"/>
    <d v="2022-01-18T00:00:00"/>
    <m/>
    <m/>
    <m/>
    <n v="1"/>
  </r>
  <r>
    <s v="Planificado"/>
    <s v="Proyecto"/>
    <s v="Miriam Flores"/>
    <x v="1"/>
    <s v="Bienestar"/>
    <s v="Actualización de WF de reincorporación"/>
    <d v="2022-01-17T00:00:00"/>
    <d v="2022-01-17T00:00:00"/>
    <n v="8"/>
    <m/>
    <m/>
    <n v="1"/>
  </r>
  <r>
    <s v="Planificado"/>
    <s v="Requerimiento"/>
    <s v="Miriam Flores"/>
    <x v="5"/>
    <s v="Admision"/>
    <s v="Modificacion ingesta de datos para activacion de Postulantes con notas a dos digitos"/>
    <d v="2022-01-18T00:00:00"/>
    <d v="2022-01-21T00:00:00"/>
    <m/>
    <m/>
    <m/>
    <n v="1"/>
  </r>
  <r>
    <s v="No planificado"/>
    <s v="Proyecto"/>
    <s v="Angela Rosales"/>
    <x v="4"/>
    <s v="Gestion Humana"/>
    <s v="Actualización del diseño de la app web en móvil - Plataforma de vigilancia"/>
    <d v="2022-01-20T00:00:00"/>
    <d v="2022-01-27T00:00:00"/>
    <m/>
    <m/>
    <m/>
    <n v="1"/>
  </r>
  <r>
    <s v="Planificado"/>
    <s v="Proyecto"/>
    <s v="Angela Rosales"/>
    <x v="4"/>
    <s v="Proyectos"/>
    <s v="Guardar Asistencias Meet"/>
    <d v="2022-01-27T00:00:00"/>
    <d v="2022-02-11T00:00:00"/>
    <m/>
    <m/>
    <m/>
    <n v="1"/>
  </r>
  <r>
    <s v="No planificado"/>
    <s v="Proyecto"/>
    <s v="Angela Rosales"/>
    <x v="4"/>
    <s v="Gestion Humana"/>
    <s v="Actualización app web - Plataforma de Vigilancia ocupacional"/>
    <d v="2022-02-01T00:00:00"/>
    <d v="2022-02-01T00:00:00"/>
    <m/>
    <m/>
    <m/>
    <n v="1"/>
  </r>
  <r>
    <s v="Planificado"/>
    <s v="Proyecto"/>
    <s v="Miriam Flores"/>
    <x v="1"/>
    <s v="Posgrado"/>
    <s v="Nuevo formulario de CAPP Masivo por programa"/>
    <d v="2022-02-16T00:00:00"/>
    <d v="2022-02-21T00:00:00"/>
    <m/>
    <m/>
    <m/>
    <n v="1"/>
  </r>
  <r>
    <s v="Planificado"/>
    <s v="Proyecto"/>
    <s v="Claudia Oruna"/>
    <x v="1"/>
    <s v="EPG"/>
    <s v="Portal del Estudiante PS Administrativo"/>
    <d v="2022-02-17T00:00:00"/>
    <m/>
    <m/>
    <s v="Pase Realizado"/>
    <m/>
    <n v="1"/>
  </r>
  <r>
    <s v="Planificado"/>
    <s v="Proyecto"/>
    <s v="Cinthya Rodriguez"/>
    <x v="6"/>
    <s v="Universidad"/>
    <s v="Soluciones PTA web"/>
    <d v="2022-02-17T00:00:00"/>
    <d v="2022-03-09T00:00:00"/>
    <m/>
    <s v="Pase Realizado"/>
    <m/>
    <n v="1"/>
  </r>
  <r>
    <s v="Planificado"/>
    <s v="Proyecto"/>
    <s v="Cinthya Rodriguez"/>
    <x v="6"/>
    <s v="Seguridad "/>
    <s v="Soluciones PTA"/>
    <d v="2022-02-18T00:00:00"/>
    <m/>
    <m/>
    <s v="Enviado/ Ingreso a Clases"/>
    <m/>
    <m/>
  </r>
  <r>
    <s v="Planificado"/>
    <s v="Proyecto"/>
    <s v="Jackeline Champa"/>
    <x v="1"/>
    <s v="Programación Académica"/>
    <s v="Matricula de Asignaturas Hibridas - Registration"/>
    <d v="2022-02-18T00:00:00"/>
    <m/>
    <m/>
    <s v="Enviado/ Matricula"/>
    <m/>
    <n v="1"/>
  </r>
  <r>
    <s v="Planificado"/>
    <s v="Proyecto"/>
    <s v="Jackeline Champa"/>
    <x v="1"/>
    <s v="CAS"/>
    <s v="Mejora en el Workflow de cambio de plan de estudios"/>
    <d v="2022-02-21T00:00:00"/>
    <m/>
    <m/>
    <s v="Enviado/Matricula"/>
    <m/>
    <m/>
  </r>
  <r>
    <s v="Planificado"/>
    <s v="Proyecto"/>
    <s v="Jackeline Champa"/>
    <x v="1"/>
    <s v="CAS"/>
    <s v="Rectificación de matrícula"/>
    <d v="2022-02-21T00:00:00"/>
    <m/>
    <m/>
    <s v="Enviado/Matricula"/>
    <m/>
    <n v="1"/>
  </r>
  <r>
    <s v="Planificado"/>
    <s v="Proyecto"/>
    <s v="Jackeline Champa"/>
    <x v="1"/>
    <s v="CAS"/>
    <s v="Cierre de NRC"/>
    <d v="2022-02-21T00:00:00"/>
    <m/>
    <m/>
    <s v="Enviado/Matricula"/>
    <m/>
    <n v="1"/>
  </r>
  <r>
    <s v="Planificado"/>
    <s v="Proyecto"/>
    <s v="Jackeline Champa"/>
    <x v="1"/>
    <s v="CAS"/>
    <s v="Modificación de Cuota Inicial Verano"/>
    <d v="2022-02-21T00:00:00"/>
    <m/>
    <m/>
    <s v="Enviado/Matricula"/>
    <m/>
    <n v="1"/>
  </r>
  <r>
    <s v="Planificado"/>
    <s v="Proyecto"/>
    <s v="Jackeline Champa"/>
    <x v="1"/>
    <s v="CAS"/>
    <s v="Mejora en el Workflow de permanecia de plan de estudios"/>
    <d v="2022-02-21T00:00:00"/>
    <m/>
    <m/>
    <s v="Enviado/Matricula"/>
    <m/>
    <n v="1"/>
  </r>
  <r>
    <s v="Planificado"/>
    <s v="Proyecto"/>
    <s v="Jackeline Champa"/>
    <x v="1"/>
    <s v="CAS"/>
    <s v="Mejora en el Workflow de matrícula en asignatura dirigida"/>
    <d v="2022-02-21T00:00:00"/>
    <m/>
    <m/>
    <s v="Enviado/Matricula"/>
    <m/>
    <n v="1"/>
  </r>
  <r>
    <s v="Planificado"/>
    <s v="Proyecto"/>
    <s v="Jackeline Champa"/>
    <x v="1"/>
    <s v="CAS"/>
    <s v="Reserva de matrícula WEB"/>
    <d v="2022-02-21T00:00:00"/>
    <m/>
    <m/>
    <s v="Enviado/Matricula"/>
    <m/>
    <n v="1"/>
  </r>
  <r>
    <s v="Planificado"/>
    <s v="Proyecto"/>
    <s v="Jackeline Champa"/>
    <x v="1"/>
    <s v="CAS"/>
    <s v="Anulación de reserva"/>
    <d v="2022-02-21T00:00:00"/>
    <m/>
    <m/>
    <s v="Enviado/Matricula"/>
    <m/>
    <n v="1"/>
  </r>
  <r>
    <s v="Planificado"/>
    <s v="Proyecto"/>
    <s v="Jackeline Champa"/>
    <x v="1"/>
    <s v="CAS"/>
    <s v="Modificación de Cuota Inicial"/>
    <d v="2022-02-21T00:00:00"/>
    <m/>
    <m/>
    <s v="Enviado/Matricula"/>
    <m/>
    <n v="1"/>
  </r>
  <r>
    <s v="Planificado"/>
    <s v="Requerimiento"/>
    <s v="Jean Palomino"/>
    <x v="7"/>
    <s v="OVIE"/>
    <s v="Modificaciones proceso seguimiento egresado IC"/>
    <d v="2022-02-23T00:00:00"/>
    <m/>
    <m/>
    <s v="Por Enviar"/>
    <m/>
    <n v="1"/>
  </r>
  <r>
    <s v="Planificado"/>
    <s v="Proyecto"/>
    <s v="Claudia Oruna"/>
    <x v="1"/>
    <s v="Grados y titulos"/>
    <s v="pases de requerimientos fase B- REQ 3  "/>
    <d v="2022-02-24T00:00:00"/>
    <m/>
    <m/>
    <s v="Pase Realizado"/>
    <m/>
    <n v="1"/>
  </r>
  <r>
    <s v="Planificado"/>
    <s v="Proyecto"/>
    <s v="Jackeline Champa"/>
    <x v="1"/>
    <s v="RRAA"/>
    <s v="Automatizacion RRAA:  Concideración de la retención 09 en el proceso de asignaciónd e creditos max y min"/>
    <d v="2022-02-25T00:00:00"/>
    <m/>
    <m/>
    <s v="Por Enviar/ Matricula"/>
    <m/>
    <n v="1"/>
  </r>
  <r>
    <s v="Planificado"/>
    <s v="Proyecto"/>
    <s v="Jackeline Champa"/>
    <x v="1"/>
    <s v="RRAA"/>
    <s v="Automatizacion RRAA:  WF de cambio de modalidad"/>
    <d v="2022-02-25T00:00:00"/>
    <m/>
    <m/>
    <s v="Por Enviar/ Matricula"/>
    <m/>
    <n v="1"/>
  </r>
  <r>
    <s v="Planificado"/>
    <s v="Proyecto"/>
    <s v="Jackeline Champa"/>
    <x v="1"/>
    <s v="RRAA"/>
    <s v="Automatizacion RRAA:  Proceso de eliminación de matriculas de cursos en historia o convalidadas"/>
    <d v="2022-02-25T00:00:00"/>
    <m/>
    <m/>
    <s v="Por Enviar/ Matricula"/>
    <s v="No es prioritario"/>
    <n v="1"/>
  </r>
  <r>
    <s v="No planificado"/>
    <s v="Requerimiento"/>
    <s v="Claudia Oruna"/>
    <x v="8"/>
    <m/>
    <s v="Actualidacion de registro EDC"/>
    <m/>
    <m/>
    <m/>
    <s v="Pase Realizado"/>
    <m/>
    <m/>
  </r>
  <r>
    <s v="No planificado"/>
    <s v="Requerimiento"/>
    <s v="Claudia Oruna"/>
    <x v="8"/>
    <m/>
    <s v="Ajustes de Extranjeros AP"/>
    <m/>
    <m/>
    <m/>
    <s v="Pase Realizado"/>
    <m/>
    <n v="1"/>
  </r>
  <r>
    <s v="No planificado"/>
    <s v="Requerimiento"/>
    <s v="Claudia Oruna"/>
    <x v="8"/>
    <m/>
    <s v="Ajustes frontend portal"/>
    <m/>
    <m/>
    <m/>
    <s v="Pase Realizado"/>
    <m/>
    <n v="1"/>
  </r>
  <r>
    <s v="No planificado"/>
    <s v="Requerimiento"/>
    <s v="Claudia Oruna"/>
    <x v="8"/>
    <m/>
    <s v="Actualizar Hubspec"/>
    <m/>
    <m/>
    <m/>
    <s v="Pase Realizado"/>
    <m/>
    <n v="1"/>
  </r>
  <r>
    <s v="Planificado"/>
    <s v="Proyecto"/>
    <s v="Jackeline Champa"/>
    <x v="1"/>
    <s v="RRAA"/>
    <s v="Automatizacion RRAA:  Proceso en banner que carge las notas en banner"/>
    <d v="2022-02-25T00:00:00"/>
    <m/>
    <m/>
    <s v="Por Enviar/ Matricula"/>
    <m/>
    <m/>
  </r>
  <r>
    <s v="Planificado"/>
    <s v="Requerimiento"/>
    <s v="Kelmelt Rojas"/>
    <x v="9"/>
    <s v="RRHH"/>
    <s v="Sistema de Liderazgo 2021-II  |  Habilitar reportes individuales de colaboradores"/>
    <d v="2022-02-25T00:00:00"/>
    <m/>
    <m/>
    <s v="Por Enviar/"/>
    <s v="No es prioritario"/>
    <n v="1"/>
  </r>
  <r>
    <s v="Planificado"/>
    <s v="Proyecto"/>
    <s v="Angela Rosales"/>
    <x v="4"/>
    <s v="Proyectos"/>
    <s v="Actualizacion de enlaces Meet por clases hibridas"/>
    <d v="2022-02-28T00:00:00"/>
    <m/>
    <m/>
    <s v="Se debe ejecutar el pase al finalizar las clases de verano (01/03)"/>
    <m/>
    <n v="1"/>
  </r>
  <r>
    <s v="Planificado"/>
    <s v="Proyecto"/>
    <s v="Cinthya Rodriguez"/>
    <x v="6"/>
    <s v="Seguridad"/>
    <s v="Compromiso y Registro de Carnet de Vacucacion - Ingreso a Clases"/>
    <d v="2022-02-28T00:00:00"/>
    <m/>
    <m/>
    <s v="Por Enviar/ Matricula"/>
    <s v="No es prioritario"/>
    <n v="1"/>
  </r>
  <r>
    <s v="Planificado"/>
    <s v="Proyecto"/>
    <s v="Claudia Oruna"/>
    <x v="1"/>
    <s v="Grados y titulos"/>
    <s v="PASEs de requerimientos fase B- REQ 2 Y 1 "/>
    <d v="2022-02-28T00:00:00"/>
    <m/>
    <m/>
    <s v="Pase Realizado"/>
    <m/>
    <n v="1"/>
  </r>
  <r>
    <s v="Planificado"/>
    <s v="Proyecto"/>
    <s v="Claudia Oruna"/>
    <x v="2"/>
    <s v="Vive Continental"/>
    <s v="Ajustes con cumplimiento del estudiante"/>
    <d v="2022-03-01T00:00:00"/>
    <m/>
    <m/>
    <s v="Pase Realizado"/>
    <m/>
    <n v="1"/>
  </r>
  <r>
    <s v="Planificado"/>
    <s v="Proyecto"/>
    <s v="Kelmelt Rojas"/>
    <x v="1"/>
    <s v="Hub de Información"/>
    <s v="Elogim Proxy - Publicar una web service en un entorno de producción"/>
    <d v="2022-03-02T00:00:00"/>
    <m/>
    <m/>
    <s v="Por  Enviar (se puede aplicar posterior a matricula)"/>
    <s v="No es prioritario"/>
    <n v="1"/>
  </r>
  <r>
    <s v="Planificado"/>
    <s v="Proyecto"/>
    <s v="Jackeline Champa"/>
    <x v="1"/>
    <s v="CAS"/>
    <s v="WF- Multimodal"/>
    <d v="2022-03-04T00:00:00"/>
    <m/>
    <m/>
    <s v="Por Enviar/Matricula"/>
    <s v="No es prioritario"/>
    <n v="1"/>
  </r>
  <r>
    <s v="Planificado"/>
    <s v="Proyecto"/>
    <s v="Jean Palomino"/>
    <x v="7"/>
    <s v="OVIE"/>
    <s v="Envío de avisos según avane de proceso modular de estudiantes IC"/>
    <d v="2022-03-07T00:00:00"/>
    <m/>
    <m/>
    <s v="Por Enviar"/>
    <m/>
    <n v="1"/>
  </r>
  <r>
    <s v="No planificado"/>
    <s v="Proyecto"/>
    <s v="Claudia Oruna"/>
    <x v="2"/>
    <s v="Posgrado "/>
    <s v="Documentos Posgrado"/>
    <d v="2022-03-08T00:00:00"/>
    <m/>
    <m/>
    <s v="Pase Realizado"/>
    <s v="No es prioritario"/>
    <n v="1"/>
  </r>
  <r>
    <s v="No planificado"/>
    <s v="Requerimiento"/>
    <s v="Claudia Oruna"/>
    <x v="2"/>
    <s v="Posgrado "/>
    <s v="Retiro id sin respuesta AP"/>
    <d v="2022-03-13T00:00:00"/>
    <m/>
    <m/>
    <s v="Pase Realizado"/>
    <m/>
    <n v="1"/>
  </r>
  <r>
    <s v="Planificado"/>
    <s v="Proyecto"/>
    <s v="Cinthya Rodriguez"/>
    <x v="6"/>
    <s v="Seguridad "/>
    <s v="Declaracion Sintomatologica -Ingresos a Clases"/>
    <d v="2022-03-14T00:00:00"/>
    <m/>
    <m/>
    <s v="Por Enviar/Ingreso a Clases"/>
    <s v="No es prioritario"/>
    <n v="1"/>
  </r>
  <r>
    <s v="Planificado"/>
    <s v="Proyecto"/>
    <s v="Cinthya Rodriguez"/>
    <x v="6"/>
    <s v="Seguridad "/>
    <s v="Soluciones PTA - Validacion de clases y documentos"/>
    <d v="2022-03-14T00:00:00"/>
    <m/>
    <m/>
    <s v="Por Enviar/Ingreso a Clases"/>
    <m/>
    <m/>
  </r>
  <r>
    <s v="No planificado"/>
    <s v="Requerimiento"/>
    <s v="Claudia Oruna"/>
    <x v="8"/>
    <m/>
    <s v="Actualizacion de eliminacion cta EDC"/>
    <d v="2022-03-15T00:00:00"/>
    <m/>
    <m/>
    <s v="Pase Realizado"/>
    <m/>
    <n v="1"/>
  </r>
  <r>
    <s v="Planificado"/>
    <s v="Proyecto"/>
    <s v="Claudia Oruna"/>
    <x v="2"/>
    <s v="Vive Continental"/>
    <s v="Mejoras de vive -Cumplimiento y actualizacion de datos"/>
    <d v="2022-03-14T00:00:00"/>
    <m/>
    <m/>
    <s v="Pase Realizado"/>
    <m/>
    <n v="1"/>
  </r>
  <r>
    <s v="No planificado"/>
    <s v="Requerimiento"/>
    <s v="Claudia Oruna"/>
    <x v="1"/>
    <s v="Grados y titulos"/>
    <s v="Levantamiento de Observaciones GYT"/>
    <d v="2022-03-15T00:00:00"/>
    <m/>
    <m/>
    <s v="Pase Realizado"/>
    <m/>
    <n v="1"/>
  </r>
  <r>
    <s v="No planificado"/>
    <s v="Requerimiento"/>
    <s v="Claudia Oruna"/>
    <x v="1"/>
    <s v="Grados y titulos"/>
    <s v="Ajustes Hubspec 2.0"/>
    <d v="2022-03-16T00:00:00"/>
    <m/>
    <m/>
    <s v="Pase Realizado"/>
    <m/>
    <n v="1"/>
  </r>
  <r>
    <s v="No planificado"/>
    <s v="Requerimiento"/>
    <s v="Claudia Oruna"/>
    <x v="2"/>
    <s v="Admision"/>
    <s v="Ajustes de CRM"/>
    <d v="2022-03-17T00:00:00"/>
    <m/>
    <m/>
    <s v="Pase Realizado"/>
    <m/>
    <n v="1"/>
  </r>
  <r>
    <s v="Planificado"/>
    <s v="Proyecto"/>
    <s v="Claudia Oruna"/>
    <x v="1"/>
    <s v="Grados y titulos"/>
    <s v="Pases de requerimientos face B - REQ 6-9 (parte 2)"/>
    <d v="2022-03-14T00:00:00"/>
    <m/>
    <m/>
    <s v="Pase Realizado"/>
    <m/>
    <n v="1"/>
  </r>
  <r>
    <s v="Planificado"/>
    <s v="Proyecto"/>
    <s v="Cinthya Rodriguez"/>
    <x v="6"/>
    <s v="Universidad"/>
    <s v="Soluciones PTA - Validacion de clases y documentos"/>
    <d v="2022-03-14T00:00:00"/>
    <d v="2022-03-18T00:00:00"/>
    <m/>
    <s v="Pase Realizado"/>
    <m/>
    <n v="0.85"/>
  </r>
  <r>
    <s v="Planificado"/>
    <s v="Proyecto"/>
    <s v="Jean Palomino"/>
    <x v="10"/>
    <s v="Programación Académica"/>
    <s v="Portal -Carta Compriso/Carne Vacunacion/Vacantes - Clases presenciales"/>
    <d v="2022-03-21T00:00:00"/>
    <m/>
    <m/>
    <s v="Por Enviar"/>
    <m/>
    <n v="1"/>
  </r>
  <r>
    <s v="Planificado"/>
    <s v="Proyecto"/>
    <s v="Cinthya Rodriguez"/>
    <x v="6"/>
    <s v="Universidad"/>
    <s v="Soluciones PTA - Mejoras en las interfaces y control de aforo"/>
    <d v="2022-03-21T00:00:00"/>
    <d v="2022-03-22T00:00:00"/>
    <m/>
    <s v="Pase Realizado"/>
    <m/>
    <n v="1"/>
  </r>
  <r>
    <s v="Planificado"/>
    <s v="Proyecto"/>
    <s v="Cinthya Rodriguez"/>
    <x v="6"/>
    <s v="RRAA"/>
    <s v="Portal Estudiante - Modulo Convalidaciones"/>
    <d v="2022-03-22T00:00:00"/>
    <m/>
    <m/>
    <s v="Por Enviar/"/>
    <m/>
    <n v="1"/>
  </r>
  <r>
    <s v="Planificado"/>
    <s v="Proyecto"/>
    <s v="Cinthya Rodriguez"/>
    <x v="6"/>
    <s v="Universidad"/>
    <s v="Soluciones PTA - Corrección validación de ficha sintomatológica"/>
    <d v="2022-03-23T00:00:00"/>
    <d v="2022-03-25T00:00:00"/>
    <m/>
    <s v="Pase Realizado"/>
    <m/>
    <n v="1"/>
  </r>
  <r>
    <s v="Planificado"/>
    <s v="Proyecto"/>
    <s v="Miriam Flores"/>
    <x v="1"/>
    <s v="Beca18"/>
    <s v="Asignación de atributos de BECA18 a los ingresantes"/>
    <d v="2022-03-25T00:00:00"/>
    <d v="2022-04-01T00:00:00"/>
    <m/>
    <s v="Por Enviar"/>
    <m/>
    <n v="0"/>
  </r>
  <r>
    <s v="Planificado"/>
    <s v="Requerimiento"/>
    <s v="Miriam Flores"/>
    <x v="5"/>
    <s v="Admision"/>
    <s v="Asignacion de atributos de beca 18"/>
    <d v="2022-03-25T00:00:00"/>
    <d v="2022-03-27T00:00:00"/>
    <m/>
    <m/>
    <m/>
    <n v="1"/>
  </r>
  <r>
    <s v="Planificado"/>
    <s v="Proyecto"/>
    <s v="Cinthya Rodriguez"/>
    <x v="6"/>
    <s v="Universidad"/>
    <s v="Soluciones PTA - Adaptar para el uso en el Instituto"/>
    <d v="2022-03-31T00:00:00"/>
    <d v="2022-04-06T00:00:00"/>
    <m/>
    <s v="Pase Realizado"/>
    <m/>
    <n v="1"/>
  </r>
  <r>
    <s v="Planificado"/>
    <s v="Proyecto"/>
    <s v="Miriam Flores"/>
    <x v="6"/>
    <s v="Centro de idiomas"/>
    <s v="Notificaciones CIC - Envío de correos automáticos a estudiantes y docentes"/>
    <d v="2022-04-11T00:00:00"/>
    <d v="2022-04-22T00:00:00"/>
    <m/>
    <s v="Pase Realizado"/>
    <m/>
    <n v="1"/>
  </r>
  <r>
    <s v="No planificado"/>
    <s v="Requerimiento"/>
    <s v="Claudia Oruna"/>
    <x v="11"/>
    <s v="Posgrado "/>
    <s v="Actualización de paquete de Hubspec"/>
    <d v="2022-04-18T00:00:00"/>
    <d v="2022-04-18T00:00:00"/>
    <m/>
    <s v="Pase Realizado"/>
    <m/>
    <n v="1"/>
  </r>
  <r>
    <s v="Planificado"/>
    <s v="Proyecto"/>
    <s v="Cinthya Rodriguez"/>
    <x v="6"/>
    <s v="Universidad"/>
    <s v="Soluciones PTA - Validación de actividades extracurriculares"/>
    <d v="2022-04-20T00:00:00"/>
    <d v="2022-04-22T00:00:00"/>
    <m/>
    <s v="Pase Realizado"/>
    <m/>
    <n v="0.85"/>
  </r>
  <r>
    <s v="Planificado"/>
    <s v="Proyecto"/>
    <s v="Miriam Flores"/>
    <x v="6"/>
    <s v="Centro de idiomas"/>
    <s v="Notificaciones CIC - Creacion de salas meet"/>
    <d v="2022-04-26T00:00:00"/>
    <d v="2022-04-28T00:00:00"/>
    <m/>
    <s v="Pase Realizado"/>
    <m/>
    <n v="0.85"/>
  </r>
  <r>
    <s v="Planificado"/>
    <s v="Proyecto"/>
    <s v="Miriam Flores"/>
    <x v="6"/>
    <s v="Centro de idiomas"/>
    <s v="Notificaciones CIC - Corrección de envío de correos a estudiantes y docentes"/>
    <d v="2022-04-26T00:00:00"/>
    <d v="2022-04-28T00:00:00"/>
    <m/>
    <s v="Pase Realizado"/>
    <m/>
    <n v="1"/>
  </r>
  <r>
    <s v="Planificado"/>
    <s v="Proyecto"/>
    <s v="Cinthya Rodriguez"/>
    <x v="6"/>
    <s v="Universidad"/>
    <s v="Soluciones PTA - Corrección validación de horarios presenciales"/>
    <d v="2022-04-26T00:00:00"/>
    <d v="2022-04-27T00:00:00"/>
    <m/>
    <s v="Pase Realizado"/>
    <m/>
    <n v="1"/>
  </r>
  <r>
    <s v="Planificado"/>
    <s v="Proyecto"/>
    <s v="Miriam Flores"/>
    <x v="1"/>
    <s v="Admisión"/>
    <s v="Portal del postulante Formulario de cargado de documentos"/>
    <d v="2022-04-26T00:00:00"/>
    <d v="2022-04-28T00:00:00"/>
    <m/>
    <s v="Pase Realizado"/>
    <s v="No es prioritario"/>
    <n v="1"/>
  </r>
  <r>
    <s v="Planificado"/>
    <s v="Proyecto"/>
    <s v="Miriam Flores"/>
    <x v="1"/>
    <s v="Admisión"/>
    <s v="Portal del postulante Formulario de Modificación de idexman"/>
    <d v="2022-04-26T00:00:00"/>
    <d v="2022-04-28T00:00:00"/>
    <m/>
    <s v="Pase Realizado"/>
    <s v="No es prioritario"/>
    <n v="1"/>
  </r>
  <r>
    <s v="Planificado"/>
    <s v="Proyecto"/>
    <s v="Miriam Flores"/>
    <x v="6"/>
    <s v="Centro de idiomas"/>
    <s v="Notificaciones CIC - Cambio de reglas de negocio"/>
    <d v="2022-05-02T00:00:00"/>
    <d v="2022-05-10T00:00:00"/>
    <m/>
    <s v="Pase Realizado"/>
    <m/>
    <n v="1"/>
  </r>
  <r>
    <s v="No planificado"/>
    <s v="Requerimiento"/>
    <s v="Claudia Oruna"/>
    <x v="12"/>
    <s v="Posgrado "/>
    <s v="Actualizacion de registro de pagos"/>
    <d v="2022-05-03T00:00:00"/>
    <d v="2022-05-03T00:00:00"/>
    <m/>
    <s v="Pase Realizado"/>
    <m/>
    <n v="1"/>
  </r>
  <r>
    <s v="No planificado"/>
    <s v="Requerimiento"/>
    <s v="Claudia Oruna"/>
    <x v="13"/>
    <s v="Vive Continental"/>
    <s v="Pase a historia de Casos Rezagados"/>
    <d v="2022-05-03T00:00:00"/>
    <d v="2022-05-03T00:00:00"/>
    <m/>
    <s v="Pase Realizado"/>
    <m/>
    <n v="1"/>
  </r>
  <r>
    <s v="Planificado"/>
    <s v="Proyecto"/>
    <s v="Cris Vidalon"/>
    <x v="0"/>
    <s v="Registros Académicos IC"/>
    <s v="DATA REGISTRA"/>
    <d v="2022-05-04T00:00:00"/>
    <d v="2022-05-06T00:00:00"/>
    <m/>
    <s v="Enviado"/>
    <m/>
    <m/>
  </r>
  <r>
    <s v="Planificado"/>
    <s v="Proyecto"/>
    <s v="Miriam Flores"/>
    <x v="6"/>
    <s v="Centro de idiomas"/>
    <s v="Notificaciones CIC - Cambio de filtro de docente por sección"/>
    <d v="2022-05-11T00:00:00"/>
    <d v="2022-05-11T00:00:00"/>
    <m/>
    <s v="Pase Realizado"/>
    <m/>
    <n v="1"/>
  </r>
  <r>
    <s v="Planificado"/>
    <s v="Proyecto"/>
    <s v="Miriam Flores"/>
    <x v="6"/>
    <s v="Centro de idiomas"/>
    <s v="Notificaciones CIC - Cambio de reglas de negocio"/>
    <d v="2022-05-14T00:00:00"/>
    <d v="2022-05-17T00:00:00"/>
    <m/>
    <s v="Pase Realizado"/>
    <m/>
    <n v="1"/>
  </r>
  <r>
    <s v="Planificado"/>
    <s v="Proyecto"/>
    <s v="Angela Rosales"/>
    <x v="1"/>
    <s v="Gestión Humana"/>
    <s v="Automatización de vacaciones - Adryan"/>
    <d v="2022-05-16T00:00:00"/>
    <d v="2022-06-30T00:00:00"/>
    <m/>
    <s v="Pase Realizado"/>
    <s v="Usuario y contraseña incorrectos"/>
    <m/>
  </r>
  <r>
    <s v="Planificado"/>
    <s v="Proyecto"/>
    <s v="Cinthya Rodriguez"/>
    <x v="6"/>
    <s v="Universidad"/>
    <s v="Formulario de eventos - Censo de equidad de género"/>
    <d v="2022-05-17T00:00:00"/>
    <d v="2022-05-18T00:00:00"/>
    <m/>
    <s v="Pase Realizado"/>
    <m/>
    <n v="1"/>
  </r>
  <r>
    <s v="Planificado"/>
    <s v="Proyecto"/>
    <s v="Claudia Oruna"/>
    <x v="12"/>
    <s v="Posgrado "/>
    <s v="Seleccion Docente"/>
    <d v="2022-05-18T00:00:00"/>
    <m/>
    <m/>
    <s v="Pase Realizado"/>
    <m/>
    <n v="1"/>
  </r>
  <r>
    <s v="Planificado"/>
    <s v="Proyecto"/>
    <s v="Cinthya Rodriguez"/>
    <x v="6"/>
    <s v="Pregrado"/>
    <s v="Portal del estudiante - Formulario de primera matrícula"/>
    <d v="2022-05-19T00:00:00"/>
    <d v="2022-05-27T00:00:00"/>
    <m/>
    <s v="Pase Realizado"/>
    <m/>
    <n v="1"/>
  </r>
  <r>
    <s v="Planificado"/>
    <s v="Proyecto"/>
    <s v="Miriam Flores"/>
    <x v="6"/>
    <s v="Centro de idiomas"/>
    <s v="Notificaciones CIC - Creación de salas meet"/>
    <d v="2022-05-27T00:00:00"/>
    <d v="2022-05-31T00:00:00"/>
    <m/>
    <s v="Pase Realizado"/>
    <m/>
    <n v="1"/>
  </r>
  <r>
    <s v="Planificado"/>
    <s v="Proyecto"/>
    <s v="Claudia Oruna"/>
    <x v="1"/>
    <s v="Grados y titulos"/>
    <s v="Pases de requeirimientos fase B - REQ 5-10-11-12"/>
    <d v="2022-05-30T00:00:00"/>
    <m/>
    <m/>
    <s v="Enviado"/>
    <m/>
    <n v="1"/>
  </r>
  <r>
    <s v="Planificado"/>
    <s v="Proyecto"/>
    <s v="Cinthya Rodriguez"/>
    <x v="6"/>
    <s v="Universidad"/>
    <s v="Contipay - Recreación de pagos"/>
    <d v="2022-06-01T00:00:00"/>
    <m/>
    <m/>
    <s v="Enviado"/>
    <m/>
    <n v="0.85"/>
  </r>
  <r>
    <s v="Planificado"/>
    <s v="Proyecto"/>
    <s v="Cinthya Rodriguez"/>
    <x v="6"/>
    <s v="Pregrado"/>
    <s v="Formulario de eventos - Censo de equidad de género"/>
    <d v="2022-06-01T00:00:00"/>
    <d v="2022-06-03T00:00:00"/>
    <m/>
    <s v="Pase Realizado"/>
    <m/>
    <n v="1"/>
  </r>
  <r>
    <s v="Planificado"/>
    <s v="Proyecto"/>
    <s v="Miriam Flores"/>
    <x v="1"/>
    <s v="RRAA"/>
    <s v="Nuevo proceso de graduación - Parte1"/>
    <d v="2022-06-08T00:00:00"/>
    <d v="2022-06-16T00:00:00"/>
    <m/>
    <s v="Pase Realizado"/>
    <m/>
    <n v="1"/>
  </r>
  <r>
    <s v="Planificado"/>
    <s v="Proyecto"/>
    <s v="Claudia Oruna"/>
    <x v="1"/>
    <s v="Grados y titulos"/>
    <s v="Pases de requeirimientos fase B - REQ 13 (REPORTES)"/>
    <d v="2022-06-20T00:00:00"/>
    <m/>
    <m/>
    <s v="Por Enviar"/>
    <m/>
    <n v="0"/>
  </r>
  <r>
    <s v="Planificado"/>
    <s v="Proyecto"/>
    <s v="Miriam Flores"/>
    <x v="1"/>
    <s v="Bienestar"/>
    <s v="Actualización de WF de reincorporación (Reconocimiento)"/>
    <d v="2022-06-24T00:00:00"/>
    <d v="2022-07-01T00:00:00"/>
    <m/>
    <s v="Pase Realizado"/>
    <m/>
    <n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6">
  <r>
    <m/>
    <n v="2"/>
    <x v="0"/>
    <s v="Gestor Proyecto"/>
    <s v="PC-026"/>
    <x v="0"/>
    <s v="Interno"/>
    <x v="0"/>
    <s v="1. Análisis"/>
    <s v="Mediano"/>
    <s v="Ecosistema Digital"/>
    <x v="0"/>
    <m/>
    <n v="0"/>
    <n v="0"/>
    <s v="Kelmelt Rojas"/>
    <s v="Kelmelt Rojas"/>
    <m/>
    <s v="PDV 2026"/>
    <s v="PDV 2026"/>
    <n v="2021"/>
    <n v="2022"/>
    <m/>
    <m/>
    <d v="2022-03-07T00:00:00"/>
    <d v="2022-05-31T00:00:00"/>
    <m/>
    <n v="0.68"/>
    <n v="0.6"/>
    <n v="0.65"/>
    <n v="3.0000000000000027E-2"/>
    <d v="2022-06-06T00:00:00"/>
    <m/>
    <m/>
    <m/>
    <m/>
    <m/>
    <m/>
    <n v="0"/>
    <n v="0"/>
    <n v="0"/>
    <e v="#DIV/0!"/>
    <m/>
    <n v="0"/>
    <n v="0"/>
    <n v="0"/>
    <n v="0"/>
    <n v="0"/>
    <n v="0"/>
    <n v="0"/>
    <n v="0"/>
    <n v="0"/>
    <n v="0"/>
    <n v="0"/>
  </r>
  <r>
    <m/>
    <n v="3"/>
    <x v="0"/>
    <s v="Gestor Proyecto"/>
    <s v="PC-051"/>
    <x v="0"/>
    <s v="Interno"/>
    <x v="1"/>
    <m/>
    <s v="Mediano"/>
    <s v="Instituto"/>
    <x v="1"/>
    <s v="-"/>
    <n v="0"/>
    <n v="0"/>
    <s v="Alex Torres"/>
    <s v="Cinthya Rodriguez"/>
    <s v="Sofia Marin"/>
    <s v="Narda Ybañez"/>
    <s v="Registros Academicos IC"/>
    <n v="2020"/>
    <n v="2022"/>
    <m/>
    <m/>
    <d v="2022-03-07T00:00:00"/>
    <d v="2022-05-20T00:00:00"/>
    <m/>
    <n v="1"/>
    <n v="0.76"/>
    <n v="1"/>
    <n v="0"/>
    <m/>
    <d v="2022-06-01T00:00:00"/>
    <d v="2022-10-07T00:00:00"/>
    <m/>
    <n v="0.03"/>
    <n v="0"/>
    <n v="0.03"/>
    <n v="0"/>
    <n v="128"/>
    <n v="-44713"/>
    <n v="-350.3203125"/>
    <m/>
    <n v="47800"/>
    <n v="33000"/>
    <n v="47800"/>
    <n v="0.44848484848484849"/>
    <n v="0"/>
    <n v="0"/>
    <n v="0"/>
    <n v="0"/>
    <n v="0"/>
    <n v="0"/>
    <n v="0"/>
  </r>
  <r>
    <m/>
    <n v="4"/>
    <x v="0"/>
    <s v="Gestor Proyecto"/>
    <s v="PC-110"/>
    <x v="0"/>
    <s v="Interno"/>
    <x v="2"/>
    <s v="1. Análisis"/>
    <s v="Grande"/>
    <s v="Soporte Administrativo"/>
    <x v="2"/>
    <n v="0"/>
    <n v="0"/>
    <n v="0"/>
    <s v="Cinthya Rodriguez"/>
    <s v="Cinthya Rodriguez"/>
    <s v="Enma Chero"/>
    <s v="Juan Jose Chuquiraichi"/>
    <s v="Tesorería"/>
    <n v="2022"/>
    <n v="2022"/>
    <m/>
    <m/>
    <d v="2022-01-25T00:00:00"/>
    <d v="2022-05-09T00:00:00"/>
    <m/>
    <n v="1"/>
    <n v="0.86"/>
    <n v="1"/>
    <n v="0"/>
    <m/>
    <d v="2022-05-10T00:00:00"/>
    <d v="2022-07-08T00:00:00"/>
    <m/>
    <n v="0.87"/>
    <n v="0.72"/>
    <n v="0.87"/>
    <n v="0"/>
    <n v="59"/>
    <n v="-44691"/>
    <n v="-758.47457627118649"/>
    <m/>
    <n v="336000"/>
    <n v="336000"/>
    <n v="0"/>
    <n v="-1"/>
    <m/>
    <n v="0"/>
    <m/>
    <n v="0"/>
    <m/>
    <n v="0"/>
    <n v="0"/>
  </r>
  <r>
    <m/>
    <n v="5"/>
    <x v="0"/>
    <s v="Gestor Proyecto"/>
    <s v="PC-051"/>
    <x v="1"/>
    <s v="Interno"/>
    <x v="3"/>
    <s v="3. Desarrollo"/>
    <s v="Pequeño"/>
    <s v="Postgrado"/>
    <x v="3"/>
    <n v="0"/>
    <n v="0"/>
    <n v="0"/>
    <s v="Cinthya Rodriguez"/>
    <s v="Cinthya Rodriguez"/>
    <s v="Claudia Alvino"/>
    <s v="Jaime Sobrados"/>
    <m/>
    <n v="2022"/>
    <n v="2022"/>
    <m/>
    <m/>
    <m/>
    <m/>
    <m/>
    <m/>
    <m/>
    <m/>
    <n v="0"/>
    <m/>
    <d v="2022-12-10T00:00:00"/>
    <d v="2022-05-06T00:00:00"/>
    <d v="2022-05-06T00:00:00"/>
    <n v="0.81"/>
    <n v="0.72"/>
    <n v="0.81"/>
    <n v="0"/>
    <n v="-218"/>
    <n v="-218"/>
    <n v="0"/>
    <m/>
    <n v="0"/>
    <n v="0"/>
    <n v="0"/>
    <n v="0"/>
    <m/>
    <n v="0"/>
    <m/>
    <n v="0"/>
    <m/>
    <n v="0"/>
    <n v="0"/>
  </r>
  <r>
    <m/>
    <n v="6"/>
    <x v="0"/>
    <s v="Gestor Proyecto"/>
    <s v="PC-051"/>
    <x v="1"/>
    <s v="Interno"/>
    <x v="3"/>
    <s v="5. Despliegue"/>
    <s v="Pequeño"/>
    <s v="Postgrado"/>
    <x v="4"/>
    <n v="0"/>
    <n v="0"/>
    <n v="0"/>
    <s v="Cinthya Rodriguez"/>
    <s v="Cinthya Rodriguez"/>
    <s v="Enma Chero"/>
    <s v="Jaime Sobrados"/>
    <m/>
    <n v="2022"/>
    <n v="2022"/>
    <m/>
    <m/>
    <m/>
    <m/>
    <m/>
    <m/>
    <m/>
    <m/>
    <n v="0"/>
    <m/>
    <d v="2022-11-18T00:00:00"/>
    <d v="2022-06-10T00:00:00"/>
    <m/>
    <n v="1"/>
    <n v="0.9"/>
    <n v="1"/>
    <n v="0"/>
    <n v="-161"/>
    <n v="-44883"/>
    <n v="277.77639751552795"/>
    <m/>
    <n v="0"/>
    <n v="0"/>
    <n v="0"/>
    <n v="0"/>
    <m/>
    <n v="0"/>
    <m/>
    <n v="0"/>
    <m/>
    <n v="0"/>
    <n v="0"/>
  </r>
  <r>
    <m/>
    <n v="7"/>
    <x v="0"/>
    <s v="Gestor Proyecto"/>
    <s v="PR-077"/>
    <x v="2"/>
    <s v="Interno"/>
    <x v="3"/>
    <s v="1. Análisis"/>
    <s v="Pequeño"/>
    <s v="Nuevos Proyectos"/>
    <x v="5"/>
    <n v="2490"/>
    <n v="0"/>
    <n v="0"/>
    <s v="Cinthya Rodriguez"/>
    <s v="Cinthya Rodriguez"/>
    <s v="Rocio Matos"/>
    <s v="PDV2026"/>
    <s v="PDV 2026"/>
    <n v="2021"/>
    <n v="2022"/>
    <n v="1"/>
    <m/>
    <m/>
    <m/>
    <m/>
    <m/>
    <m/>
    <m/>
    <n v="0"/>
    <m/>
    <d v="2022-12-10T00:00:00"/>
    <d v="2022-05-27T00:00:00"/>
    <d v="2022-05-27T00:00:00"/>
    <n v="1"/>
    <n v="0.83"/>
    <n v="1"/>
    <n v="0"/>
    <n v="-197"/>
    <n v="-197"/>
    <n v="0"/>
    <m/>
    <n v="0"/>
    <n v="2490"/>
    <n v="2490"/>
    <n v="0"/>
    <n v="0"/>
    <n v="0"/>
    <n v="0"/>
    <n v="0"/>
    <n v="0"/>
    <n v="0"/>
    <n v="0"/>
  </r>
  <r>
    <m/>
    <n v="8"/>
    <x v="0"/>
    <s v="Gestor Proyecto"/>
    <s v="PC-0000"/>
    <x v="1"/>
    <s v="externos(proveedor) y items internos"/>
    <x v="3"/>
    <s v="6. Postproducción"/>
    <s v="Mediano"/>
    <s v="Postgrado"/>
    <x v="6"/>
    <n v="0"/>
    <n v="0"/>
    <n v="0"/>
    <s v="Claudia Oruna"/>
    <s v="Cinthya Rodriguez"/>
    <s v="Janeth Munive"/>
    <s v="Jaime Sobrados"/>
    <s v="Programas Académicos EPG"/>
    <n v="2021"/>
    <n v="2022"/>
    <n v="1"/>
    <m/>
    <m/>
    <m/>
    <m/>
    <m/>
    <m/>
    <m/>
    <n v="0"/>
    <m/>
    <d v="2021-08-31T00:00:00"/>
    <d v="2022-02-18T00:00:00"/>
    <d v="2022-02-25T00:00:00"/>
    <n v="1"/>
    <n v="0.01"/>
    <n v="1"/>
    <n v="0"/>
    <n v="171"/>
    <n v="178"/>
    <n v="4.0935672514619881E-2"/>
    <m/>
    <n v="0"/>
    <n v="4100"/>
    <n v="4100"/>
    <n v="0"/>
    <n v="1"/>
    <n v="4"/>
    <n v="1"/>
    <n v="2.63"/>
    <n v="3"/>
    <n v="4.5"/>
    <n v="11.129999999999999"/>
  </r>
  <r>
    <m/>
    <n v="9"/>
    <x v="0"/>
    <s v="Gestor Proyecto"/>
    <m/>
    <x v="1"/>
    <s v="Interno y Externo"/>
    <x v="3"/>
    <s v="5. Despliegue"/>
    <s v="Grande"/>
    <s v="Proyecto 2022"/>
    <x v="7"/>
    <n v="0"/>
    <n v="0"/>
    <n v="0"/>
    <s v="Cinthya Rodriguez"/>
    <s v="Cinthya Rodriguez"/>
    <s v="Andres Corrales_x000a_Daniela Delgado_x000a_"/>
    <s v="Andres Corrales_x000a_Daniela Delgado_x000a_"/>
    <s v="Educacion Continua"/>
    <n v="2021"/>
    <n v="2022"/>
    <n v="1"/>
    <m/>
    <m/>
    <m/>
    <m/>
    <m/>
    <m/>
    <m/>
    <n v="0"/>
    <m/>
    <d v="2021-07-15T00:00:00"/>
    <d v="2021-01-19T00:00:00"/>
    <d v="2021-01-19T00:00:00"/>
    <n v="1"/>
    <n v="0.9"/>
    <n v="1"/>
    <n v="0"/>
    <n v="-177"/>
    <n v="-177"/>
    <n v="0"/>
    <m/>
    <m/>
    <n v="0"/>
    <n v="0"/>
    <n v="0"/>
    <m/>
    <n v="0"/>
    <m/>
    <n v="0"/>
    <m/>
    <n v="0"/>
    <n v="0"/>
  </r>
  <r>
    <m/>
    <n v="10"/>
    <x v="0"/>
    <s v="Gestor Proyecto"/>
    <s v="PC-102"/>
    <x v="1"/>
    <s v="externos(proveedor) y items internos"/>
    <x v="2"/>
    <s v="3. Desarrollo"/>
    <s v="Mediano"/>
    <s v="Programación Académica"/>
    <x v="8"/>
    <n v="0"/>
    <n v="0"/>
    <n v="0"/>
    <s v="Miriam Flores"/>
    <s v="Miriam Flores"/>
    <s v="Jose Meza Vento"/>
    <s v="Jose Meza vento"/>
    <s v="Programación Académica"/>
    <n v="2021"/>
    <n v="2022"/>
    <n v="1"/>
    <m/>
    <m/>
    <m/>
    <m/>
    <m/>
    <m/>
    <m/>
    <n v="0"/>
    <m/>
    <d v="2021-04-12T00:00:00"/>
    <d v="2022-06-26T00:00:00"/>
    <m/>
    <n v="1"/>
    <n v="0.81"/>
    <n v="0.98"/>
    <n v="2.0000000000000018E-2"/>
    <n v="440"/>
    <n v="-44298"/>
    <n v="-101.67727272727272"/>
    <m/>
    <n v="0"/>
    <n v="0"/>
    <n v="0"/>
    <n v="0"/>
    <n v="0"/>
    <n v="0"/>
    <n v="0"/>
    <n v="0"/>
    <n v="0"/>
    <n v="0"/>
    <n v="0"/>
  </r>
  <r>
    <m/>
    <n v="11"/>
    <x v="0"/>
    <s v="Gestor Proyecto"/>
    <s v="PC-104"/>
    <x v="0"/>
    <s v="externos(proveedor) y items internos"/>
    <x v="3"/>
    <s v="6. Postproducción"/>
    <s v="Mediano"/>
    <s v="Admisión"/>
    <x v="9"/>
    <n v="42000"/>
    <n v="0"/>
    <n v="0"/>
    <s v="Miriam Flores"/>
    <s v="Miriam Flores"/>
    <s v="Cristhian Nakasone"/>
    <s v="Cristhian Nakasone"/>
    <s v="Admisión"/>
    <n v="2021"/>
    <n v="2022"/>
    <n v="1"/>
    <m/>
    <m/>
    <m/>
    <m/>
    <m/>
    <m/>
    <m/>
    <n v="0"/>
    <m/>
    <d v="2021-08-23T00:00:00"/>
    <d v="2022-06-14T00:00:00"/>
    <d v="2022-06-14T00:00:00"/>
    <n v="1"/>
    <n v="0.9"/>
    <n v="1"/>
    <n v="0"/>
    <n v="295"/>
    <n v="295"/>
    <n v="0"/>
    <s v="FEBRERO"/>
    <n v="0"/>
    <n v="42000"/>
    <n v="0"/>
    <n v="-1"/>
    <n v="0"/>
    <n v="0"/>
    <n v="0"/>
    <n v="0"/>
    <n v="0"/>
    <n v="0"/>
    <n v="0"/>
  </r>
  <r>
    <m/>
    <n v="12"/>
    <x v="0"/>
    <s v="Gestor Proyecto"/>
    <s v="PC-108"/>
    <x v="1"/>
    <s v="externos(proveedor) y items internos"/>
    <x v="1"/>
    <s v="3. Desarrollo"/>
    <s v="Mediano"/>
    <s v="Programación Académica/ CAS/ Registros"/>
    <x v="10"/>
    <n v="0"/>
    <n v="0"/>
    <n v="0"/>
    <s v="Beatriz Victorio"/>
    <s v="Miriam Flores"/>
    <s v="Jose Meza/ Karina Guzman / Rocio Matos"/>
    <s v="Oswaldo Sifuentes"/>
    <s v="Programación Académica/ CAS/ Registros"/>
    <n v="2021"/>
    <n v="2022"/>
    <n v="1"/>
    <m/>
    <m/>
    <m/>
    <m/>
    <m/>
    <m/>
    <m/>
    <n v="0"/>
    <d v="2021-09-18T00:00:00"/>
    <d v="2021-09-18T00:00:00"/>
    <m/>
    <m/>
    <n v="0.9"/>
    <n v="0.65"/>
    <n v="0.9"/>
    <n v="0"/>
    <n v="-44457"/>
    <n v="-44457"/>
    <n v="0"/>
    <s v="DICIEMBRE"/>
    <n v="0"/>
    <n v="0"/>
    <n v="0"/>
    <n v="0"/>
    <n v="0"/>
    <n v="0"/>
    <n v="0"/>
    <n v="0"/>
    <n v="0"/>
    <n v="0"/>
    <n v="0"/>
  </r>
  <r>
    <m/>
    <n v="13"/>
    <x v="0"/>
    <s v="Gestor Proyecto"/>
    <s v="PC-107"/>
    <x v="1"/>
    <s v="externos(proveedor) y items internos"/>
    <x v="3"/>
    <s v="6. Postproducción"/>
    <s v="Mediano"/>
    <s v="Bienestar"/>
    <x v="11"/>
    <n v="0"/>
    <n v="0"/>
    <n v="0"/>
    <s v="Miriam Flores"/>
    <s v="Miriam Flores"/>
    <s v="Miriam Cuicapuza"/>
    <s v="Miriam Cuicapuza"/>
    <s v="Bienestar"/>
    <n v="2021"/>
    <n v="2022"/>
    <n v="1"/>
    <m/>
    <m/>
    <m/>
    <m/>
    <m/>
    <m/>
    <m/>
    <n v="0"/>
    <m/>
    <d v="2021-09-21T00:00:00"/>
    <d v="2022-06-17T00:00:00"/>
    <d v="2022-07-06T00:00:00"/>
    <n v="1"/>
    <n v="0.98"/>
    <n v="1"/>
    <n v="0"/>
    <n v="269"/>
    <n v="288"/>
    <n v="7.0631970260223054E-2"/>
    <s v="DICIEMBRE"/>
    <n v="0"/>
    <n v="0"/>
    <n v="0"/>
    <n v="0"/>
    <n v="0"/>
    <n v="0"/>
    <n v="0"/>
    <n v="0"/>
    <n v="0"/>
    <n v="0"/>
    <n v="0"/>
  </r>
  <r>
    <m/>
    <n v="14"/>
    <x v="0"/>
    <s v="Gestor Proyecto"/>
    <m/>
    <x v="1"/>
    <s v="proveedor"/>
    <x v="3"/>
    <s v="6. Postproducción"/>
    <s v="Mediano"/>
    <s v="Oficina de Estrategia"/>
    <x v="12"/>
    <n v="27730"/>
    <n v="27730"/>
    <n v="0"/>
    <s v="Beatriz Victorio"/>
    <s v="Miriam Flores"/>
    <s v="Asael Tomas"/>
    <s v="Tania Zuñiga"/>
    <s v="Oficina de Estrategia"/>
    <n v="2021"/>
    <n v="2022"/>
    <n v="1"/>
    <m/>
    <m/>
    <m/>
    <m/>
    <m/>
    <m/>
    <m/>
    <n v="0"/>
    <m/>
    <d v="2021-12-06T00:00:00"/>
    <d v="2022-01-19T00:00:00"/>
    <d v="2022-01-19T00:00:00"/>
    <n v="1"/>
    <n v="0.98"/>
    <n v="1"/>
    <n v="0"/>
    <n v="44"/>
    <n v="44"/>
    <n v="0"/>
    <n v="0"/>
    <n v="0"/>
    <n v="27730"/>
    <n v="27730"/>
    <n v="0"/>
    <n v="0"/>
    <n v="0"/>
    <n v="0"/>
    <n v="0"/>
    <n v="0"/>
    <n v="0"/>
    <n v="0"/>
  </r>
  <r>
    <m/>
    <n v="15"/>
    <x v="0"/>
    <s v="Gestor Proyecto"/>
    <m/>
    <x v="2"/>
    <s v="proveedor"/>
    <x v="3"/>
    <s v="6. Postproducción"/>
    <s v="Mediano"/>
    <s v="Registros Académicos"/>
    <x v="13"/>
    <n v="0"/>
    <n v="0"/>
    <n v="0"/>
    <s v="Miriam Flores"/>
    <s v="Miriam Flores"/>
    <s v="Karina Guzman"/>
    <s v="Oswaldo Sifuentes"/>
    <s v="registros Académicos"/>
    <n v="2021"/>
    <n v="2022"/>
    <n v="1"/>
    <m/>
    <m/>
    <m/>
    <m/>
    <m/>
    <m/>
    <m/>
    <n v="0"/>
    <m/>
    <d v="2021-09-10T00:00:00"/>
    <d v="2022-05-27T00:00:00"/>
    <m/>
    <n v="1"/>
    <n v="0.98"/>
    <n v="1"/>
    <n v="0"/>
    <n v="259"/>
    <n v="-44449"/>
    <n v="-172.61776061776061"/>
    <n v="0"/>
    <n v="11000"/>
    <n v="0"/>
    <n v="0"/>
    <n v="0"/>
    <n v="0"/>
    <n v="0"/>
    <n v="0"/>
    <n v="0"/>
    <n v="0"/>
    <n v="0"/>
    <n v="0"/>
  </r>
  <r>
    <m/>
    <n v="15"/>
    <x v="0"/>
    <s v="Gestor Proyecto"/>
    <m/>
    <x v="2"/>
    <s v="proveedor"/>
    <x v="2"/>
    <s v="3. Desarrollo"/>
    <s v="Mediano"/>
    <s v="Registros Académicos"/>
    <x v="14"/>
    <n v="0"/>
    <n v="0"/>
    <n v="0"/>
    <s v="Miriam Flores"/>
    <s v="Miriam Flores"/>
    <s v="Karina Guzman"/>
    <s v="Oswaldo Sifuentes"/>
    <s v="registros Académicos"/>
    <n v="2022"/>
    <n v="2022"/>
    <n v="1"/>
    <m/>
    <m/>
    <m/>
    <m/>
    <m/>
    <m/>
    <m/>
    <n v="0"/>
    <m/>
    <d v="2022-06-09T00:00:00"/>
    <d v="2022-07-27T00:00:00"/>
    <m/>
    <n v="0.8"/>
    <n v="0.4"/>
    <n v="0.8"/>
    <n v="0"/>
    <n v="48"/>
    <n v="-44721"/>
    <n v="-932.6875"/>
    <n v="0"/>
    <n v="11000"/>
    <n v="0"/>
    <n v="0"/>
    <n v="0"/>
    <n v="0"/>
    <n v="0"/>
    <n v="0"/>
    <n v="0"/>
    <n v="0"/>
    <n v="0"/>
    <n v="0"/>
  </r>
  <r>
    <m/>
    <n v="16"/>
    <x v="0"/>
    <s v="Gestor Proyecto"/>
    <s v="PC-066"/>
    <x v="2"/>
    <s v="Interno y Externo"/>
    <x v="3"/>
    <s v="6. Postproducción"/>
    <s v="Mediano"/>
    <s v="Posgrado"/>
    <x v="15"/>
    <n v="11360000"/>
    <n v="11360000"/>
    <n v="0"/>
    <s v="Miriam Flores"/>
    <s v="Miriam Flores"/>
    <s v="Jaime Sobrados"/>
    <s v="Jaime Sobrados"/>
    <s v="EPG"/>
    <n v="2021"/>
    <n v="2022"/>
    <n v="1"/>
    <m/>
    <m/>
    <m/>
    <m/>
    <m/>
    <m/>
    <m/>
    <n v="0"/>
    <d v="2021-10-13T00:00:00"/>
    <d v="2021-10-18T00:00:00"/>
    <d v="2022-02-23T00:00:00"/>
    <d v="2022-02-21T00:00:00"/>
    <n v="1"/>
    <n v="0.9"/>
    <n v="1"/>
    <n v="0"/>
    <n v="128"/>
    <n v="126"/>
    <n v="-1.5625E-2"/>
    <s v="DICIEMBRE"/>
    <n v="0"/>
    <n v="11360000"/>
    <n v="11360000"/>
    <n v="0"/>
    <n v="0"/>
    <n v="0"/>
    <n v="2"/>
    <n v="5.26"/>
    <n v="0"/>
    <n v="0"/>
    <n v="5.26"/>
  </r>
  <r>
    <m/>
    <n v="17"/>
    <x v="0"/>
    <s v="Gestor Proyecto"/>
    <s v="REQ-148"/>
    <x v="1"/>
    <s v="Externo"/>
    <x v="3"/>
    <s v="6. Postproducción"/>
    <s v="Mediano"/>
    <s v="Soporte Administrativo"/>
    <x v="16"/>
    <n v="925.71428571428567"/>
    <n v="925.71428571428567"/>
    <n v="142.85714285714286"/>
    <s v="Angela Rosales"/>
    <s v="Kelmelt Rojas"/>
    <s v="Mirtha Mayhuasca"/>
    <s v="Thomas Tapia"/>
    <s v="Gestión Humana"/>
    <n v="2021"/>
    <n v="2022"/>
    <n v="1"/>
    <m/>
    <m/>
    <m/>
    <m/>
    <m/>
    <m/>
    <m/>
    <n v="0"/>
    <d v="2021-08-23T00:00:00"/>
    <d v="2021-08-23T00:00:00"/>
    <d v="2022-03-18T00:00:00"/>
    <d v="2022-03-25T00:00:00"/>
    <n v="1"/>
    <n v="1"/>
    <n v="1"/>
    <n v="0"/>
    <n v="207"/>
    <n v="214"/>
    <n v="3.3816425120772944E-2"/>
    <s v="Abril"/>
    <n v="1110.8571428571429"/>
    <n v="925.71428571428567"/>
    <n v="925.71428571428567"/>
    <n v="0"/>
    <n v="0"/>
    <n v="0"/>
    <n v="0"/>
    <n v="0"/>
    <n v="0"/>
    <n v="0"/>
    <n v="0"/>
  </r>
  <r>
    <m/>
    <n v="18"/>
    <x v="0"/>
    <s v="Gestor Proyecto"/>
    <s v="PC-106"/>
    <x v="1"/>
    <s v="externos(proveedor) y items internos"/>
    <x v="3"/>
    <s v="6. Postproducción"/>
    <s v="Mediano"/>
    <s v="Grados y Titulos"/>
    <x v="17"/>
    <n v="0"/>
    <n v="0"/>
    <n v="0"/>
    <s v="Claudia Oruna"/>
    <s v="Cinthya Rodriguez"/>
    <s v="Alan Infante"/>
    <s v="Oswaldo Sifuentes"/>
    <s v="Grados y Titulos"/>
    <n v="2021"/>
    <n v="2022"/>
    <n v="1"/>
    <m/>
    <m/>
    <m/>
    <m/>
    <m/>
    <m/>
    <m/>
    <n v="0"/>
    <m/>
    <d v="2021-08-23T00:00:00"/>
    <d v="2022-03-02T00:00:00"/>
    <d v="2022-03-02T00:00:00"/>
    <n v="1"/>
    <n v="0"/>
    <n v="1"/>
    <n v="0"/>
    <n v="191"/>
    <n v="191"/>
    <n v="0"/>
    <m/>
    <n v="0"/>
    <n v="4000"/>
    <n v="4000"/>
    <n v="0"/>
    <n v="0"/>
    <n v="0"/>
    <n v="0"/>
    <n v="0"/>
    <n v="0"/>
    <n v="0"/>
    <n v="0"/>
  </r>
  <r>
    <m/>
    <n v="19"/>
    <x v="0"/>
    <s v="Gestor Proyecto"/>
    <s v="REQ-133"/>
    <x v="2"/>
    <s v="Externo"/>
    <x v="3"/>
    <s v="1. Análisis"/>
    <s v="Pequeño"/>
    <s v="Soporte Academico"/>
    <x v="18"/>
    <n v="10000"/>
    <n v="10000"/>
    <n v="0"/>
    <s v="Kelmelt Rojas"/>
    <s v="Kelmelt Rojas"/>
    <s v="Cecilia Justino"/>
    <s v="Oswaldo Sifuentes"/>
    <s v="Hub de Información"/>
    <n v="2021"/>
    <n v="2021"/>
    <n v="2"/>
    <d v="2021-11-15T00:00:00"/>
    <d v="2021-12-20T00:00:00"/>
    <d v="2021-12-31T00:00:00"/>
    <d v="2021-12-31T00:00:00"/>
    <n v="1"/>
    <n v="1"/>
    <n v="1"/>
    <n v="0"/>
    <d v="2022-01-03T00:00:00"/>
    <d v="2022-01-03T00:00:00"/>
    <d v="2022-05-20T00:00:00"/>
    <m/>
    <n v="1"/>
    <n v="0.93"/>
    <n v="0.95"/>
    <n v="5.0000000000000044E-2"/>
    <n v="137"/>
    <n v="-44564"/>
    <n v="-326.28467153284669"/>
    <s v="Enero"/>
    <n v="10000"/>
    <n v="10000"/>
    <n v="10000"/>
    <n v="0"/>
    <n v="0"/>
    <n v="0"/>
    <n v="0"/>
    <n v="0"/>
    <n v="0"/>
    <n v="0"/>
    <n v="0"/>
  </r>
  <r>
    <m/>
    <n v="20"/>
    <x v="0"/>
    <s v="Gestor Proyecto"/>
    <s v="REQ-158"/>
    <x v="1"/>
    <s v="Interno"/>
    <x v="3"/>
    <s v="6. Postproducción"/>
    <s v="Pequeño"/>
    <s v="Soporte Academico"/>
    <x v="19"/>
    <n v="0"/>
    <n v="0"/>
    <n v="0"/>
    <s v="Angela Rosales"/>
    <s v="Kelmelt Rojas"/>
    <s v="Ricardo Trujillo"/>
    <s v="Oswaldo Sifuentes"/>
    <s v="Académico"/>
    <n v="2021"/>
    <n v="2022"/>
    <n v="1"/>
    <m/>
    <m/>
    <m/>
    <m/>
    <m/>
    <m/>
    <m/>
    <n v="0"/>
    <m/>
    <d v="2021-12-09T00:00:00"/>
    <d v="2022-02-18T00:00:00"/>
    <d v="2022-02-16T00:00:00"/>
    <n v="1"/>
    <n v="1"/>
    <n v="1"/>
    <n v="0"/>
    <n v="71"/>
    <n v="69"/>
    <n v="-2.8169014084507043E-2"/>
    <m/>
    <n v="371.42857142857144"/>
    <n v="0"/>
    <n v="0"/>
    <n v="0"/>
    <n v="0"/>
    <n v="0"/>
    <n v="0"/>
    <n v="0"/>
    <n v="0"/>
    <n v="0"/>
    <n v="0"/>
  </r>
  <r>
    <m/>
    <n v="21"/>
    <x v="0"/>
    <s v="Gestor Proyecto"/>
    <s v="PC-056"/>
    <x v="2"/>
    <s v="Interno"/>
    <x v="3"/>
    <s v="6. Postproducción"/>
    <s v="Mediano"/>
    <s v="Nuevos Proyectos"/>
    <x v="20"/>
    <n v="0"/>
    <n v="0"/>
    <n v="0"/>
    <s v="Jackeline Champa"/>
    <s v="Miriam Flores"/>
    <s v="Carlos Mezarina"/>
    <s v="Oswaldo Sifuentes"/>
    <s v="Gestion Educativa"/>
    <n v="2021"/>
    <n v="2022"/>
    <n v="1"/>
    <d v="2021-01-05T00:00:00"/>
    <d v="2021-01-05T00:00:00"/>
    <d v="2021-11-11T00:00:00"/>
    <d v="2021-11-11T00:00:00"/>
    <n v="1"/>
    <n v="1"/>
    <n v="1"/>
    <n v="0"/>
    <d v="2021-11-12T00:00:00"/>
    <d v="2021-11-12T00:00:00"/>
    <d v="2022-05-13T00:00:00"/>
    <d v="2022-05-13T00:00:00"/>
    <n v="1"/>
    <n v="1"/>
    <n v="1"/>
    <n v="0"/>
    <n v="182"/>
    <n v="182"/>
    <n v="0"/>
    <m/>
    <n v="0"/>
    <n v="0"/>
    <n v="0"/>
    <n v="0"/>
    <n v="0"/>
    <n v="0"/>
    <n v="0"/>
    <n v="0"/>
    <n v="0"/>
    <n v="0"/>
    <n v="0"/>
  </r>
  <r>
    <m/>
    <n v="22"/>
    <x v="0"/>
    <s v="Gestor Proyecto"/>
    <s v="REQ"/>
    <x v="2"/>
    <s v="Externo"/>
    <x v="3"/>
    <s v="5. Despliegue"/>
    <s v="Mediano"/>
    <s v="Nuevos Proyectos"/>
    <x v="21"/>
    <n v="1750"/>
    <n v="0"/>
    <n v="0"/>
    <s v="Jackeline Champa"/>
    <s v="Kelmelt Rojas"/>
    <s v="Fernando Ñaupari"/>
    <s v="Oswaldo Sifuentes"/>
    <s v="Evaluación"/>
    <n v="2022"/>
    <n v="2022"/>
    <n v="1"/>
    <d v="2022-02-10T00:00:00"/>
    <d v="2022-02-10T00:00:00"/>
    <d v="2022-05-05T00:00:00"/>
    <d v="2022-05-05T00:00:00"/>
    <n v="1"/>
    <n v="1"/>
    <n v="1"/>
    <n v="0"/>
    <d v="2022-05-06T00:00:00"/>
    <d v="2022-05-06T00:00:00"/>
    <d v="2022-06-22T00:00:00"/>
    <d v="2022-06-22T00:00:00"/>
    <n v="1"/>
    <n v="1"/>
    <n v="1"/>
    <n v="0"/>
    <n v="47"/>
    <n v="47"/>
    <n v="0"/>
    <m/>
    <n v="0"/>
    <n v="1750"/>
    <n v="0"/>
    <n v="-1"/>
    <n v="0"/>
    <n v="0"/>
    <n v="0"/>
    <n v="0"/>
    <n v="0"/>
    <n v="0"/>
    <n v="0"/>
  </r>
  <r>
    <m/>
    <n v="23"/>
    <x v="0"/>
    <s v="Gestor Proyecto"/>
    <s v="PC- 153"/>
    <x v="1"/>
    <s v="Externo"/>
    <x v="3"/>
    <s v="6. Postproducción"/>
    <s v="Pequeño"/>
    <s v="CAS"/>
    <x v="22"/>
    <n v="7680"/>
    <n v="7680"/>
    <n v="0"/>
    <s v="Jackeline Champa"/>
    <s v="Kelmelt Rojas"/>
    <s v="Rocio Matos"/>
    <s v="Laura"/>
    <s v="Area Académica"/>
    <n v="2021"/>
    <n v="2022"/>
    <n v="1"/>
    <d v="2021-11-07T00:00:00"/>
    <d v="2021-11-07T00:00:00"/>
    <d v="2021-12-08T00:00:00"/>
    <d v="2021-12-08T00:00:00"/>
    <n v="1"/>
    <n v="1"/>
    <n v="1"/>
    <n v="0"/>
    <d v="2021-12-08T00:00:00"/>
    <d v="2021-12-08T00:00:00"/>
    <d v="2022-03-04T00:00:00"/>
    <d v="2022-03-04T00:00:00"/>
    <n v="1"/>
    <n v="1"/>
    <n v="1"/>
    <n v="0"/>
    <n v="86"/>
    <n v="86"/>
    <n v="0"/>
    <m/>
    <m/>
    <n v="7680"/>
    <n v="7680"/>
    <n v="0"/>
    <n v="0"/>
    <n v="0"/>
    <n v="0"/>
    <n v="0"/>
    <n v="0"/>
    <n v="0"/>
    <n v="0"/>
  </r>
  <r>
    <m/>
    <n v="24"/>
    <x v="0"/>
    <s v="Gestor Proyecto"/>
    <s v="PC-109"/>
    <x v="1"/>
    <s v="externos(proveedor) y items internos"/>
    <x v="3"/>
    <s v="6. Postproducción"/>
    <s v="Mediano"/>
    <s v="Oficina de Estrategia"/>
    <x v="23"/>
    <n v="79060"/>
    <n v="79060"/>
    <n v="0"/>
    <s v="Beatriz Victorio"/>
    <s v="Miriam Flores"/>
    <s v="Asael Tomas"/>
    <s v="Tania Zuñiga"/>
    <s v="Oficina de Estrategia"/>
    <n v="2021"/>
    <n v="2022"/>
    <n v="1"/>
    <m/>
    <m/>
    <m/>
    <m/>
    <m/>
    <m/>
    <m/>
    <n v="0"/>
    <m/>
    <d v="2021-11-02T00:00:00"/>
    <d v="2022-03-14T00:00:00"/>
    <d v="2022-03-02T00:00:00"/>
    <n v="1"/>
    <n v="0.95"/>
    <n v="1"/>
    <n v="0"/>
    <n v="132"/>
    <n v="120"/>
    <n v="-9.0909090909090912E-2"/>
    <s v="MARZO"/>
    <n v="0"/>
    <n v="79060"/>
    <n v="79060"/>
    <n v="0"/>
    <n v="1"/>
    <n v="4"/>
    <n v="0"/>
    <n v="0"/>
    <n v="0"/>
    <n v="0"/>
    <n v="4"/>
  </r>
  <r>
    <m/>
    <n v="25"/>
    <x v="0"/>
    <s v="Gestor Proyecto"/>
    <s v="PC-0000"/>
    <x v="1"/>
    <s v="externos(proveedor) y items internos"/>
    <x v="2"/>
    <s v="3. Desarrollo"/>
    <s v="Mediano"/>
    <s v="Grados y Titulos"/>
    <x v="24"/>
    <n v="0"/>
    <n v="0"/>
    <n v="0"/>
    <s v="Claudia Oruna"/>
    <s v="Cinthya Rodriguez"/>
    <s v="Alan Infante"/>
    <s v="Oswaldo Sifuentes"/>
    <s v="Grados y Titulos"/>
    <n v="2021"/>
    <n v="2022"/>
    <n v="1"/>
    <m/>
    <m/>
    <m/>
    <m/>
    <m/>
    <m/>
    <m/>
    <n v="0"/>
    <d v="2021-11-18T00:00:00"/>
    <d v="2021-11-18T00:00:00"/>
    <d v="2022-07-19T00:00:00"/>
    <m/>
    <n v="1"/>
    <n v="0.93"/>
    <n v="0.98"/>
    <n v="2.0000000000000018E-2"/>
    <n v="189"/>
    <n v="-44518"/>
    <n v="-236.54497354497354"/>
    <m/>
    <n v="12000"/>
    <n v="12000"/>
    <n v="0"/>
    <n v="-1"/>
    <n v="0"/>
    <n v="0"/>
    <n v="0"/>
    <n v="0"/>
    <n v="0"/>
    <n v="0"/>
    <n v="0"/>
  </r>
  <r>
    <m/>
    <n v="26"/>
    <x v="0"/>
    <s v="Gestor Proyecto"/>
    <s v="REQ-151"/>
    <x v="1"/>
    <s v="Externo"/>
    <x v="3"/>
    <s v="6. Postproducción"/>
    <s v="Mediano"/>
    <s v="Soporte Administrativo"/>
    <x v="25"/>
    <n v="10029.99"/>
    <n v="10029.99"/>
    <n v="3200"/>
    <s v="Angela Rosales"/>
    <s v="Kelmelt Rojas"/>
    <s v="Christian Esquivel"/>
    <s v="Fernando Barrios"/>
    <s v="Logistica"/>
    <n v="2021"/>
    <n v="2022"/>
    <n v="2"/>
    <d v="2021-10-18T00:00:00"/>
    <d v="2021-10-18T00:00:00"/>
    <d v="2021-11-17T00:00:00"/>
    <d v="2021-11-17T00:00:00"/>
    <n v="1"/>
    <n v="1"/>
    <n v="1"/>
    <n v="0"/>
    <d v="2021-11-02T00:00:00"/>
    <d v="2021-11-02T00:00:00"/>
    <d v="2022-05-24T00:00:00"/>
    <d v="2022-05-24T00:00:00"/>
    <n v="1"/>
    <n v="0.92"/>
    <n v="1"/>
    <n v="0"/>
    <n v="203"/>
    <n v="203"/>
    <n v="0"/>
    <m/>
    <n v="8500"/>
    <n v="10029.99"/>
    <n v="10029.99"/>
    <n v="0"/>
    <n v="0"/>
    <n v="0"/>
    <n v="0"/>
    <n v="0"/>
    <n v="0"/>
    <n v="0"/>
    <n v="0"/>
  </r>
  <r>
    <m/>
    <n v="27"/>
    <x v="0"/>
    <s v="Gestor Proyecto"/>
    <s v="PC-0000"/>
    <x v="1"/>
    <s v="externos(proveedor) y items internos"/>
    <x v="3"/>
    <s v="2. Diseño"/>
    <s v="Mediano"/>
    <s v="Grados y Titulos"/>
    <x v="26"/>
    <n v="0"/>
    <n v="0"/>
    <n v="0"/>
    <s v="Cinthya Rodriguez"/>
    <s v="Cinthya Rodriguez"/>
    <s v="Alan Infante"/>
    <s v="Oswaldo Sifuentes"/>
    <s v="Grados y Titulos"/>
    <n v="2021"/>
    <n v="2022"/>
    <n v="1"/>
    <m/>
    <m/>
    <m/>
    <m/>
    <m/>
    <m/>
    <m/>
    <n v="0"/>
    <m/>
    <d v="2021-11-08T00:00:00"/>
    <d v="2022-06-08T00:00:00"/>
    <d v="2022-06-08T00:00:00"/>
    <n v="1"/>
    <n v="0.85"/>
    <n v="1"/>
    <n v="0"/>
    <n v="212"/>
    <n v="212"/>
    <n v="0"/>
    <m/>
    <n v="0"/>
    <n v="600"/>
    <n v="600"/>
    <n v="0"/>
    <n v="0"/>
    <n v="0"/>
    <n v="0"/>
    <n v="0"/>
    <n v="0"/>
    <n v="0"/>
    <n v="0"/>
  </r>
  <r>
    <m/>
    <n v="28"/>
    <x v="0"/>
    <s v="Gestor Proyecto"/>
    <s v="PC-0001"/>
    <x v="1"/>
    <s v="externos(proveedor) y items internos"/>
    <x v="3"/>
    <s v="2. Diseño"/>
    <s v="Pequeño"/>
    <m/>
    <x v="27"/>
    <n v="0"/>
    <n v="0"/>
    <n v="1"/>
    <s v="Cinthya Rodriguez"/>
    <s v="Cinthya Rodriguez"/>
    <s v="Djanira Villar"/>
    <s v="Oswaldo Sifuentes"/>
    <m/>
    <n v="2022"/>
    <n v="2022"/>
    <n v="1"/>
    <m/>
    <m/>
    <m/>
    <m/>
    <m/>
    <m/>
    <m/>
    <n v="0"/>
    <m/>
    <d v="2022-01-10T00:00:00"/>
    <d v="2022-03-18T00:00:00"/>
    <d v="2022-03-18T00:00:00"/>
    <n v="1"/>
    <n v="0.94"/>
    <n v="1"/>
    <n v="0"/>
    <n v="67"/>
    <n v="67"/>
    <n v="0"/>
    <m/>
    <n v="0"/>
    <n v="3000"/>
    <n v="3000"/>
    <n v="0"/>
    <n v="1"/>
    <n v="5.5"/>
    <n v="2"/>
    <n v="9"/>
    <m/>
    <n v="0"/>
    <n v="14.5"/>
  </r>
  <r>
    <m/>
    <n v="29"/>
    <x v="0"/>
    <s v="Gestor Proyecto"/>
    <s v="PC-023"/>
    <x v="0"/>
    <s v="externos(proveedor) y items internos"/>
    <x v="2"/>
    <s v="3. Desarrollo"/>
    <s v="Mediano"/>
    <s v="Posgrado"/>
    <x v="28"/>
    <n v="8823.5300000000007"/>
    <n v="0"/>
    <n v="0"/>
    <s v="Claudia Oruna"/>
    <s v="Cinthya Rodriguez"/>
    <s v="Jaime Sobrados"/>
    <s v="Jaime Sobrados"/>
    <s v="Posgrado"/>
    <n v="2021"/>
    <n v="2022"/>
    <m/>
    <m/>
    <m/>
    <m/>
    <m/>
    <m/>
    <m/>
    <m/>
    <n v="0"/>
    <d v="2021-03-16T00:00:00"/>
    <d v="2021-09-15T00:00:00"/>
    <d v="2022-07-26T00:00:00"/>
    <m/>
    <n v="1"/>
    <n v="0.92"/>
    <n v="0.92"/>
    <n v="7.999999999999996E-2"/>
    <n v="314"/>
    <n v="-44454"/>
    <n v="-142.57324840764332"/>
    <m/>
    <n v="0"/>
    <n v="26000"/>
    <n v="13000"/>
    <n v="-0.5"/>
    <n v="0"/>
    <n v="0"/>
    <n v="0"/>
    <n v="0"/>
    <n v="0"/>
    <n v="0"/>
    <n v="0"/>
  </r>
  <r>
    <m/>
    <n v="30"/>
    <x v="0"/>
    <s v="Gestor Proyecto"/>
    <s v="PC-054"/>
    <x v="0"/>
    <s v="Externo"/>
    <x v="1"/>
    <s v="3. Desarrollo"/>
    <s v="Mediano"/>
    <s v="Posgrado"/>
    <x v="29"/>
    <n v="1176.47"/>
    <n v="0"/>
    <n v="0"/>
    <s v="Cinthya Rodriguez"/>
    <s v="Cinthya Rodriguez"/>
    <s v="Natalia Gomez"/>
    <s v="Jaime Sobrados"/>
    <s v="Posgrado"/>
    <n v="2021"/>
    <n v="2022"/>
    <m/>
    <m/>
    <m/>
    <m/>
    <m/>
    <m/>
    <m/>
    <m/>
    <n v="0"/>
    <m/>
    <d v="2021-05-02T00:00:00"/>
    <d v="2022-07-08T00:00:00"/>
    <m/>
    <n v="0"/>
    <n v="0"/>
    <n v="0"/>
    <n v="0"/>
    <n v="432"/>
    <n v="-44318"/>
    <n v="-103.58796296296296"/>
    <m/>
    <n v="0"/>
    <n v="8500"/>
    <n v="0"/>
    <n v="-1"/>
    <n v="0"/>
    <n v="0"/>
    <n v="0"/>
    <n v="0"/>
    <n v="0"/>
    <n v="0"/>
    <n v="0"/>
  </r>
  <r>
    <m/>
    <n v="31"/>
    <x v="0"/>
    <s v="Gestor Proyecto"/>
    <s v="REQ-154"/>
    <x v="1"/>
    <s v="Externo"/>
    <x v="3"/>
    <s v="6. Postproducción"/>
    <s v="Pequeño"/>
    <s v="Soporte Academico"/>
    <x v="30"/>
    <n v="309.52380952380952"/>
    <n v="309.52380952380952"/>
    <n v="0"/>
    <s v="Angela Rosales"/>
    <s v="Kelmelt Rojas"/>
    <s v="Jose Meza Vento"/>
    <s v="Oswaldo Sifuentes"/>
    <s v="Programación Académica"/>
    <n v="2021"/>
    <n v="2022"/>
    <n v="1"/>
    <m/>
    <m/>
    <m/>
    <m/>
    <m/>
    <m/>
    <m/>
    <n v="0"/>
    <d v="2021-11-15T00:00:00"/>
    <d v="2021-11-22T00:00:00"/>
    <d v="2022-03-16T00:00:00"/>
    <d v="2022-03-16T00:00:00"/>
    <n v="1"/>
    <n v="1"/>
    <n v="1"/>
    <n v="0"/>
    <n v="114"/>
    <n v="114"/>
    <n v="0"/>
    <s v="Enero"/>
    <n v="371.42857142857144"/>
    <n v="309.52380952380952"/>
    <n v="309.52380952380952"/>
    <n v="0"/>
    <n v="0"/>
    <n v="0"/>
    <n v="0"/>
    <n v="0"/>
    <n v="0"/>
    <n v="0"/>
    <n v="0"/>
  </r>
  <r>
    <m/>
    <n v="32"/>
    <x v="0"/>
    <s v="Gestor Proyecto"/>
    <s v="PC-0000"/>
    <x v="1"/>
    <s v="externos(proveedor) y items internos"/>
    <x v="2"/>
    <s v="3. Desarrollo"/>
    <s v="Mediano"/>
    <s v="Postgrado"/>
    <x v="31"/>
    <n v="0"/>
    <n v="0"/>
    <n v="0"/>
    <s v="Cinthya Rodriguez"/>
    <s v="Cinthya Rodriguez"/>
    <s v="Fabricio Lopez"/>
    <m/>
    <s v="Oficina Comercial y Ventas EPG"/>
    <n v="2021"/>
    <n v="2022"/>
    <n v="1"/>
    <m/>
    <m/>
    <m/>
    <m/>
    <m/>
    <m/>
    <m/>
    <n v="0"/>
    <m/>
    <d v="2022-01-10T00:00:00"/>
    <d v="2022-07-25T00:00:00"/>
    <m/>
    <n v="0.69"/>
    <n v="0.32"/>
    <n v="0.64"/>
    <n v="4.9999999999999933E-2"/>
    <n v="196"/>
    <n v="-44571"/>
    <n v="-228.40306122448979"/>
    <m/>
    <n v="0"/>
    <n v="15000"/>
    <n v="0"/>
    <n v="-1"/>
    <n v="0"/>
    <n v="0"/>
    <n v="0"/>
    <n v="0"/>
    <n v="0"/>
    <n v="0"/>
    <n v="0"/>
  </r>
  <r>
    <m/>
    <n v="33"/>
    <x v="0"/>
    <s v="Gestor Proyecto"/>
    <s v="PC- 154"/>
    <x v="1"/>
    <s v="Interno"/>
    <x v="3"/>
    <s v="6. Postproducción"/>
    <s v="Pequeño"/>
    <s v="Soporte Academico"/>
    <x v="32"/>
    <n v="6800"/>
    <n v="6800"/>
    <n v="0"/>
    <s v="Jackeline Champa"/>
    <s v="Kelmelt Rojas"/>
    <s v="Jose Meza Vento"/>
    <s v="Oswaldo Sifuentes"/>
    <s v="Programación Académica"/>
    <n v="2021"/>
    <n v="2021"/>
    <n v="1"/>
    <d v="2022-01-03T00:00:00"/>
    <d v="2022-01-03T00:00:00"/>
    <d v="2022-01-27T00:00:00"/>
    <d v="2022-01-27T00:00:00"/>
    <n v="1"/>
    <n v="1"/>
    <n v="1"/>
    <n v="0"/>
    <d v="2022-01-28T00:00:00"/>
    <d v="2022-01-28T00:00:00"/>
    <d v="2022-03-03T00:00:00"/>
    <d v="2022-03-03T00:00:00"/>
    <n v="1"/>
    <n v="1"/>
    <n v="1"/>
    <n v="0"/>
    <n v="34"/>
    <n v="34"/>
    <n v="0"/>
    <m/>
    <n v="0"/>
    <n v="6800"/>
    <n v="6800"/>
    <n v="0"/>
    <n v="0"/>
    <n v="0"/>
    <n v="0"/>
    <n v="0"/>
    <n v="0"/>
    <n v="0"/>
    <n v="0"/>
  </r>
  <r>
    <m/>
    <n v="34"/>
    <x v="0"/>
    <s v="Gestor Proyecto"/>
    <s v="PR039"/>
    <x v="0"/>
    <s v="Externo"/>
    <x v="2"/>
    <s v="1. Análisis"/>
    <s v="Mediano"/>
    <s v="Soporte Academico"/>
    <x v="33"/>
    <n v="40810"/>
    <n v="0"/>
    <n v="0"/>
    <s v="Angela Rosales"/>
    <s v="Kelmelt Rojas"/>
    <s v="Cecilia Justino"/>
    <s v="Oswaldo Sifuentes"/>
    <s v="Hub de Información"/>
    <n v="2022"/>
    <n v="2023"/>
    <n v="1"/>
    <d v="2021-12-15T00:00:00"/>
    <d v="2021-12-15T00:00:00"/>
    <d v="2022-07-22T00:00:00"/>
    <d v="2022-05-19T00:00:00"/>
    <n v="1"/>
    <n v="0.88"/>
    <n v="1"/>
    <n v="0"/>
    <m/>
    <d v="2022-05-23T00:00:00"/>
    <d v="2023-01-17T00:00:00"/>
    <m/>
    <n v="0.06"/>
    <n v="0"/>
    <n v="0.06"/>
    <n v="0"/>
    <n v="239"/>
    <n v="-44704"/>
    <n v="-188.04602510460251"/>
    <m/>
    <n v="0"/>
    <n v="40810"/>
    <n v="0"/>
    <n v="-1"/>
    <n v="0"/>
    <n v="0"/>
    <n v="0"/>
    <n v="0"/>
    <n v="0"/>
    <n v="0"/>
    <n v="0"/>
  </r>
  <r>
    <m/>
    <n v="35"/>
    <x v="1"/>
    <s v="Gestor Proyecto"/>
    <s v="REQ-082"/>
    <x v="1"/>
    <s v="Externo"/>
    <x v="4"/>
    <s v="1. Análisis"/>
    <s v="Pequeño"/>
    <s v="Soporte Administrativo"/>
    <x v="34"/>
    <n v="12000"/>
    <n v="0"/>
    <n v="0"/>
    <s v="Kelmelt Rojas"/>
    <s v="Kelmelt Rojas"/>
    <s v="Eliana Mori | Rafael Garcia"/>
    <s v="Eliana Mori "/>
    <s v="Defensoría Universitaria"/>
    <n v="2020"/>
    <n v="2021"/>
    <n v="1"/>
    <m/>
    <m/>
    <m/>
    <m/>
    <m/>
    <m/>
    <m/>
    <n v="0"/>
    <m/>
    <m/>
    <m/>
    <m/>
    <m/>
    <m/>
    <m/>
    <n v="0"/>
    <n v="0"/>
    <n v="0"/>
    <e v="#DIV/0!"/>
    <m/>
    <n v="0"/>
    <n v="12000"/>
    <n v="0"/>
    <n v="-1"/>
    <n v="0"/>
    <n v="0"/>
    <n v="0"/>
    <n v="0"/>
    <n v="0"/>
    <n v="0"/>
    <n v="0"/>
  </r>
  <r>
    <m/>
    <n v="36"/>
    <x v="1"/>
    <s v="Gestor Proyecto"/>
    <s v="REQ-125"/>
    <x v="1"/>
    <s v="Externo"/>
    <x v="4"/>
    <s v="6. Postproducción"/>
    <s v="Mediano"/>
    <s v="Soporte Academico"/>
    <x v="35"/>
    <n v="0"/>
    <n v="0"/>
    <n v="0"/>
    <s v="Kelmelt Rojas"/>
    <s v="Kelmelt Rojas"/>
    <s v="Eliana Mori "/>
    <s v="Oswaldo Sifuentes"/>
    <s v="Dirección Académica"/>
    <n v="2021"/>
    <n v="2021"/>
    <n v="1"/>
    <m/>
    <m/>
    <m/>
    <m/>
    <m/>
    <m/>
    <m/>
    <n v="0"/>
    <m/>
    <m/>
    <m/>
    <m/>
    <m/>
    <m/>
    <m/>
    <n v="0"/>
    <n v="0"/>
    <n v="0"/>
    <e v="#DIV/0!"/>
    <m/>
    <n v="0"/>
    <n v="0"/>
    <n v="0"/>
    <n v="0"/>
    <n v="0"/>
    <n v="0"/>
    <n v="0"/>
    <n v="0"/>
    <n v="0"/>
    <n v="0"/>
    <n v="0"/>
  </r>
  <r>
    <m/>
    <n v="37"/>
    <x v="0"/>
    <s v="Gestor Proyecto"/>
    <s v="PC-151"/>
    <x v="1"/>
    <s v="Interno"/>
    <x v="3"/>
    <s v="6. Postproducción"/>
    <s v="Pequeño"/>
    <s v="Nuevos Proyectos"/>
    <x v="36"/>
    <n v="0"/>
    <n v="0"/>
    <n v="0"/>
    <s v="Cinthya Rodriguez"/>
    <s v="Cinthya Rodriguez"/>
    <s v="Paul Geldres"/>
    <s v="Luis Barrios"/>
    <s v="Viive Continental"/>
    <n v="2021"/>
    <n v="2022"/>
    <n v="2"/>
    <m/>
    <m/>
    <m/>
    <m/>
    <m/>
    <m/>
    <m/>
    <n v="0"/>
    <m/>
    <d v="2021-10-11T00:00:00"/>
    <d v="2021-03-30T00:00:00"/>
    <m/>
    <n v="1"/>
    <n v="0.94"/>
    <n v="1"/>
    <n v="0"/>
    <n v="-195"/>
    <n v="-44480"/>
    <n v="227.10256410256412"/>
    <m/>
    <n v="0"/>
    <n v="0"/>
    <n v="0"/>
    <n v="0"/>
    <m/>
    <n v="0"/>
    <m/>
    <n v="0"/>
    <m/>
    <n v="0"/>
    <n v="0"/>
  </r>
  <r>
    <m/>
    <n v="38"/>
    <x v="0"/>
    <s v="Gestor Proyecto"/>
    <s v="PC-082"/>
    <x v="1"/>
    <s v="Interno"/>
    <x v="3"/>
    <s v="5. Despliegue"/>
    <s v="Mediano"/>
    <s v="Ecosistema Digital"/>
    <x v="37"/>
    <n v="0"/>
    <n v="0"/>
    <n v="0"/>
    <s v="Himberth Lazo"/>
    <s v="Miriam Flores"/>
    <s v="Tania Zuñiga"/>
    <s v="Tania Zuñiga"/>
    <s v="Innovación y Estrategia"/>
    <n v="2022"/>
    <n v="2022"/>
    <n v="1"/>
    <m/>
    <m/>
    <m/>
    <m/>
    <m/>
    <m/>
    <m/>
    <n v="0"/>
    <m/>
    <d v="2022-01-01T00:00:00"/>
    <d v="2022-06-30T00:00:00"/>
    <m/>
    <n v="1"/>
    <n v="0.73"/>
    <n v="0.99"/>
    <n v="1.0000000000000009E-2"/>
    <n v="180"/>
    <n v="-44562"/>
    <n v="-248.56666666666666"/>
    <m/>
    <n v="0"/>
    <n v="0"/>
    <n v="0"/>
    <n v="0"/>
    <n v="0"/>
    <n v="0"/>
    <n v="0"/>
    <n v="0"/>
    <n v="0"/>
    <n v="0"/>
    <n v="0"/>
  </r>
  <r>
    <m/>
    <n v="39"/>
    <x v="0"/>
    <s v="Gestor Proyecto"/>
    <s v="REQ-153"/>
    <x v="1"/>
    <s v="Externo"/>
    <x v="3"/>
    <s v="6. Postproducción"/>
    <s v="Pequeño"/>
    <s v="Soporte Administrativo"/>
    <x v="38"/>
    <n v="0"/>
    <n v="0"/>
    <n v="0"/>
    <s v="Angela Rosales"/>
    <s v="Kelmelt Rojas"/>
    <s v="Karina Guzman"/>
    <s v="Oswaldo Sifuentes"/>
    <s v="Académico"/>
    <n v="2021"/>
    <n v="2022"/>
    <n v="1"/>
    <m/>
    <m/>
    <m/>
    <m/>
    <m/>
    <m/>
    <m/>
    <n v="0"/>
    <d v="2021-10-06T00:00:00"/>
    <d v="2021-10-06T00:00:00"/>
    <d v="2022-01-10T00:00:00"/>
    <d v="2022-01-17T00:00:00"/>
    <n v="1"/>
    <n v="1"/>
    <n v="1"/>
    <n v="0"/>
    <n v="96"/>
    <n v="103"/>
    <n v="7.2916666666666671E-2"/>
    <m/>
    <n v="0"/>
    <n v="0"/>
    <n v="0"/>
    <n v="0"/>
    <n v="0"/>
    <n v="0"/>
    <n v="0"/>
    <n v="0"/>
    <n v="0"/>
    <n v="0"/>
    <n v="0"/>
  </r>
  <r>
    <m/>
    <n v="40"/>
    <x v="0"/>
    <s v="Gestor Proyecto"/>
    <s v="PC-171"/>
    <x v="0"/>
    <s v="Interno"/>
    <x v="1"/>
    <s v="3. Desarrollo"/>
    <s v="Mediano"/>
    <s v="Oficina de PRONABEC"/>
    <x v="39"/>
    <n v="0"/>
    <n v="0"/>
    <n v="0"/>
    <s v="Miriam Flores"/>
    <s v="Miriam Flores"/>
    <s v="Jesus Galarza"/>
    <s v="Jesus Galarza"/>
    <s v="Oficina de PRONABEC"/>
    <n v="2022"/>
    <n v="2022"/>
    <n v="1"/>
    <m/>
    <m/>
    <m/>
    <m/>
    <m/>
    <m/>
    <m/>
    <n v="0"/>
    <m/>
    <d v="2022-02-07T00:00:00"/>
    <d v="2022-05-20T00:00:00"/>
    <m/>
    <n v="0.85"/>
    <n v="0.75"/>
    <n v="0.8"/>
    <n v="4.9999999999999933E-2"/>
    <n v="102"/>
    <n v="-44599"/>
    <n v="-438.24509803921569"/>
    <m/>
    <n v="0"/>
    <n v="0"/>
    <n v="0"/>
    <n v="0"/>
    <n v="0"/>
    <n v="0"/>
    <n v="0"/>
    <n v="0"/>
    <n v="0"/>
    <n v="0"/>
    <n v="0"/>
  </r>
  <r>
    <m/>
    <n v="41"/>
    <x v="0"/>
    <s v="Gestor Proyecto"/>
    <s v="PC-170"/>
    <x v="0"/>
    <s v="Interno"/>
    <x v="1"/>
    <s v="2. Diseño"/>
    <s v="Mediano"/>
    <s v="CIC"/>
    <x v="40"/>
    <n v="168000"/>
    <n v="0"/>
    <n v="0"/>
    <s v="Miriam Flores"/>
    <s v="Miriam Flores"/>
    <s v="Paola toro"/>
    <s v="Paola toro"/>
    <s v="Innovación y Estrategia"/>
    <n v="2022"/>
    <n v="2022"/>
    <n v="1"/>
    <m/>
    <d v="2022-04-11T00:00:00"/>
    <d v="2022-05-23T00:00:00"/>
    <m/>
    <n v="0.45"/>
    <n v="0.34"/>
    <n v="0.45"/>
    <n v="0"/>
    <m/>
    <d v="2022-12-15T00:00:00"/>
    <d v="2022-07-04T00:00:00"/>
    <m/>
    <n v="0.64"/>
    <n v="0.5"/>
    <n v="0.56999999999999995"/>
    <n v="7.0000000000000062E-2"/>
    <n v="-164"/>
    <n v="-44910"/>
    <n v="272.84146341463412"/>
    <m/>
    <n v="0"/>
    <n v="168000"/>
    <n v="0"/>
    <n v="-1"/>
    <n v="0"/>
    <n v="0"/>
    <n v="0"/>
    <n v="0"/>
    <n v="0"/>
    <n v="0"/>
    <n v="0"/>
  </r>
  <r>
    <m/>
    <n v="42"/>
    <x v="0"/>
    <s v="Gestor Proyecto"/>
    <s v="PC-172"/>
    <x v="0"/>
    <s v="Interno"/>
    <x v="2"/>
    <s v="3. Desarrollo"/>
    <s v="Mediano"/>
    <s v="Bienestar"/>
    <x v="41"/>
    <n v="16800"/>
    <n v="0"/>
    <n v="0"/>
    <s v="Beatriz Victorio"/>
    <s v="Miriam Flores"/>
    <s v="Claudia Ruiz"/>
    <s v="Miriam Cuicapuza"/>
    <s v="Innovación y Estrategia"/>
    <n v="2022"/>
    <n v="2022"/>
    <n v="1"/>
    <m/>
    <d v="2022-03-15T00:00:00"/>
    <d v="2022-04-15T00:00:00"/>
    <m/>
    <n v="1"/>
    <n v="0.95"/>
    <n v="1"/>
    <n v="0"/>
    <m/>
    <d v="2022-07-11T00:00:00"/>
    <d v="2022-10-14T00:00:00"/>
    <m/>
    <n v="0.13"/>
    <n v="0.06"/>
    <n v="0.13"/>
    <n v="0"/>
    <n v="95"/>
    <n v="-44753"/>
    <n v="-472.08421052631581"/>
    <m/>
    <n v="0"/>
    <n v="16800"/>
    <n v="0"/>
    <n v="-1"/>
    <n v="0"/>
    <n v="0"/>
    <n v="0"/>
    <n v="0"/>
    <n v="0"/>
    <n v="0"/>
    <n v="0"/>
  </r>
  <r>
    <m/>
    <n v="43"/>
    <x v="0"/>
    <s v="Gestor Proyecto"/>
    <m/>
    <x v="1"/>
    <s v="Interno"/>
    <x v="4"/>
    <s v="1. Análisis"/>
    <s v="Mediano"/>
    <s v="Programación Académica/ CAS/ Registros"/>
    <x v="42"/>
    <n v="0"/>
    <n v="0"/>
    <n v="0"/>
    <s v="Beatriz Victorio"/>
    <s v="Miriam Flores"/>
    <s v="Jose Meza/ Karina Guzman / Rocio Matos"/>
    <s v="Oswaldo Sifuentes"/>
    <s v="Programación Académica/ CAS/ Registros"/>
    <n v="2022"/>
    <n v="2022"/>
    <n v="1"/>
    <m/>
    <m/>
    <m/>
    <m/>
    <n v="0.05"/>
    <n v="0"/>
    <n v="0.05"/>
    <n v="0"/>
    <m/>
    <m/>
    <m/>
    <m/>
    <m/>
    <m/>
    <m/>
    <n v="0"/>
    <n v="0"/>
    <n v="0"/>
    <e v="#DIV/0!"/>
    <m/>
    <n v="0"/>
    <n v="0"/>
    <n v="0"/>
    <n v="0"/>
    <n v="0"/>
    <n v="0"/>
    <n v="0"/>
    <n v="0"/>
    <n v="0"/>
    <n v="0"/>
    <n v="0"/>
  </r>
  <r>
    <m/>
    <n v="44"/>
    <x v="0"/>
    <s v="Gestor Proyecto"/>
    <s v="REQ"/>
    <x v="1"/>
    <s v="Interno"/>
    <x v="3"/>
    <s v="6. Postproducción"/>
    <s v="Mediano"/>
    <s v="Soporte Administrativo"/>
    <x v="43"/>
    <n v="0"/>
    <n v="0"/>
    <n v="0"/>
    <s v="Kelmelt Rojas"/>
    <s v="Kelmelt Rojas"/>
    <s v="Yosselin Fuentes"/>
    <s v="Tomas Tapia"/>
    <s v="Gestión Humana"/>
    <n v="2021"/>
    <n v="2022"/>
    <n v="1"/>
    <m/>
    <m/>
    <m/>
    <m/>
    <m/>
    <m/>
    <m/>
    <n v="0"/>
    <d v="2021-12-01T00:00:00"/>
    <d v="2021-12-01T00:00:00"/>
    <d v="2022-02-28T00:00:00"/>
    <d v="2022-02-28T00:00:00"/>
    <n v="1"/>
    <n v="1"/>
    <n v="1"/>
    <n v="0"/>
    <n v="89"/>
    <n v="89"/>
    <n v="0"/>
    <m/>
    <n v="0"/>
    <n v="0"/>
    <n v="0"/>
    <n v="0"/>
    <n v="0"/>
    <n v="0"/>
    <n v="0"/>
    <n v="0"/>
    <n v="0"/>
    <n v="0"/>
    <n v="0"/>
  </r>
  <r>
    <m/>
    <n v="45"/>
    <x v="0"/>
    <s v="Gestor Proyecto"/>
    <s v="PR048"/>
    <x v="0"/>
    <s v="Externo"/>
    <x v="3"/>
    <s v="6. Postproducción"/>
    <s v="Mediano"/>
    <s v="Soporte Academico"/>
    <x v="44"/>
    <n v="9800"/>
    <n v="9800"/>
    <n v="0"/>
    <s v="Jackeline Champa"/>
    <s v="Kelmelt Rojas"/>
    <s v="Karina Guzman"/>
    <s v="Oswaldo Sifuentes"/>
    <s v="Académico"/>
    <n v="2022"/>
    <n v="2022"/>
    <n v="1"/>
    <d v="2022-01-24T00:00:00"/>
    <d v="2022-01-24T00:00:00"/>
    <d v="2022-02-10T00:00:00"/>
    <d v="2022-02-10T00:00:00"/>
    <n v="1"/>
    <n v="1"/>
    <n v="1"/>
    <n v="0"/>
    <d v="2021-02-11T00:00:00"/>
    <d v="2022-02-11T00:00:00"/>
    <d v="2022-03-07T00:00:00"/>
    <d v="2022-03-07T00:00:00"/>
    <n v="1"/>
    <n v="1"/>
    <n v="1"/>
    <n v="0"/>
    <n v="24"/>
    <n v="24"/>
    <n v="0"/>
    <m/>
    <n v="0"/>
    <n v="9800"/>
    <n v="9800"/>
    <n v="0"/>
    <n v="0"/>
    <n v="0"/>
    <n v="0"/>
    <n v="0"/>
    <n v="0"/>
    <n v="0"/>
    <n v="0"/>
  </r>
  <r>
    <m/>
    <n v="22"/>
    <x v="0"/>
    <s v="Gestor Proyecto"/>
    <s v="REQ"/>
    <x v="2"/>
    <s v="Externo"/>
    <x v="3"/>
    <s v="6. Postproducción"/>
    <s v="Mediano"/>
    <s v="Nuevos Proyectos"/>
    <x v="45"/>
    <n v="1500"/>
    <n v="0"/>
    <n v="0"/>
    <s v="Jackeline Champa"/>
    <s v="Kelmelt Rojas"/>
    <s v="Fernando Ñaupari"/>
    <s v="Oswaldo Sifuentes"/>
    <s v="Evaluación"/>
    <n v="2022"/>
    <n v="2022"/>
    <n v="1"/>
    <d v="2022-05-12T00:00:00"/>
    <d v="2022-05-12T00:00:00"/>
    <d v="2022-06-10T00:00:00"/>
    <d v="2022-06-10T00:00:00"/>
    <n v="1"/>
    <n v="1"/>
    <n v="1"/>
    <n v="0"/>
    <d v="2022-06-06T00:00:00"/>
    <d v="2022-06-06T00:00:00"/>
    <d v="2022-07-13T00:00:00"/>
    <m/>
    <n v="0.98"/>
    <n v="0.98"/>
    <n v="0.98"/>
    <n v="0"/>
    <m/>
    <m/>
    <m/>
    <m/>
    <m/>
    <m/>
    <m/>
    <m/>
    <m/>
    <m/>
    <m/>
    <m/>
    <m/>
    <m/>
    <m/>
  </r>
  <r>
    <m/>
    <n v="46"/>
    <x v="0"/>
    <s v="Gestor Proyecto"/>
    <s v="PR051"/>
    <x v="0"/>
    <s v="Externo"/>
    <x v="0"/>
    <s v="1. Análisis"/>
    <s v="Mediano"/>
    <s v="Soporte Academico"/>
    <x v="46"/>
    <n v="57746"/>
    <n v="0"/>
    <n v="0"/>
    <s v="Jackeline Champa"/>
    <s v="Kelmelt Rojas"/>
    <s v="Karina Guzman"/>
    <s v="Oswaldo Sifuentes"/>
    <s v="Académico"/>
    <n v="2022"/>
    <n v="2022"/>
    <n v="1"/>
    <d v="2022-02-10T00:00:00"/>
    <d v="2022-02-10T00:00:00"/>
    <d v="2022-06-17T00:00:00"/>
    <m/>
    <n v="0.53"/>
    <n v="0.49"/>
    <n v="0.53"/>
    <n v="0"/>
    <d v="2022-06-20T00:00:00"/>
    <m/>
    <d v="2022-12-09T00:00:00"/>
    <m/>
    <n v="0"/>
    <n v="0"/>
    <n v="0"/>
    <n v="0"/>
    <n v="44904"/>
    <n v="0"/>
    <n v="-1"/>
    <m/>
    <n v="0"/>
    <n v="57746"/>
    <n v="0"/>
    <n v="-1"/>
    <n v="0"/>
    <n v="0"/>
    <n v="0"/>
    <n v="0"/>
    <n v="0"/>
    <n v="0"/>
    <n v="0"/>
  </r>
  <r>
    <m/>
    <n v="47"/>
    <x v="0"/>
    <s v="Gestor Proyecto"/>
    <s v="PR041"/>
    <x v="0"/>
    <s v="Interno"/>
    <x v="2"/>
    <s v="3. Desarrollo"/>
    <s v="Mediano"/>
    <s v="Soporte Academico"/>
    <x v="47"/>
    <n v="3000"/>
    <n v="0"/>
    <n v="0"/>
    <s v="Jackeline Champa"/>
    <s v="Kelmelt Rojas"/>
    <s v="Karina Guzman"/>
    <s v="Oswaldo Sifuentes"/>
    <s v="Académico"/>
    <n v="2022"/>
    <n v="2022"/>
    <n v="1"/>
    <d v="2022-06-22T00:00:00"/>
    <d v="2022-06-22T00:00:00"/>
    <d v="2022-07-04T00:00:00"/>
    <d v="2022-06-22T00:00:00"/>
    <n v="1"/>
    <n v="1"/>
    <n v="1"/>
    <n v="0"/>
    <d v="2022-07-05T00:00:00"/>
    <d v="2022-07-05T00:00:00"/>
    <d v="2022-07-27T00:00:00"/>
    <m/>
    <n v="0.15"/>
    <n v="0.15"/>
    <n v="0.15"/>
    <n v="0"/>
    <e v="#REF!"/>
    <n v="-44769"/>
    <e v="#REF!"/>
    <m/>
    <n v="0"/>
    <n v="3000"/>
    <n v="0"/>
    <n v="-1"/>
    <n v="0"/>
    <n v="0"/>
    <n v="0"/>
    <n v="0"/>
    <n v="0"/>
    <n v="0"/>
    <n v="0"/>
  </r>
  <r>
    <m/>
    <n v="48"/>
    <x v="0"/>
    <s v="Gestor Proyecto"/>
    <s v="PR042"/>
    <x v="0"/>
    <s v="Externo"/>
    <x v="2"/>
    <s v="1. Análisis"/>
    <s v="Mediano"/>
    <s v="Soporte Academico"/>
    <x v="48"/>
    <n v="10000"/>
    <n v="2500"/>
    <n v="0"/>
    <s v="Jackeline Champa"/>
    <s v="Kelmelt Rojas"/>
    <s v="Claudio Cerron"/>
    <s v="Oswaldo Sifuentes"/>
    <s v="Académico"/>
    <n v="2022"/>
    <n v="2022"/>
    <n v="1"/>
    <d v="2022-03-10T00:00:00"/>
    <d v="2022-03-10T00:00:00"/>
    <d v="2022-06-01T00:00:00"/>
    <d v="2022-06-01T00:00:00"/>
    <n v="1"/>
    <n v="1"/>
    <n v="1"/>
    <n v="0"/>
    <d v="2022-06-02T00:00:00"/>
    <m/>
    <d v="2022-08-04T00:00:00"/>
    <m/>
    <n v="0.06"/>
    <n v="0.06"/>
    <n v="0.06"/>
    <n v="0"/>
    <n v="44777"/>
    <n v="0"/>
    <n v="-1"/>
    <m/>
    <n v="0"/>
    <n v="10000"/>
    <n v="2500"/>
    <n v="-0.75"/>
    <n v="0"/>
    <n v="0"/>
    <n v="0"/>
    <n v="0"/>
    <n v="0"/>
    <n v="0"/>
    <n v="0"/>
  </r>
  <r>
    <m/>
    <n v="49"/>
    <x v="0"/>
    <s v="Gestor Proyecto"/>
    <s v="PR060"/>
    <x v="0"/>
    <s v="Externo"/>
    <x v="1"/>
    <s v="1. Análisis"/>
    <s v="Mediano"/>
    <s v="Soporte Administrativo"/>
    <x v="49"/>
    <n v="126000"/>
    <n v="0"/>
    <n v="0"/>
    <s v="Angela Rosales"/>
    <s v="Kelmelt Rojas"/>
    <s v="Carlos Calderon"/>
    <s v="Oswaldo Sifuentes"/>
    <s v="Académico"/>
    <n v="2022"/>
    <n v="2022"/>
    <n v="1"/>
    <d v="2022-03-11T00:00:00"/>
    <d v="2022-03-11T00:00:00"/>
    <d v="2022-06-03T00:00:00"/>
    <m/>
    <n v="0.9"/>
    <n v="0.36"/>
    <n v="0.57999999999999996"/>
    <n v="0.32000000000000006"/>
    <d v="2022-05-18T00:00:00"/>
    <m/>
    <d v="2022-11-04T00:00:00"/>
    <m/>
    <n v="0.25"/>
    <n v="0"/>
    <n v="0.25"/>
    <n v="0"/>
    <n v="44869"/>
    <n v="0"/>
    <n v="-1"/>
    <m/>
    <n v="0"/>
    <n v="126000"/>
    <n v="0"/>
    <n v="-1"/>
    <n v="0"/>
    <n v="0"/>
    <n v="0"/>
    <n v="0"/>
    <n v="0"/>
    <n v="0"/>
    <n v="0"/>
  </r>
  <r>
    <m/>
    <n v="50"/>
    <x v="0"/>
    <s v="Gestor Proyecto"/>
    <s v="PR022"/>
    <x v="0"/>
    <s v="Externo"/>
    <x v="3"/>
    <s v="6. Postproducción"/>
    <s v="Mediano"/>
    <s v="Soporte Administrativo"/>
    <x v="50"/>
    <n v="7000"/>
    <n v="7000"/>
    <n v="0"/>
    <s v="Angela Rosales"/>
    <s v="Kelmelt Rojas"/>
    <s v="Claudia Becerra"/>
    <s v="Tomas Tapia"/>
    <s v="Gestión Humana"/>
    <n v="2022"/>
    <n v="2022"/>
    <n v="1"/>
    <d v="2022-02-08T00:00:00"/>
    <d v="2022-02-08T00:00:00"/>
    <d v="2022-03-08T00:00:00"/>
    <d v="2022-03-08T00:00:00"/>
    <n v="1"/>
    <n v="1"/>
    <n v="1"/>
    <n v="0"/>
    <d v="2022-03-09T00:00:00"/>
    <d v="2022-03-09T00:00:00"/>
    <d v="2022-06-28T00:00:00"/>
    <d v="2022-06-30T00:00:00"/>
    <n v="1"/>
    <n v="0.89"/>
    <n v="1"/>
    <n v="0"/>
    <n v="111"/>
    <n v="113"/>
    <n v="1.8018018018018018E-2"/>
    <m/>
    <n v="0"/>
    <n v="7000"/>
    <n v="7000"/>
    <n v="0"/>
    <n v="0"/>
    <n v="0"/>
    <n v="0"/>
    <n v="0"/>
    <n v="0"/>
    <n v="0"/>
    <n v="0"/>
  </r>
  <r>
    <m/>
    <n v="51"/>
    <x v="0"/>
    <s v="Gestor Proyecto"/>
    <s v="PR026"/>
    <x v="0"/>
    <s v="Externo"/>
    <x v="3"/>
    <s v="1. Análisis"/>
    <s v="Mediano"/>
    <s v="Soporte Administrativo"/>
    <x v="51"/>
    <n v="10000"/>
    <n v="0"/>
    <n v="0"/>
    <s v="Kelmelt Rojas"/>
    <s v="Kelmelt Rojas"/>
    <s v="Carolina Caballero"/>
    <s v="Tomas Tapia"/>
    <s v="Gestión Humana"/>
    <n v="2022"/>
    <n v="2022"/>
    <n v="1"/>
    <d v="2022-03-09T00:00:00"/>
    <d v="2022-03-09T00:00:00"/>
    <d v="2022-04-04T00:00:00"/>
    <d v="2022-04-12T00:00:00"/>
    <n v="1"/>
    <n v="0.97"/>
    <n v="1"/>
    <n v="0"/>
    <d v="2022-04-05T00:00:00"/>
    <d v="2022-04-13T00:00:00"/>
    <d v="2022-05-31T00:00:00"/>
    <m/>
    <n v="0.85"/>
    <n v="0.8"/>
    <n v="0.85"/>
    <n v="0"/>
    <n v="48"/>
    <n v="-44664"/>
    <n v="-931.5"/>
    <m/>
    <n v="0"/>
    <n v="10000"/>
    <n v="0"/>
    <n v="-1"/>
    <n v="0"/>
    <n v="0"/>
    <n v="0"/>
    <n v="0"/>
    <n v="0"/>
    <n v="0"/>
    <n v="0"/>
  </r>
  <r>
    <m/>
    <n v="52"/>
    <x v="0"/>
    <s v="Gestor Proyecto"/>
    <s v="PR033"/>
    <x v="0"/>
    <s v="Externo"/>
    <x v="3"/>
    <s v="1. Análisis"/>
    <s v="Mediano"/>
    <s v="Soporte Administrativo"/>
    <x v="52"/>
    <n v="4761.9047619047615"/>
    <n v="0"/>
    <n v="0"/>
    <s v="Kelmelt Rojas"/>
    <s v="Kelmelt Rojas"/>
    <s v="Carlos Mezarina"/>
    <s v="Oswaldo Sifuentes"/>
    <s v="Académico"/>
    <n v="2022"/>
    <n v="2022"/>
    <n v="1"/>
    <d v="2022-02-01T00:00:00"/>
    <d v="2022-05-15T00:00:00"/>
    <d v="2022-02-21T00:00:00"/>
    <d v="2022-02-21T00:00:00"/>
    <n v="1"/>
    <n v="1"/>
    <n v="1"/>
    <n v="0"/>
    <d v="2022-02-22T00:00:00"/>
    <d v="2022-02-22T00:00:00"/>
    <d v="2022-06-30T00:00:00"/>
    <m/>
    <n v="0.92"/>
    <n v="0.86"/>
    <n v="0.92"/>
    <n v="0"/>
    <n v="128"/>
    <n v="-44614"/>
    <n v="-349.546875"/>
    <m/>
    <n v="0"/>
    <n v="4761.9047619047615"/>
    <n v="0"/>
    <n v="-1"/>
    <n v="0"/>
    <n v="0"/>
    <n v="0"/>
    <n v="0"/>
    <n v="0"/>
    <n v="0"/>
    <n v="0"/>
  </r>
  <r>
    <m/>
    <n v="53"/>
    <x v="0"/>
    <s v="Gestor Proyecto"/>
    <s v="PR034"/>
    <x v="0"/>
    <s v="Externo"/>
    <x v="3"/>
    <s v="1. Análisis"/>
    <s v="Mediano"/>
    <s v="Soporte Administrativo"/>
    <x v="53"/>
    <n v="8000"/>
    <n v="0"/>
    <n v="0"/>
    <s v="Kelmelt Rojas"/>
    <s v="Kelmelt Rojas"/>
    <s v="Cecilia Justino"/>
    <s v="Oswaldo Sifuentes"/>
    <s v="Hub de Información"/>
    <n v="2022"/>
    <n v="2022"/>
    <n v="1"/>
    <d v="2022-03-04T00:00:00"/>
    <d v="2022-03-07T00:00:00"/>
    <d v="2022-04-04T00:00:00"/>
    <d v="2022-04-04T00:00:00"/>
    <n v="1"/>
    <n v="1"/>
    <n v="1"/>
    <n v="0"/>
    <d v="2022-04-08T00:00:00"/>
    <d v="2022-04-08T00:00:00"/>
    <d v="2022-05-31T00:00:00"/>
    <m/>
    <n v="0.86"/>
    <n v="0.79"/>
    <n v="0.86"/>
    <n v="0"/>
    <n v="53"/>
    <n v="-44659"/>
    <n v="-843.62264150943395"/>
    <m/>
    <n v="0"/>
    <n v="8000"/>
    <n v="0"/>
    <n v="-1"/>
    <n v="0"/>
    <n v="0"/>
    <n v="0"/>
    <n v="0"/>
    <n v="0"/>
    <n v="0"/>
    <n v="0"/>
  </r>
  <r>
    <m/>
    <n v="54"/>
    <x v="0"/>
    <s v="Gestor Proyecto"/>
    <s v="PR025"/>
    <x v="0"/>
    <s v="Externo"/>
    <x v="0"/>
    <s v="1. Análisis"/>
    <s v="Mediano"/>
    <s v="Soporte Administrativo"/>
    <x v="54"/>
    <n v="3000"/>
    <n v="0"/>
    <n v="0"/>
    <s v="Kelmelt Rojas"/>
    <s v="Kelmelt Rojas"/>
    <s v="Yosselin Fuentes"/>
    <s v="Tomas Tapia"/>
    <s v="Gestión Humana"/>
    <n v="2022"/>
    <n v="2022"/>
    <n v="1"/>
    <d v="2022-04-01T00:00:00"/>
    <d v="2022-04-01T00:00:00"/>
    <d v="2022-05-24T00:00:00"/>
    <m/>
    <n v="0.91"/>
    <n v="0.75"/>
    <n v="0.89"/>
    <n v="2.0000000000000018E-2"/>
    <d v="2022-05-15T00:00:00"/>
    <m/>
    <m/>
    <m/>
    <n v="0"/>
    <n v="0"/>
    <n v="0"/>
    <n v="0"/>
    <n v="0"/>
    <n v="0"/>
    <e v="#DIV/0!"/>
    <m/>
    <n v="0"/>
    <n v="3000"/>
    <n v="0"/>
    <n v="-1"/>
    <n v="0"/>
    <n v="0"/>
    <n v="0"/>
    <n v="0"/>
    <n v="0"/>
    <n v="0"/>
    <n v="0"/>
  </r>
  <r>
    <m/>
    <m/>
    <x v="0"/>
    <s v="Gestor Proyecto"/>
    <s v="REQ"/>
    <x v="1"/>
    <s v="Externo"/>
    <x v="0"/>
    <s v="1. Análisis"/>
    <s v="Mediano"/>
    <s v="Soporte Administrativo"/>
    <x v="55"/>
    <n v="0"/>
    <n v="0"/>
    <n v="0"/>
    <s v="Kelmelt Rojas"/>
    <s v="Kelmelt Rojas"/>
    <s v="Christian Esquivel"/>
    <s v="Fernando Barrios"/>
    <s v="Policlinico Continental"/>
    <n v="2022"/>
    <n v="2022"/>
    <n v="1"/>
    <d v="2022-06-13T00:00:00"/>
    <m/>
    <m/>
    <m/>
    <m/>
    <m/>
    <m/>
    <n v="0"/>
    <m/>
    <m/>
    <m/>
    <m/>
    <m/>
    <m/>
    <m/>
    <n v="0"/>
    <n v="0"/>
    <n v="0"/>
    <e v="#DIV/0!"/>
    <m/>
    <n v="0"/>
    <n v="0"/>
    <n v="0"/>
    <n v="0"/>
    <m/>
    <n v="0"/>
    <m/>
    <n v="0"/>
    <m/>
    <n v="0"/>
    <n v="0"/>
  </r>
  <r>
    <m/>
    <m/>
    <x v="1"/>
    <s v="Gestor Proyecto"/>
    <s v="REQ"/>
    <x v="1"/>
    <s v="Interno"/>
    <x v="0"/>
    <s v="1. Análisis"/>
    <s v="Pequeño"/>
    <s v="Soporte Administrativo"/>
    <x v="56"/>
    <n v="0"/>
    <n v="0"/>
    <n v="0"/>
    <s v="Kelmelt Rojas"/>
    <s v="Kelmelt Rojas"/>
    <s v="Yosselin Fuentes"/>
    <s v="Tomas Tapia"/>
    <s v="Gestión Humana"/>
    <n v="2022"/>
    <n v="2022"/>
    <n v="1"/>
    <d v="2022-06-13T00:00:00"/>
    <m/>
    <m/>
    <m/>
    <m/>
    <m/>
    <m/>
    <n v="0"/>
    <m/>
    <m/>
    <m/>
    <m/>
    <m/>
    <m/>
    <m/>
    <n v="0"/>
    <n v="0"/>
    <n v="0"/>
    <e v="#DIV/0!"/>
    <m/>
    <n v="0"/>
    <n v="0"/>
    <n v="0"/>
    <n v="0"/>
    <m/>
    <n v="0"/>
    <m/>
    <n v="0"/>
    <m/>
    <n v="0"/>
    <n v="0"/>
  </r>
  <r>
    <m/>
    <n v="55"/>
    <x v="0"/>
    <s v="Gestor Proyecto"/>
    <s v="REQ-159"/>
    <x v="2"/>
    <s v="Interno"/>
    <x v="3"/>
    <s v="5. Despliegue"/>
    <s v="Pequeño"/>
    <s v="Soporte Academico"/>
    <x v="57"/>
    <n v="0"/>
    <n v="0"/>
    <n v="0"/>
    <s v="Angela Rosales"/>
    <s v="Kelmelt Rojas"/>
    <s v="Jose Meza Vento"/>
    <s v="Oswaldo Sifuentes"/>
    <s v="Programación Académica/Gestion Docente"/>
    <n v="2022"/>
    <n v="2022"/>
    <n v="1"/>
    <d v="2022-01-20T00:00:00"/>
    <d v="2022-01-20T00:00:00"/>
    <d v="2022-02-25T00:00:00"/>
    <d v="2022-02-25T00:00:00"/>
    <n v="1"/>
    <n v="1"/>
    <n v="1"/>
    <n v="0"/>
    <m/>
    <d v="2022-02-28T00:00:00"/>
    <d v="2022-05-13T00:00:00"/>
    <d v="2022-05-24T00:00:00"/>
    <n v="1"/>
    <n v="0.89"/>
    <n v="1"/>
    <n v="0"/>
    <n v="74"/>
    <n v="85"/>
    <n v="0.14864864864864866"/>
    <m/>
    <n v="0"/>
    <n v="0"/>
    <n v="0"/>
    <n v="0"/>
    <n v="1"/>
    <n v="5.5"/>
    <n v="1"/>
    <n v="4.5"/>
    <n v="1"/>
    <n v="3"/>
    <n v="13"/>
  </r>
  <r>
    <m/>
    <n v="56"/>
    <x v="1"/>
    <s v="Gestor Proyecto"/>
    <s v="REQ-"/>
    <x v="2"/>
    <s v="Interno"/>
    <x v="3"/>
    <s v="6. Postproducción"/>
    <s v="Pequeño"/>
    <s v="Soporte Academico"/>
    <x v="58"/>
    <n v="0"/>
    <n v="0"/>
    <n v="0"/>
    <s v="Jackeline Champa"/>
    <s v="Kelmelt Rojas"/>
    <s v="Jose Meza Vento"/>
    <s v="Oswaldo Sifuentes"/>
    <s v="Académico"/>
    <n v="2022"/>
    <n v="2022"/>
    <n v="1"/>
    <m/>
    <s v="buenos días"/>
    <m/>
    <m/>
    <m/>
    <m/>
    <m/>
    <n v="0"/>
    <d v="2022-01-18T00:00:00"/>
    <d v="2022-01-18T00:00:00"/>
    <d v="2022-01-27T00:00:00"/>
    <d v="2022-01-27T00:00:00"/>
    <n v="1"/>
    <n v="1"/>
    <n v="1"/>
    <n v="0"/>
    <n v="9"/>
    <n v="9"/>
    <n v="0"/>
    <m/>
    <n v="0"/>
    <n v="0"/>
    <n v="0"/>
    <n v="0"/>
    <n v="0"/>
    <n v="0"/>
    <n v="0"/>
    <n v="0"/>
    <n v="0"/>
    <n v="0"/>
    <n v="0"/>
  </r>
  <r>
    <m/>
    <n v="57"/>
    <x v="0"/>
    <s v="Gestor Proyecto"/>
    <s v="PR048"/>
    <x v="0"/>
    <s v="Externo"/>
    <x v="3"/>
    <s v="6. Postproducción"/>
    <s v="Mediano"/>
    <s v="Soporte Academico"/>
    <x v="59"/>
    <n v="4600"/>
    <n v="0"/>
    <n v="0"/>
    <s v="Jackeline Champa"/>
    <s v="Kelmelt Rojas"/>
    <s v="Karina Guzman"/>
    <s v="Oswaldo Sifuentes"/>
    <s v="Académico"/>
    <n v="2022"/>
    <n v="2022"/>
    <n v="1"/>
    <d v="2022-02-02T00:00:00"/>
    <d v="2022-02-02T00:00:00"/>
    <d v="2022-03-17T00:00:00"/>
    <d v="2022-03-17T00:00:00"/>
    <n v="1"/>
    <n v="1"/>
    <n v="1"/>
    <n v="0"/>
    <d v="2022-03-18T00:00:00"/>
    <d v="2022-03-18T00:00:00"/>
    <d v="2022-05-27T00:00:00"/>
    <d v="2022-05-27T00:00:00"/>
    <n v="1"/>
    <n v="1"/>
    <n v="1"/>
    <n v="0"/>
    <n v="70"/>
    <n v="70"/>
    <n v="0"/>
    <m/>
    <n v="0"/>
    <n v="4600"/>
    <n v="0"/>
    <n v="-1"/>
    <n v="0"/>
    <n v="0"/>
    <n v="0"/>
    <n v="0"/>
    <n v="0"/>
    <n v="0"/>
    <n v="0"/>
  </r>
  <r>
    <m/>
    <n v="58"/>
    <x v="0"/>
    <s v="Gestor Proyecto"/>
    <s v="PR048"/>
    <x v="0"/>
    <s v="Externo"/>
    <x v="5"/>
    <s v="1. Análisis"/>
    <s v="Mediano"/>
    <s v="Soporte Academico"/>
    <x v="60"/>
    <n v="0"/>
    <n v="0"/>
    <n v="0"/>
    <s v="Jackeline Champa"/>
    <s v="Kelmelt Rojas"/>
    <s v="karina Guzman"/>
    <s v="Oswaldo Sifuentes"/>
    <s v="Académico"/>
    <n v="2022"/>
    <n v="2022"/>
    <n v="1"/>
    <m/>
    <m/>
    <m/>
    <m/>
    <m/>
    <m/>
    <m/>
    <n v="0"/>
    <m/>
    <m/>
    <m/>
    <m/>
    <m/>
    <m/>
    <m/>
    <n v="0"/>
    <n v="0"/>
    <n v="0"/>
    <e v="#DIV/0!"/>
    <m/>
    <n v="0"/>
    <n v="0"/>
    <n v="0"/>
    <n v="0"/>
    <n v="0"/>
    <n v="0"/>
    <n v="0"/>
    <n v="0"/>
    <n v="0"/>
    <n v="0"/>
    <n v="0"/>
  </r>
  <r>
    <m/>
    <n v="59"/>
    <x v="0"/>
    <s v="Gestor Proyecto"/>
    <s v="PR048"/>
    <x v="0"/>
    <s v="Externo"/>
    <x v="5"/>
    <s v="1. Análisis"/>
    <s v="Mediano"/>
    <s v="Soporte Academico"/>
    <x v="61"/>
    <n v="0"/>
    <n v="0"/>
    <n v="0"/>
    <s v="Jackeline Champa"/>
    <s v="Kelmelt Rojas"/>
    <s v="karina Guzman"/>
    <s v="Oswaldo Sifuentes"/>
    <s v="Académico"/>
    <n v="2022"/>
    <n v="2022"/>
    <m/>
    <m/>
    <m/>
    <m/>
    <m/>
    <m/>
    <m/>
    <m/>
    <n v="0"/>
    <m/>
    <m/>
    <m/>
    <m/>
    <m/>
    <m/>
    <m/>
    <n v="0"/>
    <n v="0"/>
    <n v="0"/>
    <e v="#DIV/0!"/>
    <m/>
    <m/>
    <n v="0"/>
    <n v="0"/>
    <n v="0"/>
    <m/>
    <n v="0"/>
    <m/>
    <n v="0"/>
    <m/>
    <n v="0"/>
    <n v="0"/>
  </r>
  <r>
    <m/>
    <n v="60"/>
    <x v="0"/>
    <s v="Gestor Proyecto"/>
    <s v="PC- 161"/>
    <x v="2"/>
    <s v="Externo"/>
    <x v="2"/>
    <s v="3. Desarrollo"/>
    <s v="Mediano"/>
    <s v="Soporte Academico"/>
    <x v="62"/>
    <n v="0"/>
    <n v="0"/>
    <n v="0"/>
    <s v="Jackeline Champa"/>
    <s v="Kelmelt Rojas"/>
    <s v="Katia Acobo"/>
    <s v="Oswaldo Sifuentes"/>
    <s v="Académico"/>
    <n v="2022"/>
    <n v="2022"/>
    <n v="1"/>
    <d v="2022-02-23T00:00:00"/>
    <d v="2022-02-23T00:00:00"/>
    <d v="2022-04-07T00:00:00"/>
    <d v="2022-04-07T00:00:00"/>
    <n v="1"/>
    <n v="1"/>
    <n v="1"/>
    <n v="0"/>
    <d v="2022-04-08T00:00:00"/>
    <d v="2022-04-08T00:00:00"/>
    <d v="2022-07-26T00:00:00"/>
    <m/>
    <n v="0.9"/>
    <n v="0.9"/>
    <n v="0.9"/>
    <n v="0"/>
    <n v="109"/>
    <n v="-44659"/>
    <n v="-410.71559633027522"/>
    <m/>
    <n v="0"/>
    <n v="0"/>
    <n v="0"/>
    <n v="0"/>
    <n v="0"/>
    <n v="0"/>
    <n v="0"/>
    <n v="0"/>
    <n v="0"/>
    <n v="0"/>
    <n v="0"/>
  </r>
  <r>
    <m/>
    <n v="61"/>
    <x v="0"/>
    <s v="Gestor Proyecto"/>
    <s v="PC- 163"/>
    <x v="2"/>
    <s v="Externo"/>
    <x v="3"/>
    <s v="5. Despliegue"/>
    <s v="Mediano"/>
    <s v="Soporte Academico"/>
    <x v="63"/>
    <n v="2800"/>
    <n v="0"/>
    <n v="0"/>
    <s v="Jackeline Champa"/>
    <s v="Kelmelt Rojas"/>
    <s v="Rocio Matos"/>
    <s v="Laura"/>
    <s v="Académico"/>
    <n v="2022"/>
    <n v="2022"/>
    <n v="1"/>
    <d v="2021-02-14T00:00:00"/>
    <d v="2021-02-14T00:00:00"/>
    <d v="2021-03-24T00:00:00"/>
    <d v="2021-03-24T00:00:00"/>
    <n v="1"/>
    <n v="1"/>
    <n v="1"/>
    <n v="0"/>
    <d v="2022-03-25T00:00:00"/>
    <d v="2022-03-25T00:00:00"/>
    <d v="2022-07-13T00:00:00"/>
    <m/>
    <n v="0.98"/>
    <n v="0.98"/>
    <n v="0.98"/>
    <n v="0"/>
    <n v="110"/>
    <n v="-44645"/>
    <n v="-406.86363636363637"/>
    <m/>
    <m/>
    <n v="2800"/>
    <n v="0"/>
    <n v="-1"/>
    <m/>
    <n v="0"/>
    <m/>
    <n v="0"/>
    <m/>
    <n v="0"/>
    <n v="0"/>
  </r>
  <r>
    <m/>
    <n v="62"/>
    <x v="0"/>
    <s v="Gestor Proyecto"/>
    <s v="PC- 162"/>
    <x v="2"/>
    <s v="Externo"/>
    <x v="1"/>
    <s v="1. Análisis"/>
    <s v="Mediano"/>
    <s v="Soporte Academico"/>
    <x v="64"/>
    <n v="0"/>
    <n v="0"/>
    <n v="0"/>
    <s v="Jackeline Champa"/>
    <s v="Kelmelt Rojas"/>
    <s v="Jose Meza Vento"/>
    <s v="Oswaldo Sifuentes"/>
    <s v="Académico"/>
    <n v="2022"/>
    <n v="2022"/>
    <n v="1"/>
    <d v="2022-02-07T00:00:00"/>
    <d v="2022-02-07T00:00:00"/>
    <d v="2022-06-03T00:00:00"/>
    <m/>
    <n v="0.8"/>
    <n v="0.8"/>
    <n v="0.8"/>
    <n v="0"/>
    <d v="2022-06-06T00:00:00"/>
    <m/>
    <d v="2022-08-17T00:00:00"/>
    <m/>
    <n v="0"/>
    <n v="0"/>
    <n v="0"/>
    <n v="0"/>
    <n v="44790"/>
    <n v="0"/>
    <n v="-1"/>
    <m/>
    <n v="0"/>
    <n v="0"/>
    <n v="0"/>
    <n v="0"/>
    <n v="0"/>
    <n v="0"/>
    <n v="0"/>
    <n v="0"/>
    <n v="0"/>
    <n v="0"/>
    <n v="0"/>
  </r>
  <r>
    <m/>
    <n v="63"/>
    <x v="0"/>
    <s v="Gestor Proyecto"/>
    <s v="PC- 163"/>
    <x v="2"/>
    <s v="Externo"/>
    <x v="2"/>
    <s v="1. Análisis"/>
    <s v="Mediano"/>
    <s v="Posgrado"/>
    <x v="65"/>
    <n v="0"/>
    <n v="0"/>
    <n v="0"/>
    <s v="Cinthya Rodriguez"/>
    <s v="Cinthya Rodriguez"/>
    <s v="Carlos Arevalo"/>
    <s v="Jaime Sobrados"/>
    <s v="Academico"/>
    <n v="2022"/>
    <m/>
    <n v="1"/>
    <m/>
    <m/>
    <m/>
    <m/>
    <m/>
    <m/>
    <m/>
    <n v="0"/>
    <m/>
    <d v="2022-01-17T00:00:00"/>
    <d v="2022-07-29T00:00:00"/>
    <m/>
    <n v="0.68"/>
    <n v="0.42"/>
    <n v="0.6"/>
    <n v="8.0000000000000071E-2"/>
    <n v="193"/>
    <n v="-44578"/>
    <n v="-231.97409326424869"/>
    <m/>
    <n v="0"/>
    <n v="10700"/>
    <n v="0"/>
    <n v="-1"/>
    <m/>
    <n v="0"/>
    <m/>
    <n v="0"/>
    <m/>
    <n v="0"/>
    <n v="0"/>
  </r>
  <r>
    <m/>
    <n v="64"/>
    <x v="0"/>
    <s v="Gestor Proyecto"/>
    <s v="PR032"/>
    <x v="0"/>
    <s v="Externo"/>
    <x v="0"/>
    <s v="1. Análisis"/>
    <s v="Mediano"/>
    <s v="Soporte Academico"/>
    <x v="66"/>
    <n v="50652"/>
    <n v="0"/>
    <n v="0"/>
    <s v="Angela Rosales"/>
    <s v="Kelmelt Rojas"/>
    <s v="Jorge Salcedo"/>
    <s v="Oswaldo Sifuentes"/>
    <s v="Académico"/>
    <n v="2022"/>
    <n v="2023"/>
    <m/>
    <m/>
    <d v="2022-04-04T00:00:00"/>
    <d v="2022-07-25T00:00:00"/>
    <d v="2022-07-25T00:00:00"/>
    <n v="1"/>
    <n v="0.85"/>
    <n v="1"/>
    <n v="0"/>
    <m/>
    <d v="2022-07-25T00:00:00"/>
    <d v="2023-01-23T00:00:00"/>
    <m/>
    <n v="0"/>
    <n v="0"/>
    <n v="0"/>
    <n v="0"/>
    <n v="182"/>
    <n v="-44767"/>
    <n v="-246.97252747252747"/>
    <m/>
    <n v="0"/>
    <n v="50652"/>
    <n v="0"/>
    <n v="-1"/>
    <m/>
    <n v="0"/>
    <m/>
    <n v="0"/>
    <m/>
    <n v="0"/>
    <n v="0"/>
  </r>
  <r>
    <m/>
    <n v="65"/>
    <x v="0"/>
    <s v="Gestor Proyecto"/>
    <s v="PR024"/>
    <x v="0"/>
    <s v="Externo"/>
    <x v="4"/>
    <s v="1. Análisis"/>
    <s v="Mediano"/>
    <s v="Soporte Administrativo"/>
    <x v="67"/>
    <n v="5000"/>
    <n v="0"/>
    <n v="0"/>
    <s v="Kelmelt Rojas"/>
    <s v="Kelmelt Rojas"/>
    <s v="Carolina Caballero"/>
    <s v="Tomas Tapia"/>
    <s v="Gestión Humana"/>
    <n v="2022"/>
    <n v="2022"/>
    <m/>
    <m/>
    <m/>
    <m/>
    <m/>
    <m/>
    <m/>
    <m/>
    <n v="0"/>
    <m/>
    <m/>
    <m/>
    <m/>
    <m/>
    <m/>
    <m/>
    <n v="0"/>
    <n v="0"/>
    <n v="0"/>
    <e v="#DIV/0!"/>
    <m/>
    <n v="0"/>
    <n v="5000"/>
    <n v="0"/>
    <n v="-1"/>
    <m/>
    <n v="0"/>
    <m/>
    <n v="0"/>
    <m/>
    <n v="0"/>
    <n v="0"/>
  </r>
  <r>
    <m/>
    <n v="66"/>
    <x v="0"/>
    <s v="Gestor Proyecto"/>
    <m/>
    <x v="0"/>
    <s v="Externo"/>
    <x v="2"/>
    <s v="3. Desarrollo"/>
    <s v="Mediano"/>
    <s v="Soporte Administrativo"/>
    <x v="68"/>
    <n v="5000"/>
    <n v="0"/>
    <n v="0"/>
    <s v="Beatriz Victorio"/>
    <s v="Miriam Flores"/>
    <s v="Juan Carlos Quispe/ Jose Meza Vento"/>
    <s v="Cecilia Justino/ Oswaldo Sifuentes"/>
    <s v="Hub de Información / Programación Académica"/>
    <n v="2022"/>
    <n v="2022"/>
    <n v="1"/>
    <m/>
    <m/>
    <m/>
    <m/>
    <m/>
    <m/>
    <m/>
    <n v="0"/>
    <m/>
    <d v="2022-05-23T00:00:00"/>
    <d v="2022-07-25T00:00:00"/>
    <m/>
    <n v="0.6"/>
    <n v="0.1"/>
    <n v="0.6"/>
    <n v="0"/>
    <n v="63"/>
    <n v="-44704"/>
    <n v="-710.58730158730157"/>
    <m/>
    <n v="0"/>
    <n v="5000"/>
    <n v="0"/>
    <n v="-1"/>
    <m/>
    <n v="0"/>
    <m/>
    <n v="0"/>
    <m/>
    <n v="0"/>
    <n v="0"/>
  </r>
  <r>
    <m/>
    <n v="67"/>
    <x v="0"/>
    <s v="Gestor Proyecto"/>
    <s v="PR035"/>
    <x v="0"/>
    <s v="Externo"/>
    <x v="1"/>
    <s v="1. Análisis"/>
    <s v="Mediano"/>
    <s v="Soporte Academico"/>
    <x v="69"/>
    <n v="1000"/>
    <n v="0"/>
    <n v="0"/>
    <s v="Kelmelt Rojas"/>
    <s v="Kelmelt Rojas"/>
    <s v="Juan Carlos Quispe"/>
    <s v="Cecilia Justino"/>
    <s v="Hub de Información"/>
    <n v="2022"/>
    <n v="2022"/>
    <n v="1"/>
    <d v="2022-04-04T00:00:00"/>
    <d v="2022-04-04T00:00:00"/>
    <d v="2022-04-25T00:00:00"/>
    <m/>
    <n v="0.87"/>
    <n v="0.72"/>
    <n v="0.86"/>
    <n v="1.0000000000000009E-2"/>
    <d v="2022-05-27T00:00:00"/>
    <m/>
    <m/>
    <m/>
    <n v="0"/>
    <n v="0"/>
    <n v="0"/>
    <n v="0"/>
    <n v="0"/>
    <n v="0"/>
    <e v="#DIV/0!"/>
    <m/>
    <n v="0"/>
    <n v="1000"/>
    <n v="0"/>
    <n v="-1"/>
    <m/>
    <n v="0"/>
    <m/>
    <n v="0"/>
    <m/>
    <n v="0"/>
    <n v="0"/>
  </r>
  <r>
    <m/>
    <n v="68"/>
    <x v="0"/>
    <s v="Gestor Proyecto"/>
    <s v="REQ"/>
    <x v="1"/>
    <s v="Interno"/>
    <x v="3"/>
    <s v="6. Postproducción"/>
    <s v="Mediano"/>
    <s v="Soporte Academico"/>
    <x v="70"/>
    <n v="0"/>
    <n v="0"/>
    <n v="0"/>
    <s v="Kelmelt Rojas"/>
    <s v="Kelmelt Rojas"/>
    <s v="Walter Curioso | Saul Santivañez"/>
    <s v="Walter Curioso"/>
    <s v="Investigación"/>
    <n v="2022"/>
    <n v="2022"/>
    <n v="1"/>
    <d v="2022-01-15T00:00:00"/>
    <d v="2022-01-15T00:00:00"/>
    <d v="2022-01-28T00:00:00"/>
    <d v="2022-01-28T00:00:00"/>
    <n v="1"/>
    <n v="1"/>
    <n v="1"/>
    <n v="0"/>
    <d v="2022-02-03T00:00:00"/>
    <d v="2022-02-03T00:00:00"/>
    <d v="2022-03-11T00:00:00"/>
    <d v="2022-03-11T00:00:00"/>
    <n v="1"/>
    <n v="1"/>
    <n v="1"/>
    <n v="0"/>
    <n v="36"/>
    <n v="36"/>
    <n v="0"/>
    <m/>
    <n v="0"/>
    <n v="0"/>
    <n v="0"/>
    <n v="0"/>
    <n v="0"/>
    <n v="0"/>
    <n v="0"/>
    <n v="0"/>
    <n v="0"/>
    <n v="0"/>
    <n v="0"/>
  </r>
  <r>
    <m/>
    <n v="69"/>
    <x v="0"/>
    <s v="Gestor Proyecto"/>
    <s v="REQ"/>
    <x v="1"/>
    <s v="Interno"/>
    <x v="2"/>
    <s v="1. Análisis"/>
    <s v="Mediano"/>
    <s v="Soporte Academico"/>
    <x v="71"/>
    <n v="0"/>
    <n v="0"/>
    <n v="0"/>
    <s v="Kelmelt Rojas"/>
    <s v="Kelmelt Rojas"/>
    <s v="Walter Curioso | Saul Santivañez"/>
    <s v="Walter Curioso"/>
    <s v="Investigación"/>
    <n v="2022"/>
    <n v="2022"/>
    <n v="1"/>
    <d v="2022-03-14T00:00:00"/>
    <d v="2022-03-14T00:00:00"/>
    <d v="2022-03-31T00:00:00"/>
    <d v="2022-04-01T00:00:00"/>
    <n v="1"/>
    <n v="1"/>
    <n v="1"/>
    <n v="0"/>
    <d v="2022-04-04T00:00:00"/>
    <d v="2022-04-04T00:00:00"/>
    <d v="2022-05-31T00:00:00"/>
    <m/>
    <n v="0.87"/>
    <n v="0.78"/>
    <n v="0.84"/>
    <n v="3.0000000000000027E-2"/>
    <n v="57"/>
    <n v="-44655"/>
    <n v="-784.42105263157896"/>
    <m/>
    <m/>
    <n v="0"/>
    <n v="0"/>
    <n v="0"/>
    <m/>
    <n v="0"/>
    <m/>
    <n v="0"/>
    <m/>
    <n v="0"/>
    <n v="0"/>
  </r>
  <r>
    <m/>
    <n v="70"/>
    <x v="0"/>
    <s v="Gestor Proyecto"/>
    <s v="REQ"/>
    <x v="1"/>
    <s v="Externo"/>
    <x v="3"/>
    <s v="1. Análisis"/>
    <s v="Pequeño"/>
    <s v="Soporte Administrativo"/>
    <x v="72"/>
    <n v="0"/>
    <n v="0"/>
    <n v="0"/>
    <s v="Kelmelt Rojas"/>
    <s v="Kelmelt Rojas"/>
    <s v="Maicol Coronel"/>
    <s v="Christian Esquivel"/>
    <s v="Policlinico Continental"/>
    <n v="2022"/>
    <n v="2022"/>
    <n v="1"/>
    <d v="2022-05-18T00:00:00"/>
    <d v="2022-05-23T00:00:00"/>
    <m/>
    <m/>
    <n v="0"/>
    <n v="0"/>
    <n v="0"/>
    <n v="0"/>
    <m/>
    <m/>
    <m/>
    <m/>
    <n v="0"/>
    <n v="0"/>
    <n v="0"/>
    <n v="0"/>
    <n v="0"/>
    <n v="0"/>
    <e v="#DIV/0!"/>
    <m/>
    <m/>
    <n v="0"/>
    <n v="0"/>
    <n v="0"/>
    <m/>
    <n v="0"/>
    <m/>
    <n v="0"/>
    <m/>
    <n v="0"/>
    <n v="0"/>
  </r>
  <r>
    <m/>
    <n v="71"/>
    <x v="0"/>
    <s v="Gestor Proyecto"/>
    <s v="PC- 164"/>
    <x v="1"/>
    <s v="Interno"/>
    <x v="3"/>
    <s v="6. Postproducción"/>
    <s v="Pequeño"/>
    <s v="Instituto"/>
    <x v="73"/>
    <n v="0"/>
    <n v="0"/>
    <n v="0"/>
    <s v="Alex Torres"/>
    <s v="Cinthya Rodriguez"/>
    <s v="Roberto Pantoja"/>
    <s v="Narda Ybañez"/>
    <s v="OVIE"/>
    <n v="2022"/>
    <n v="2022"/>
    <n v="1"/>
    <m/>
    <m/>
    <m/>
    <m/>
    <m/>
    <m/>
    <m/>
    <n v="0"/>
    <m/>
    <d v="2022-02-03T00:00:00"/>
    <d v="2022-05-05T00:00:00"/>
    <d v="2022-05-09T00:00:00"/>
    <n v="0.97"/>
    <n v="0.91"/>
    <n v="0.97"/>
    <n v="0"/>
    <n v="91"/>
    <n v="95"/>
    <n v="4.3956043956043959E-2"/>
    <m/>
    <n v="0"/>
    <n v="0"/>
    <n v="0"/>
    <n v="0"/>
    <n v="0"/>
    <n v="0"/>
    <n v="0"/>
    <n v="0"/>
    <n v="0"/>
    <n v="0"/>
    <n v="0"/>
  </r>
  <r>
    <m/>
    <n v="72"/>
    <x v="0"/>
    <s v="Gestor Proyecto"/>
    <s v="PC- 165"/>
    <x v="1"/>
    <s v="Interno"/>
    <x v="3"/>
    <s v="6. Postproducción"/>
    <s v="Pequeño"/>
    <s v="Instituto"/>
    <x v="74"/>
    <n v="0"/>
    <n v="0"/>
    <n v="0"/>
    <s v="Alex Torres"/>
    <s v="Cinthya Rodriguez"/>
    <s v="Kety Condori"/>
    <s v="Narda Ybañez"/>
    <s v="Registros Academicos IC"/>
    <n v="2022"/>
    <n v="2022"/>
    <n v="1"/>
    <m/>
    <m/>
    <m/>
    <m/>
    <m/>
    <m/>
    <m/>
    <n v="0"/>
    <m/>
    <d v="2022-02-16T00:00:00"/>
    <d v="2022-05-03T00:00:00"/>
    <d v="2022-05-06T00:00:00"/>
    <n v="0.98"/>
    <n v="0.95"/>
    <n v="0.98"/>
    <n v="0"/>
    <n v="76"/>
    <n v="79"/>
    <n v="3.9473684210526314E-2"/>
    <m/>
    <n v="0"/>
    <n v="0"/>
    <n v="0"/>
    <n v="0"/>
    <n v="0"/>
    <n v="0"/>
    <n v="0"/>
    <n v="0"/>
    <n v="0"/>
    <n v="0"/>
    <n v="0"/>
  </r>
  <r>
    <m/>
    <n v="73"/>
    <x v="0"/>
    <s v="Gestor Proyecto"/>
    <s v="PC-106"/>
    <x v="0"/>
    <s v="externos(proveedor) y items internos"/>
    <x v="0"/>
    <s v="1. Análisis"/>
    <s v="Mediano"/>
    <s v="Posgrado"/>
    <x v="75"/>
    <n v="0"/>
    <n v="0"/>
    <n v="0"/>
    <s v="Claudia Oruna"/>
    <s v="Cinthya Rodriguez"/>
    <s v="Alan Infante"/>
    <s v="Oswaldo Sifuentes"/>
    <s v="Grados y Titulos"/>
    <n v="2022"/>
    <n v="2022"/>
    <m/>
    <m/>
    <d v="2022-02-28T00:00:00"/>
    <d v="2022-06-20T00:00:00"/>
    <m/>
    <n v="0.82"/>
    <n v="0.82"/>
    <n v="0.82"/>
    <n v="0"/>
    <d v="2022-06-30T00:00:00"/>
    <m/>
    <m/>
    <m/>
    <m/>
    <m/>
    <m/>
    <m/>
    <m/>
    <m/>
    <m/>
    <m/>
    <n v="0"/>
    <n v="63000"/>
    <n v="0"/>
    <n v="-1"/>
    <n v="0"/>
    <n v="0"/>
    <n v="0"/>
    <n v="0"/>
    <n v="0"/>
    <n v="0"/>
    <n v="0"/>
  </r>
  <r>
    <m/>
    <n v="74"/>
    <x v="0"/>
    <s v="Gestor Proyecto"/>
    <s v="PC-148"/>
    <x v="0"/>
    <s v="Externo"/>
    <x v="0"/>
    <s v="1. Análisis"/>
    <s v="Mediano"/>
    <s v="Posgrado"/>
    <x v="76"/>
    <n v="84000"/>
    <n v="0"/>
    <n v="0"/>
    <s v="Cinthya Rodriguez"/>
    <s v="Cinthya Rodriguez"/>
    <s v="Natalia Gomez"/>
    <s v="Jaime Sobrado"/>
    <s v="Academico EPG"/>
    <n v="2022"/>
    <n v="2022"/>
    <m/>
    <m/>
    <d v="2021-12-06T00:00:00"/>
    <d v="2022-06-10T00:00:00"/>
    <m/>
    <n v="0.85"/>
    <n v="0.6"/>
    <n v="0.85"/>
    <n v="0"/>
    <m/>
    <m/>
    <m/>
    <m/>
    <m/>
    <m/>
    <m/>
    <n v="0"/>
    <n v="0"/>
    <n v="0"/>
    <e v="#DIV/0!"/>
    <m/>
    <m/>
    <n v="84000"/>
    <n v="0"/>
    <n v="-1"/>
    <m/>
    <n v="0"/>
    <m/>
    <n v="0"/>
    <m/>
    <n v="0"/>
    <n v="0"/>
  </r>
  <r>
    <m/>
    <n v="75"/>
    <x v="0"/>
    <s v="Gestor Proyecto"/>
    <s v="PC-149"/>
    <x v="0"/>
    <s v="Externo"/>
    <x v="0"/>
    <s v="1. Análisis"/>
    <s v="Mediano"/>
    <s v="Posgrado"/>
    <x v="77"/>
    <n v="84000"/>
    <n v="0"/>
    <n v="0"/>
    <s v="Cinthya Rodriguez"/>
    <s v="Cinthya Rodriguez"/>
    <s v="Natalia Gomez"/>
    <s v="Jaime Sobrado"/>
    <s v="Academico EPG"/>
    <n v="2022"/>
    <n v="2022"/>
    <m/>
    <m/>
    <d v="2022-02-21T00:00:00"/>
    <d v="2022-07-25T00:00:00"/>
    <m/>
    <n v="0.61"/>
    <n v="0.47"/>
    <n v="0.61"/>
    <n v="0"/>
    <m/>
    <m/>
    <m/>
    <m/>
    <m/>
    <m/>
    <m/>
    <m/>
    <m/>
    <m/>
    <m/>
    <m/>
    <m/>
    <n v="84000"/>
    <m/>
    <m/>
    <m/>
    <m/>
    <m/>
    <m/>
    <m/>
    <m/>
    <m/>
  </r>
  <r>
    <m/>
    <n v="76"/>
    <x v="0"/>
    <s v="Gestor Proyecto"/>
    <s v="PC-148"/>
    <x v="1"/>
    <s v="Externo"/>
    <x v="0"/>
    <s v="1. Análisis"/>
    <s v="Grande"/>
    <m/>
    <x v="78"/>
    <n v="0"/>
    <n v="0"/>
    <n v="0"/>
    <s v="Cinthya Rodriguez"/>
    <s v="Cinthya Rodriguez"/>
    <s v="Natalia Gomez"/>
    <s v="Jaime Sobrado"/>
    <s v="Academico EPG"/>
    <n v="2022"/>
    <n v="2022"/>
    <m/>
    <m/>
    <d v="2022-03-07T00:00:00"/>
    <d v="2022-04-18T00:00:00"/>
    <m/>
    <n v="7.0000000000000007E-2"/>
    <n v="0"/>
    <n v="7.0000000000000007E-2"/>
    <n v="0"/>
    <m/>
    <m/>
    <m/>
    <m/>
    <m/>
    <m/>
    <m/>
    <n v="0"/>
    <n v="0"/>
    <n v="0"/>
    <e v="#DIV/0!"/>
    <m/>
    <m/>
    <n v="0"/>
    <n v="0"/>
    <n v="0"/>
    <m/>
    <n v="0"/>
    <m/>
    <n v="0"/>
    <m/>
    <n v="0"/>
    <n v="0"/>
  </r>
  <r>
    <m/>
    <n v="77"/>
    <x v="0"/>
    <s v="Gestor Proyecto"/>
    <s v="PC-149"/>
    <x v="0"/>
    <s v="Externo"/>
    <x v="0"/>
    <s v="1. Análisis"/>
    <s v="Mediano"/>
    <s v="Instituto"/>
    <x v="79"/>
    <n v="25200"/>
    <n v="0"/>
    <n v="0"/>
    <s v="Alex Torres"/>
    <s v="Cinthya Rodriguez"/>
    <m/>
    <m/>
    <m/>
    <n v="2022"/>
    <n v="2022"/>
    <m/>
    <m/>
    <d v="2022-05-15T00:00:00"/>
    <d v="2022-06-30T00:00:00"/>
    <m/>
    <n v="0.35"/>
    <n v="0.1"/>
    <n v="0.15"/>
    <m/>
    <m/>
    <m/>
    <m/>
    <m/>
    <m/>
    <m/>
    <m/>
    <m/>
    <m/>
    <m/>
    <m/>
    <m/>
    <m/>
    <n v="25200"/>
    <m/>
    <m/>
    <m/>
    <m/>
    <m/>
    <m/>
    <m/>
    <m/>
    <m/>
  </r>
  <r>
    <m/>
    <n v="78"/>
    <x v="0"/>
    <s v="Gestor Proyecto"/>
    <s v="PR-076"/>
    <x v="0"/>
    <s v="Externo"/>
    <x v="0"/>
    <s v="1. Análisis"/>
    <s v="Pequeño"/>
    <s v="Soporte Academico"/>
    <x v="80"/>
    <n v="210000"/>
    <n v="0"/>
    <n v="0"/>
    <s v="Cinthya Rodriguez"/>
    <s v="Cinthya Rodriguez"/>
    <s v="Rocio Matos"/>
    <m/>
    <m/>
    <n v="2022"/>
    <n v="2022"/>
    <n v="1"/>
    <m/>
    <d v="2022-05-23T00:00:00"/>
    <d v="2022-06-28T00:00:00"/>
    <m/>
    <n v="0.38"/>
    <n v="0.19"/>
    <n v="0.38"/>
    <n v="0"/>
    <m/>
    <m/>
    <m/>
    <m/>
    <m/>
    <m/>
    <m/>
    <m/>
    <m/>
    <m/>
    <m/>
    <m/>
    <m/>
    <n v="210000"/>
    <n v="0"/>
    <n v="-1"/>
    <m/>
    <m/>
    <m/>
    <m/>
    <m/>
    <m/>
    <m/>
  </r>
  <r>
    <m/>
    <n v="79"/>
    <x v="0"/>
    <s v="Gestor Proyecto"/>
    <s v="PR-077"/>
    <x v="0"/>
    <s v="Externo"/>
    <x v="2"/>
    <s v="1. Análisis"/>
    <s v="Pequeño"/>
    <s v="Soporte Academico"/>
    <x v="81"/>
    <n v="18900"/>
    <n v="0"/>
    <n v="0"/>
    <s v="Cinthya Rodriguez"/>
    <s v="Cinthya Rodriguez"/>
    <s v="Rocio Matos"/>
    <m/>
    <m/>
    <n v="2022"/>
    <n v="2022"/>
    <n v="1"/>
    <m/>
    <d v="2022-05-23T00:00:00"/>
    <d v="2022-06-10T00:00:00"/>
    <m/>
    <m/>
    <m/>
    <m/>
    <n v="0"/>
    <m/>
    <d v="2022-06-20T00:00:00"/>
    <d v="2022-08-01T00:00:00"/>
    <m/>
    <n v="0.28000000000000003"/>
    <n v="0.15"/>
    <n v="0.28000000000000003"/>
    <m/>
    <m/>
    <m/>
    <m/>
    <m/>
    <m/>
    <n v="18900"/>
    <n v="0"/>
    <n v="-1"/>
    <m/>
    <m/>
    <m/>
    <m/>
    <m/>
    <m/>
    <m/>
  </r>
  <r>
    <m/>
    <n v="80"/>
    <x v="0"/>
    <s v="Gestor Proyecto"/>
    <s v="PC-148"/>
    <x v="0"/>
    <s v="Externo"/>
    <x v="5"/>
    <s v="1. Análisis"/>
    <m/>
    <s v="Soporte Administrativo"/>
    <x v="82"/>
    <n v="63000"/>
    <n v="0"/>
    <n v="0"/>
    <m/>
    <m/>
    <m/>
    <m/>
    <m/>
    <n v="2022"/>
    <n v="2022"/>
    <m/>
    <m/>
    <m/>
    <m/>
    <m/>
    <m/>
    <m/>
    <m/>
    <m/>
    <m/>
    <m/>
    <m/>
    <m/>
    <m/>
    <m/>
    <m/>
    <m/>
    <m/>
    <m/>
    <m/>
    <m/>
    <m/>
    <n v="63000"/>
    <m/>
    <m/>
    <m/>
    <m/>
    <m/>
    <m/>
    <m/>
    <m/>
    <m/>
  </r>
  <r>
    <m/>
    <n v="81"/>
    <x v="0"/>
    <s v="Gestor Proyecto"/>
    <s v="PC-149"/>
    <x v="0"/>
    <s v="Externo"/>
    <x v="5"/>
    <s v="1. Análisis"/>
    <m/>
    <s v="Soporte Administrativo"/>
    <x v="83"/>
    <n v="42000"/>
    <n v="0"/>
    <n v="0"/>
    <m/>
    <m/>
    <m/>
    <m/>
    <m/>
    <n v="2022"/>
    <n v="2022"/>
    <m/>
    <m/>
    <m/>
    <m/>
    <m/>
    <m/>
    <m/>
    <m/>
    <m/>
    <m/>
    <m/>
    <m/>
    <m/>
    <m/>
    <m/>
    <m/>
    <m/>
    <m/>
    <m/>
    <m/>
    <m/>
    <m/>
    <n v="42000"/>
    <n v="0"/>
    <n v="-1"/>
    <m/>
    <m/>
    <m/>
    <m/>
    <m/>
    <m/>
    <m/>
  </r>
  <r>
    <m/>
    <n v="82"/>
    <x v="0"/>
    <s v="Gestor Proyecto"/>
    <s v="PC-150"/>
    <x v="0"/>
    <s v="Externo"/>
    <x v="5"/>
    <s v="1. Análisis"/>
    <m/>
    <s v="Soporte Administrativo"/>
    <x v="84"/>
    <n v="42000"/>
    <n v="0"/>
    <n v="0"/>
    <m/>
    <m/>
    <m/>
    <m/>
    <m/>
    <n v="2022"/>
    <n v="2022"/>
    <m/>
    <m/>
    <m/>
    <m/>
    <m/>
    <m/>
    <m/>
    <m/>
    <m/>
    <m/>
    <m/>
    <m/>
    <m/>
    <m/>
    <m/>
    <m/>
    <m/>
    <m/>
    <m/>
    <m/>
    <m/>
    <m/>
    <n v="42000"/>
    <n v="0"/>
    <n v="-1"/>
    <m/>
    <m/>
    <m/>
    <m/>
    <m/>
    <m/>
    <m/>
  </r>
  <r>
    <m/>
    <n v="83"/>
    <x v="0"/>
    <s v="Gestor Proyecto"/>
    <s v="PC-151"/>
    <x v="0"/>
    <s v="Externo"/>
    <x v="5"/>
    <s v="1. Análisis"/>
    <m/>
    <s v="Posgrado"/>
    <x v="85"/>
    <n v="33600"/>
    <n v="0"/>
    <n v="0"/>
    <m/>
    <m/>
    <m/>
    <m/>
    <m/>
    <n v="2022"/>
    <n v="2022"/>
    <m/>
    <m/>
    <m/>
    <m/>
    <m/>
    <m/>
    <m/>
    <m/>
    <m/>
    <m/>
    <m/>
    <m/>
    <m/>
    <m/>
    <m/>
    <m/>
    <m/>
    <m/>
    <m/>
    <m/>
    <m/>
    <m/>
    <n v="33600"/>
    <n v="0"/>
    <n v="-1"/>
    <m/>
    <m/>
    <m/>
    <m/>
    <m/>
    <m/>
    <m/>
  </r>
  <r>
    <m/>
    <n v="84"/>
    <x v="0"/>
    <s v="Gestor Proyecto"/>
    <s v="PC-152"/>
    <x v="0"/>
    <s v="Externo"/>
    <x v="5"/>
    <s v="1. Análisis"/>
    <m/>
    <s v="Posgrado"/>
    <x v="86"/>
    <n v="33600"/>
    <n v="0"/>
    <n v="0"/>
    <m/>
    <m/>
    <m/>
    <m/>
    <m/>
    <n v="2022"/>
    <n v="2022"/>
    <m/>
    <m/>
    <m/>
    <m/>
    <m/>
    <m/>
    <m/>
    <m/>
    <m/>
    <m/>
    <m/>
    <m/>
    <m/>
    <m/>
    <m/>
    <m/>
    <m/>
    <m/>
    <m/>
    <m/>
    <m/>
    <m/>
    <n v="33600"/>
    <n v="0"/>
    <n v="-1"/>
    <m/>
    <m/>
    <m/>
    <m/>
    <m/>
    <m/>
    <m/>
  </r>
  <r>
    <m/>
    <n v="85"/>
    <x v="0"/>
    <s v="Gestor Proyecto"/>
    <s v="PC-153"/>
    <x v="0"/>
    <s v="Externo"/>
    <x v="0"/>
    <s v="1. Análisis"/>
    <m/>
    <s v="Soporte Administrativo"/>
    <x v="87"/>
    <n v="33600"/>
    <n v="0"/>
    <n v="0"/>
    <s v="Angela Rosales"/>
    <s v="Kelmelt Rojas"/>
    <m/>
    <m/>
    <m/>
    <n v="2022"/>
    <n v="2022"/>
    <m/>
    <m/>
    <d v="2022-07-13T00:00:00"/>
    <d v="2022-08-05T00:00:00"/>
    <m/>
    <n v="0.5"/>
    <n v="0.25"/>
    <n v="0.5"/>
    <n v="0"/>
    <m/>
    <m/>
    <m/>
    <m/>
    <m/>
    <m/>
    <m/>
    <m/>
    <m/>
    <m/>
    <m/>
    <m/>
    <m/>
    <n v="33600"/>
    <n v="0"/>
    <n v="-1"/>
    <m/>
    <m/>
    <m/>
    <m/>
    <m/>
    <m/>
    <m/>
  </r>
  <r>
    <m/>
    <n v="86"/>
    <x v="0"/>
    <s v="Gestor Proyecto"/>
    <s v="PC-154"/>
    <x v="0"/>
    <s v="Externo"/>
    <x v="5"/>
    <s v="1. Análisis"/>
    <m/>
    <s v="Instituto"/>
    <x v="88"/>
    <n v="21000"/>
    <n v="0"/>
    <n v="0"/>
    <m/>
    <m/>
    <m/>
    <m/>
    <m/>
    <n v="2022"/>
    <n v="2022"/>
    <m/>
    <m/>
    <m/>
    <m/>
    <m/>
    <m/>
    <m/>
    <m/>
    <m/>
    <m/>
    <m/>
    <m/>
    <m/>
    <m/>
    <m/>
    <m/>
    <m/>
    <m/>
    <m/>
    <m/>
    <m/>
    <m/>
    <n v="21000"/>
    <n v="0"/>
    <n v="-1"/>
    <m/>
    <m/>
    <m/>
    <m/>
    <m/>
    <m/>
    <m/>
  </r>
  <r>
    <m/>
    <n v="87"/>
    <x v="0"/>
    <s v="Gestor Proyecto"/>
    <s v="PC-155"/>
    <x v="0"/>
    <s v="Externo"/>
    <x v="5"/>
    <s v="1. Análisis"/>
    <m/>
    <s v="Posgrado"/>
    <x v="89"/>
    <n v="21000"/>
    <n v="0"/>
    <n v="0"/>
    <m/>
    <m/>
    <m/>
    <m/>
    <m/>
    <n v="2022"/>
    <n v="2022"/>
    <m/>
    <m/>
    <m/>
    <m/>
    <m/>
    <m/>
    <m/>
    <m/>
    <m/>
    <m/>
    <m/>
    <m/>
    <m/>
    <m/>
    <m/>
    <m/>
    <m/>
    <m/>
    <m/>
    <m/>
    <m/>
    <m/>
    <n v="21000"/>
    <n v="0"/>
    <n v="-1"/>
    <m/>
    <m/>
    <m/>
    <m/>
    <m/>
    <m/>
    <m/>
  </r>
  <r>
    <m/>
    <n v="88"/>
    <x v="0"/>
    <s v="Gestor Proyecto"/>
    <s v="PC-156"/>
    <x v="0"/>
    <s v="Externo"/>
    <x v="5"/>
    <s v="1. Análisis"/>
    <m/>
    <s v="Posgrado"/>
    <x v="90"/>
    <n v="21000"/>
    <n v="0"/>
    <n v="0"/>
    <m/>
    <m/>
    <m/>
    <m/>
    <m/>
    <n v="2022"/>
    <n v="2022"/>
    <m/>
    <m/>
    <m/>
    <m/>
    <m/>
    <m/>
    <m/>
    <m/>
    <m/>
    <m/>
    <m/>
    <m/>
    <m/>
    <m/>
    <m/>
    <m/>
    <m/>
    <m/>
    <m/>
    <m/>
    <m/>
    <m/>
    <n v="21000"/>
    <n v="0"/>
    <n v="-1"/>
    <m/>
    <m/>
    <m/>
    <m/>
    <m/>
    <m/>
    <m/>
  </r>
  <r>
    <m/>
    <n v="89"/>
    <x v="0"/>
    <s v="Gestor Proyecto"/>
    <s v="PC-157"/>
    <x v="0"/>
    <s v="Externo"/>
    <x v="5"/>
    <s v="1. Análisis"/>
    <m/>
    <s v="Soporte Academico"/>
    <x v="91"/>
    <n v="21000"/>
    <n v="0"/>
    <n v="0"/>
    <m/>
    <m/>
    <m/>
    <m/>
    <m/>
    <n v="2022"/>
    <n v="2022"/>
    <m/>
    <m/>
    <m/>
    <m/>
    <m/>
    <m/>
    <m/>
    <m/>
    <m/>
    <m/>
    <m/>
    <m/>
    <m/>
    <m/>
    <m/>
    <m/>
    <m/>
    <m/>
    <m/>
    <m/>
    <m/>
    <m/>
    <n v="21000"/>
    <n v="0"/>
    <n v="-1"/>
    <m/>
    <m/>
    <m/>
    <m/>
    <m/>
    <m/>
    <m/>
  </r>
  <r>
    <m/>
    <n v="90"/>
    <x v="0"/>
    <s v="Gestor Proyecto"/>
    <s v="PC-158"/>
    <x v="0"/>
    <s v="Externo"/>
    <x v="5"/>
    <s v="1. Análisis"/>
    <m/>
    <s v="Soporte Administrativo"/>
    <x v="92"/>
    <n v="21000"/>
    <n v="0"/>
    <n v="0"/>
    <m/>
    <m/>
    <m/>
    <m/>
    <m/>
    <n v="2022"/>
    <n v="2022"/>
    <m/>
    <m/>
    <m/>
    <m/>
    <m/>
    <m/>
    <m/>
    <m/>
    <m/>
    <m/>
    <m/>
    <m/>
    <m/>
    <m/>
    <m/>
    <m/>
    <m/>
    <m/>
    <m/>
    <m/>
    <m/>
    <m/>
    <n v="21000"/>
    <n v="0"/>
    <n v="-1"/>
    <m/>
    <m/>
    <m/>
    <m/>
    <m/>
    <m/>
    <m/>
  </r>
  <r>
    <m/>
    <n v="91"/>
    <x v="0"/>
    <s v="Gestor Proyecto"/>
    <s v="PC-159"/>
    <x v="0"/>
    <s v="Externo"/>
    <x v="5"/>
    <s v="1. Análisis"/>
    <m/>
    <s v="Instituto"/>
    <x v="93"/>
    <n v="18900"/>
    <n v="0"/>
    <n v="0"/>
    <m/>
    <m/>
    <m/>
    <m/>
    <m/>
    <n v="2022"/>
    <n v="2022"/>
    <m/>
    <m/>
    <m/>
    <m/>
    <m/>
    <m/>
    <m/>
    <m/>
    <m/>
    <m/>
    <m/>
    <m/>
    <m/>
    <m/>
    <m/>
    <m/>
    <m/>
    <m/>
    <m/>
    <m/>
    <m/>
    <m/>
    <n v="18900"/>
    <n v="0"/>
    <n v="-1"/>
    <m/>
    <m/>
    <m/>
    <m/>
    <m/>
    <m/>
    <m/>
  </r>
  <r>
    <m/>
    <n v="92"/>
    <x v="0"/>
    <s v="Gestor Proyecto"/>
    <s v="PC-160"/>
    <x v="0"/>
    <s v="Externo"/>
    <x v="5"/>
    <s v="1. Análisis"/>
    <m/>
    <s v="Soporte Academico"/>
    <x v="94"/>
    <n v="16800"/>
    <n v="0"/>
    <n v="0"/>
    <m/>
    <m/>
    <m/>
    <m/>
    <m/>
    <n v="2022"/>
    <n v="2022"/>
    <m/>
    <m/>
    <m/>
    <m/>
    <m/>
    <m/>
    <m/>
    <m/>
    <m/>
    <m/>
    <m/>
    <m/>
    <m/>
    <m/>
    <m/>
    <m/>
    <m/>
    <m/>
    <m/>
    <m/>
    <m/>
    <m/>
    <n v="16800"/>
    <n v="0"/>
    <n v="-1"/>
    <m/>
    <m/>
    <m/>
    <m/>
    <m/>
    <m/>
    <m/>
  </r>
  <r>
    <m/>
    <n v="93"/>
    <x v="0"/>
    <s v="Gestor Proyecto"/>
    <s v="PC-162"/>
    <x v="0"/>
    <s v="Externo"/>
    <x v="5"/>
    <s v="1. Análisis"/>
    <m/>
    <s v="Soporte Academico"/>
    <x v="95"/>
    <n v="12600"/>
    <n v="0"/>
    <n v="0"/>
    <m/>
    <m/>
    <m/>
    <m/>
    <m/>
    <n v="2022"/>
    <n v="2022"/>
    <m/>
    <m/>
    <m/>
    <m/>
    <m/>
    <m/>
    <m/>
    <m/>
    <m/>
    <m/>
    <m/>
    <m/>
    <m/>
    <m/>
    <m/>
    <m/>
    <m/>
    <m/>
    <m/>
    <m/>
    <m/>
    <m/>
    <n v="12600"/>
    <n v="0"/>
    <n v="-1"/>
    <m/>
    <m/>
    <m/>
    <m/>
    <m/>
    <m/>
    <m/>
  </r>
  <r>
    <m/>
    <n v="94"/>
    <x v="0"/>
    <s v="Gestor Proyecto"/>
    <s v="PC-163"/>
    <x v="0"/>
    <s v="Externo"/>
    <x v="5"/>
    <s v="1. Análisis"/>
    <m/>
    <s v="Soporte Administrativo"/>
    <x v="96"/>
    <n v="10500"/>
    <n v="0"/>
    <n v="0"/>
    <m/>
    <m/>
    <m/>
    <m/>
    <m/>
    <n v="2022"/>
    <n v="2022"/>
    <m/>
    <m/>
    <m/>
    <m/>
    <m/>
    <m/>
    <m/>
    <m/>
    <m/>
    <m/>
    <m/>
    <m/>
    <m/>
    <m/>
    <m/>
    <m/>
    <m/>
    <m/>
    <m/>
    <m/>
    <m/>
    <m/>
    <n v="10500"/>
    <n v="0"/>
    <n v="-1"/>
    <m/>
    <m/>
    <m/>
    <m/>
    <m/>
    <m/>
    <m/>
  </r>
  <r>
    <m/>
    <n v="95"/>
    <x v="0"/>
    <s v="Gestor Proyecto"/>
    <s v="PC-164"/>
    <x v="0"/>
    <s v="Externo"/>
    <x v="5"/>
    <s v="1. Análisis"/>
    <m/>
    <s v="Soporte Administrativo"/>
    <x v="97"/>
    <n v="8400"/>
    <n v="0"/>
    <n v="0"/>
    <m/>
    <m/>
    <m/>
    <m/>
    <m/>
    <n v="2022"/>
    <n v="2022"/>
    <m/>
    <m/>
    <m/>
    <m/>
    <m/>
    <m/>
    <m/>
    <m/>
    <m/>
    <m/>
    <m/>
    <m/>
    <m/>
    <m/>
    <m/>
    <m/>
    <m/>
    <m/>
    <m/>
    <m/>
    <m/>
    <m/>
    <n v="8400"/>
    <n v="0"/>
    <n v="-1"/>
    <m/>
    <m/>
    <m/>
    <m/>
    <m/>
    <m/>
    <m/>
  </r>
  <r>
    <m/>
    <n v="96"/>
    <x v="0"/>
    <s v="Gestor Proyecto"/>
    <s v="PC-165"/>
    <x v="0"/>
    <s v="Externo"/>
    <x v="5"/>
    <s v="1. Análisis"/>
    <m/>
    <s v="Soporte Administrativo"/>
    <x v="98"/>
    <n v="8400"/>
    <n v="0"/>
    <n v="0"/>
    <m/>
    <m/>
    <m/>
    <m/>
    <m/>
    <n v="2022"/>
    <n v="2022"/>
    <m/>
    <m/>
    <m/>
    <m/>
    <m/>
    <m/>
    <m/>
    <m/>
    <m/>
    <m/>
    <m/>
    <m/>
    <m/>
    <m/>
    <m/>
    <m/>
    <m/>
    <m/>
    <m/>
    <m/>
    <m/>
    <m/>
    <n v="8400"/>
    <n v="0"/>
    <n v="-1"/>
    <m/>
    <m/>
    <m/>
    <m/>
    <m/>
    <m/>
    <m/>
  </r>
  <r>
    <m/>
    <n v="97"/>
    <x v="0"/>
    <s v="Gestor Proyecto"/>
    <s v="PC-166"/>
    <x v="0"/>
    <s v="Externo"/>
    <x v="5"/>
    <s v="1. Análisis"/>
    <m/>
    <s v="Posgrado"/>
    <x v="99"/>
    <n v="0"/>
    <n v="0"/>
    <n v="0"/>
    <m/>
    <m/>
    <m/>
    <m/>
    <m/>
    <n v="2022"/>
    <n v="2022"/>
    <m/>
    <m/>
    <m/>
    <m/>
    <m/>
    <m/>
    <m/>
    <m/>
    <m/>
    <m/>
    <m/>
    <m/>
    <m/>
    <m/>
    <m/>
    <m/>
    <m/>
    <m/>
    <m/>
    <m/>
    <m/>
    <m/>
    <n v="0"/>
    <n v="0"/>
    <n v="0"/>
    <m/>
    <m/>
    <m/>
    <m/>
    <m/>
    <m/>
    <m/>
  </r>
  <r>
    <m/>
    <n v="98"/>
    <x v="0"/>
    <s v="Gestor Proyecto"/>
    <s v="PC-169"/>
    <x v="0"/>
    <s v="Externo"/>
    <x v="5"/>
    <s v="1. Análisis"/>
    <m/>
    <s v="Instituto"/>
    <x v="100"/>
    <n v="2520"/>
    <n v="0"/>
    <n v="0"/>
    <m/>
    <m/>
    <m/>
    <m/>
    <m/>
    <n v="2022"/>
    <n v="2022"/>
    <m/>
    <m/>
    <m/>
    <m/>
    <m/>
    <m/>
    <m/>
    <m/>
    <m/>
    <m/>
    <m/>
    <m/>
    <m/>
    <m/>
    <m/>
    <m/>
    <m/>
    <m/>
    <m/>
    <m/>
    <m/>
    <m/>
    <n v="2520"/>
    <n v="0"/>
    <n v="-1"/>
    <m/>
    <m/>
    <m/>
    <m/>
    <m/>
    <m/>
    <m/>
  </r>
  <r>
    <m/>
    <n v="100"/>
    <x v="0"/>
    <s v="Gestor Proyecto"/>
    <m/>
    <x v="2"/>
    <m/>
    <x v="0"/>
    <s v="1. Análisis"/>
    <s v="Mediano"/>
    <m/>
    <x v="101"/>
    <m/>
    <m/>
    <m/>
    <s v="Luciano Peña"/>
    <s v="Luciano Peña"/>
    <m/>
    <m/>
    <m/>
    <n v="2022"/>
    <n v="2022"/>
    <m/>
    <d v="2022-03-28T00:00:00"/>
    <d v="2022-03-28T00:00:00"/>
    <d v="2022-05-13T00:00:00"/>
    <m/>
    <m/>
    <m/>
    <m/>
    <m/>
    <m/>
    <m/>
    <m/>
    <m/>
    <m/>
    <m/>
    <m/>
    <m/>
    <m/>
    <m/>
    <m/>
    <m/>
    <m/>
    <m/>
    <m/>
    <m/>
    <m/>
    <m/>
    <m/>
    <m/>
    <m/>
    <m/>
    <m/>
  </r>
  <r>
    <m/>
    <n v="101"/>
    <x v="0"/>
    <s v="Gestor Proyecto"/>
    <m/>
    <x v="1"/>
    <s v="Interno"/>
    <x v="2"/>
    <s v="3. Desarrollo"/>
    <s v="Pequeño"/>
    <s v="Instituto"/>
    <x v="102"/>
    <n v="0"/>
    <n v="0"/>
    <n v="0"/>
    <s v="Alex Torres"/>
    <s v="Cinthya Rodriguez"/>
    <s v="Elda Mora"/>
    <s v="Narda Ybañez"/>
    <s v="Dirección Académica IC"/>
    <n v="2022"/>
    <n v="2022"/>
    <n v="1"/>
    <m/>
    <m/>
    <m/>
    <m/>
    <m/>
    <m/>
    <m/>
    <n v="0"/>
    <m/>
    <d v="2022-04-13T00:00:00"/>
    <d v="2022-06-30T00:00:00"/>
    <m/>
    <n v="0.7"/>
    <n v="0.38"/>
    <n v="0.45"/>
    <n v="0.24999999999999994"/>
    <n v="78"/>
    <n v="-44664"/>
    <n v="-573.61538461538464"/>
    <m/>
    <n v="0"/>
    <n v="0"/>
    <n v="0"/>
    <n v="0"/>
    <n v="0"/>
    <n v="0"/>
    <n v="0"/>
    <n v="0"/>
    <n v="0"/>
    <n v="0"/>
    <n v="0"/>
  </r>
  <r>
    <m/>
    <n v="102"/>
    <x v="0"/>
    <s v="Gestor Proyecto"/>
    <m/>
    <x v="1"/>
    <s v="Interno"/>
    <x v="5"/>
    <s v="1. Análisis"/>
    <s v="Pequeño"/>
    <s v="Instituto"/>
    <x v="103"/>
    <n v="0"/>
    <n v="0"/>
    <n v="0"/>
    <s v="Alex Torres"/>
    <s v="Cinthya Rodriguez"/>
    <s v="Jessica Mendoza"/>
    <s v="Narda Ybañez"/>
    <s v="Bienestar Estudiantil IC"/>
    <n v="2022"/>
    <n v="2022"/>
    <n v="1"/>
    <m/>
    <m/>
    <m/>
    <m/>
    <m/>
    <m/>
    <m/>
    <n v="0"/>
    <m/>
    <d v="2022-04-18T00:00:00"/>
    <m/>
    <m/>
    <n v="0"/>
    <n v="0"/>
    <n v="0"/>
    <n v="0"/>
    <n v="-44669"/>
    <n v="-44669"/>
    <n v="0"/>
    <m/>
    <n v="0"/>
    <n v="0"/>
    <n v="0"/>
    <n v="0"/>
    <n v="0"/>
    <n v="0"/>
    <n v="0"/>
    <n v="0"/>
    <n v="0"/>
    <n v="0"/>
    <n v="0"/>
  </r>
  <r>
    <m/>
    <n v="103"/>
    <x v="0"/>
    <s v="Gestor Proyecto"/>
    <m/>
    <x v="1"/>
    <s v="Interno"/>
    <x v="1"/>
    <s v="1. Análisis"/>
    <s v="Pequeño"/>
    <s v="Instituto"/>
    <x v="104"/>
    <n v="0"/>
    <n v="0"/>
    <n v="0"/>
    <s v="Alex Torres"/>
    <s v="Cinthya Rodriguez"/>
    <s v="Jessica Mendoza"/>
    <s v="Narda Ybañez"/>
    <s v="Bienestar Estudiantil IC"/>
    <n v="2022"/>
    <n v="2022"/>
    <n v="1"/>
    <m/>
    <m/>
    <m/>
    <m/>
    <m/>
    <m/>
    <m/>
    <n v="0"/>
    <m/>
    <d v="2022-04-18T00:00:00"/>
    <m/>
    <m/>
    <n v="0"/>
    <n v="0"/>
    <n v="0"/>
    <n v="0"/>
    <n v="-44669"/>
    <n v="-44669"/>
    <n v="0"/>
    <m/>
    <n v="0"/>
    <n v="0"/>
    <n v="0"/>
    <n v="0"/>
    <n v="0"/>
    <n v="0"/>
    <n v="0"/>
    <n v="0"/>
    <n v="0"/>
    <n v="0"/>
    <n v="0"/>
  </r>
  <r>
    <m/>
    <n v="104"/>
    <x v="0"/>
    <s v="Gestor Proyecto"/>
    <m/>
    <x v="0"/>
    <s v="externos(proveedor) y items internos"/>
    <x v="0"/>
    <s v="1. Análisis"/>
    <s v="Mediano"/>
    <s v="Extracurriculares"/>
    <x v="105"/>
    <n v="0"/>
    <n v="0"/>
    <n v="0"/>
    <s v="Claudia Oruna"/>
    <s v="Cinthya Rodriguez"/>
    <s v="Paul Geldres"/>
    <s v="Luis Barrios"/>
    <s v="Vive Continental"/>
    <n v="2022"/>
    <n v="2022"/>
    <m/>
    <m/>
    <d v="2022-04-26T00:00:00"/>
    <d v="2022-09-12T00:00:00"/>
    <m/>
    <n v="0.56000000000000005"/>
    <n v="0.56000000000000005"/>
    <n v="0.56000000000000005"/>
    <n v="0"/>
    <d v="2022-07-13T00:00:00"/>
    <m/>
    <m/>
    <m/>
    <m/>
    <m/>
    <m/>
    <m/>
    <m/>
    <m/>
    <m/>
    <m/>
    <n v="0"/>
    <n v="0"/>
    <n v="0"/>
    <n v="0"/>
    <n v="0"/>
    <n v="0"/>
    <n v="0"/>
    <n v="0"/>
    <n v="0"/>
    <n v="0"/>
    <n v="0"/>
  </r>
  <r>
    <m/>
    <n v="111"/>
    <x v="0"/>
    <s v="Gestor Proyecto"/>
    <m/>
    <x v="3"/>
    <s v="proveedor"/>
    <x v="2"/>
    <s v="3. Desarrollo"/>
    <s v="Mediano"/>
    <s v="BI"/>
    <x v="106"/>
    <n v="24190"/>
    <n v="24190"/>
    <s v="S/"/>
    <s v="Beatriz Victorio"/>
    <s v="Miriam Flores"/>
    <s v="Asael Tomas"/>
    <s v="Tania Zuñiga"/>
    <s v="Estrategía"/>
    <n v="2022"/>
    <n v="2022"/>
    <n v="1"/>
    <d v="2022-05-17T00:00:00"/>
    <d v="2022-05-17T00:00:00"/>
    <m/>
    <m/>
    <n v="0.28000000000000003"/>
    <n v="13"/>
    <n v="0.28000000000000003"/>
    <m/>
    <d v="2022-05-17T00:00:00"/>
    <d v="2022-05-17T00:00:00"/>
    <d v="2022-07-22T00:00:00"/>
    <m/>
    <n v="1"/>
    <n v="0.84"/>
    <n v="0.81"/>
    <m/>
    <m/>
    <m/>
    <m/>
    <m/>
    <m/>
    <m/>
    <m/>
    <m/>
    <m/>
    <m/>
    <m/>
    <m/>
    <m/>
    <m/>
    <m/>
  </r>
  <r>
    <m/>
    <n v="106"/>
    <x v="1"/>
    <s v="Gestor Proyecto"/>
    <m/>
    <x v="3"/>
    <s v="proveedor"/>
    <x v="2"/>
    <s v="3. Desarrollo"/>
    <s v="Mediano"/>
    <s v="Área académica"/>
    <x v="107"/>
    <m/>
    <n v="0"/>
    <n v="0"/>
    <s v="Miriam Flores"/>
    <s v="Miriam Flores"/>
    <s v="Rocio Matos/ Jose Meza Vento"/>
    <s v="Oswaldo Sifuentes"/>
    <s v="Innovación y Estrategia"/>
    <n v="2022"/>
    <n v="2022"/>
    <n v="1"/>
    <m/>
    <d v="2022-05-09T00:00:00"/>
    <d v="2022-05-23T00:00:00"/>
    <m/>
    <n v="1"/>
    <n v="0"/>
    <n v="1"/>
    <n v="0"/>
    <m/>
    <d v="2022-05-25T00:00:00"/>
    <d v="2022-07-25T00:00:00"/>
    <m/>
    <n v="0.8"/>
    <n v="0.65"/>
    <n v="0.75"/>
    <n v="5.0000000000000044E-2"/>
    <n v="61"/>
    <n v="-44706"/>
    <n v="-733.88524590163934"/>
    <m/>
    <n v="0"/>
    <n v="0"/>
    <n v="0"/>
    <n v="0"/>
    <n v="0"/>
    <n v="0"/>
    <n v="0"/>
    <n v="0"/>
    <n v="0"/>
    <n v="0"/>
    <n v="0"/>
  </r>
  <r>
    <m/>
    <n v="107"/>
    <x v="0"/>
    <s v="Gestor Proyecto"/>
    <m/>
    <x v="3"/>
    <s v="proveedor"/>
    <x v="2"/>
    <s v="3. Desarrollo"/>
    <s v="Grande"/>
    <s v="Área académica"/>
    <x v="108"/>
    <m/>
    <n v="0"/>
    <n v="0"/>
    <s v="Miriam Flores"/>
    <s v="Miriam Flores"/>
    <m/>
    <m/>
    <s v="Innovación y Estrategia"/>
    <n v="2022"/>
    <n v="2022"/>
    <n v="1"/>
    <m/>
    <m/>
    <m/>
    <m/>
    <m/>
    <m/>
    <m/>
    <n v="0"/>
    <m/>
    <d v="2022-04-25T00:00:00"/>
    <d v="2022-09-13T00:00:00"/>
    <m/>
    <n v="0.4"/>
    <n v="0.28000000000000003"/>
    <n v="0.3"/>
    <n v="0.10000000000000003"/>
    <n v="141"/>
    <n v="-44676"/>
    <n v="-317.85106382978722"/>
    <m/>
    <n v="0"/>
    <n v="0"/>
    <n v="0"/>
    <n v="0"/>
    <n v="0"/>
    <n v="0"/>
    <n v="0"/>
    <n v="0"/>
    <n v="0"/>
    <n v="0"/>
    <n v="0"/>
  </r>
  <r>
    <m/>
    <n v="108"/>
    <x v="0"/>
    <s v="Gestor Proyecto"/>
    <m/>
    <x v="3"/>
    <m/>
    <x v="0"/>
    <s v="1. Análisis"/>
    <s v="Grande"/>
    <s v="Posgrado"/>
    <x v="109"/>
    <m/>
    <n v="0"/>
    <n v="0"/>
    <s v="Miriam Flores"/>
    <s v="Miriam Flores"/>
    <s v="Natalia Gomez"/>
    <s v="Jaime Sobrados"/>
    <s v="Innovación y Estrategia"/>
    <n v="2022"/>
    <n v="2022"/>
    <n v="1"/>
    <m/>
    <d v="2022-05-10T00:00:00"/>
    <d v="2022-05-27T00:00:00"/>
    <m/>
    <n v="0.1"/>
    <n v="0"/>
    <n v="0.1"/>
    <n v="0.95"/>
    <m/>
    <m/>
    <m/>
    <m/>
    <m/>
    <m/>
    <m/>
    <n v="0"/>
    <n v="0"/>
    <n v="0"/>
    <e v="#DIV/0!"/>
    <m/>
    <n v="0"/>
    <n v="0"/>
    <n v="0"/>
    <n v="0"/>
    <n v="0"/>
    <n v="0"/>
    <n v="0"/>
    <n v="0"/>
    <n v="0"/>
    <n v="0"/>
    <n v="0"/>
  </r>
  <r>
    <m/>
    <n v="109"/>
    <x v="0"/>
    <s v="Gestor Proyecto"/>
    <m/>
    <x v="3"/>
    <m/>
    <x v="1"/>
    <s v="3. Desarrollo"/>
    <s v="Pequeño"/>
    <m/>
    <x v="110"/>
    <m/>
    <n v="0"/>
    <n v="0"/>
    <s v="Cinthya Rodriguez"/>
    <s v="Cinthya Rodriguez"/>
    <s v="Raysa Ferrer"/>
    <s v="Patricia Barrios"/>
    <s v="Comite Equidad"/>
    <n v="2022"/>
    <n v="2022"/>
    <n v="1"/>
    <m/>
    <d v="2022-04-18T00:00:00"/>
    <d v="2022-05-20T00:00:00"/>
    <m/>
    <n v="0.9"/>
    <n v="0.75"/>
    <n v="0.9"/>
    <n v="0"/>
    <m/>
    <m/>
    <m/>
    <m/>
    <m/>
    <m/>
    <m/>
    <m/>
    <m/>
    <m/>
    <m/>
    <m/>
    <m/>
    <m/>
    <m/>
    <m/>
    <m/>
    <m/>
    <m/>
    <m/>
    <m/>
    <m/>
    <m/>
  </r>
  <r>
    <m/>
    <n v="110"/>
    <x v="0"/>
    <s v="Gestor Proyecto"/>
    <m/>
    <x v="3"/>
    <s v="Interno"/>
    <x v="2"/>
    <s v="6. Postproducción"/>
    <s v="4. Pruebas"/>
    <s v="CIC"/>
    <x v="111"/>
    <m/>
    <n v="0"/>
    <n v="0"/>
    <s v="Miriam Flores"/>
    <s v="Miriam Flores"/>
    <s v="Paola toro"/>
    <s v="Paola toro"/>
    <s v="Innovación y Estrategia"/>
    <n v="2022"/>
    <n v="2022"/>
    <n v="1"/>
    <m/>
    <m/>
    <m/>
    <m/>
    <m/>
    <m/>
    <m/>
    <n v="0"/>
    <m/>
    <d v="2022-03-02T00:00:00"/>
    <d v="2022-05-27T00:00:00"/>
    <m/>
    <n v="1"/>
    <n v="0.95"/>
    <n v="1"/>
    <n v="0"/>
    <n v="86"/>
    <n v="-44622"/>
    <n v="-519.8604651162791"/>
    <m/>
    <n v="0"/>
    <n v="0"/>
    <n v="0"/>
    <n v="0"/>
    <n v="0"/>
    <e v="#N/A"/>
    <n v="0"/>
    <e v="#N/A"/>
    <n v="0"/>
    <e v="#N/A"/>
    <e v="#N/A"/>
  </r>
  <r>
    <m/>
    <n v="111"/>
    <x v="0"/>
    <s v="Gestor Proyecto"/>
    <m/>
    <x v="1"/>
    <s v="Externo"/>
    <x v="3"/>
    <s v="6. Postproducción"/>
    <s v="Pequeño"/>
    <s v="Soporte Administrativo"/>
    <x v="112"/>
    <m/>
    <m/>
    <n v="2800"/>
    <s v="Angela Rosales"/>
    <s v="Kelmelt Rojas"/>
    <s v="Christian Esquivel"/>
    <s v="Fernando Barrios"/>
    <s v="Logistica"/>
    <n v="2022"/>
    <n v="2022"/>
    <n v="2"/>
    <m/>
    <d v="2022-05-13T00:00:00"/>
    <d v="2022-05-23T00:00:00"/>
    <d v="2022-05-20T00:00:00"/>
    <n v="1"/>
    <n v="1"/>
    <n v="1"/>
    <n v="0"/>
    <d v="2022-05-23T00:00:00"/>
    <d v="2022-05-23T00:00:00"/>
    <d v="2022-07-26T00:00:00"/>
    <d v="2022-07-26T00:00:00"/>
    <n v="1"/>
    <n v="0.98"/>
    <n v="1"/>
    <n v="0"/>
    <n v="64"/>
    <n v="64"/>
    <n v="0"/>
    <m/>
    <m/>
    <m/>
    <m/>
    <e v="#DIV/0!"/>
    <n v="0"/>
    <n v="0"/>
    <n v="0"/>
    <n v="0"/>
    <n v="0"/>
    <n v="0"/>
    <n v="0"/>
  </r>
  <r>
    <m/>
    <n v="112"/>
    <x v="0"/>
    <s v="Gestor Proyecto"/>
    <m/>
    <x v="1"/>
    <s v="Interno"/>
    <x v="3"/>
    <s v="6. Postproducción"/>
    <s v="Pequeño"/>
    <s v="Soporte Academico"/>
    <x v="113"/>
    <m/>
    <m/>
    <m/>
    <s v="Angela Rosales"/>
    <s v="Kelmelt Rojas"/>
    <m/>
    <m/>
    <m/>
    <n v="2022"/>
    <n v="2022"/>
    <n v="1"/>
    <m/>
    <d v="2022-05-24T00:00:00"/>
    <d v="2022-05-30T00:00:00"/>
    <d v="2022-05-30T00:00:00"/>
    <n v="1"/>
    <n v="1"/>
    <n v="1"/>
    <n v="0"/>
    <m/>
    <d v="2022-05-31T00:00:00"/>
    <d v="2022-06-24T00:00:00"/>
    <d v="2022-06-24T00:00:00"/>
    <n v="1"/>
    <n v="0.9"/>
    <n v="1"/>
    <n v="0"/>
    <n v="44736"/>
    <n v="44736"/>
    <n v="0"/>
    <m/>
    <m/>
    <m/>
    <m/>
    <e v="#DIV/0!"/>
    <n v="1"/>
    <n v="5.5"/>
    <n v="1"/>
    <n v="4.5"/>
    <n v="1"/>
    <n v="3"/>
    <n v="13"/>
  </r>
  <r>
    <m/>
    <n v="113"/>
    <x v="0"/>
    <s v="Gestor Proyecto"/>
    <m/>
    <x v="1"/>
    <s v="Externo"/>
    <x v="2"/>
    <s v="4. Pruebas"/>
    <s v="Pequeño"/>
    <s v="Soporte Academico"/>
    <x v="114"/>
    <n v="4400"/>
    <m/>
    <m/>
    <s v="Angela Rosales"/>
    <s v="Kelmelt Rojas"/>
    <s v="Jose Meza Vento"/>
    <m/>
    <s v="Directores de carrera/Programación académica"/>
    <n v="2022"/>
    <n v="2022"/>
    <n v="1"/>
    <d v="2022-06-06T00:00:00"/>
    <d v="2022-06-06T00:00:00"/>
    <d v="2022-06-22T00:00:00"/>
    <d v="2022-07-01T00:00:00"/>
    <n v="1"/>
    <n v="0.9"/>
    <n v="1"/>
    <n v="0"/>
    <d v="2022-04-04T00:00:00"/>
    <d v="2022-04-04T00:00:00"/>
    <d v="2022-08-05T00:00:00"/>
    <m/>
    <n v="0.85"/>
    <n v="0.72"/>
    <n v="0.85"/>
    <n v="0"/>
    <n v="123"/>
    <n v="-44655"/>
    <n v="-364.04878048780489"/>
    <m/>
    <m/>
    <m/>
    <m/>
    <e v="#DIV/0!"/>
    <n v="2"/>
    <n v="11"/>
    <n v="2"/>
    <n v="9"/>
    <n v="2"/>
    <n v="6"/>
    <n v="26"/>
  </r>
  <r>
    <m/>
    <n v="114"/>
    <x v="0"/>
    <s v="Gestor Proyecto"/>
    <m/>
    <x v="2"/>
    <s v="Externo"/>
    <x v="2"/>
    <s v="3. Desarrollo"/>
    <s v="Pequeño"/>
    <s v="Soporte Academico"/>
    <x v="115"/>
    <n v="2000"/>
    <m/>
    <m/>
    <s v="Jackeline Champa"/>
    <s v="Kelmelt Rojas"/>
    <s v="Jose Meza Vento"/>
    <s v="Oswaldo Sifuentes"/>
    <s v="Programacion Académica"/>
    <n v="2022"/>
    <n v="2022"/>
    <n v="1"/>
    <d v="2022-05-20T00:00:00"/>
    <d v="2022-05-20T00:00:00"/>
    <d v="2022-06-01T00:00:00"/>
    <d v="2022-06-01T00:00:00"/>
    <n v="1"/>
    <n v="1"/>
    <n v="1"/>
    <n v="0"/>
    <d v="2022-06-02T00:00:00"/>
    <d v="2022-06-02T00:00:00"/>
    <d v="2022-06-30T00:00:00"/>
    <m/>
    <n v="0.9"/>
    <n v="0.9"/>
    <n v="0.9"/>
    <n v="0"/>
    <m/>
    <n v="-44714"/>
    <e v="#DIV/0!"/>
    <m/>
    <m/>
    <m/>
    <m/>
    <e v="#DIV/0!"/>
    <n v="3"/>
    <n v="16.5"/>
    <n v="3"/>
    <n v="13.5"/>
    <n v="3"/>
    <n v="9"/>
    <n v="39"/>
  </r>
  <r>
    <m/>
    <n v="115"/>
    <x v="0"/>
    <s v="Gestor Proyecto"/>
    <m/>
    <x v="2"/>
    <s v="Externo"/>
    <x v="3"/>
    <s v="3. Desarrollo"/>
    <s v="Pequeño"/>
    <s v="Soporte Academico"/>
    <x v="116"/>
    <s v="-"/>
    <m/>
    <m/>
    <s v="Jackeline Champa"/>
    <s v="Kelmelt Rojas"/>
    <s v="Jose Meza Vento"/>
    <s v="Oswaldo Sifuentes"/>
    <s v="Programacion Académica"/>
    <n v="2022"/>
    <n v="2022"/>
    <n v="1"/>
    <d v="2022-07-11T00:00:00"/>
    <d v="2022-07-11T00:00:00"/>
    <d v="2022-07-13T00:00:00"/>
    <d v="2022-07-13T00:00:00"/>
    <n v="1"/>
    <n v="1"/>
    <n v="1"/>
    <n v="0"/>
    <d v="2022-07-15T00:00:00"/>
    <d v="2022-07-15T00:00:00"/>
    <d v="2022-07-20T00:00:00"/>
    <m/>
    <n v="0.4"/>
    <n v="0.4"/>
    <n v="0.4"/>
    <n v="0"/>
    <m/>
    <m/>
    <m/>
    <m/>
    <m/>
    <m/>
    <m/>
    <m/>
    <m/>
    <m/>
    <m/>
    <m/>
    <m/>
    <m/>
    <m/>
  </r>
  <r>
    <m/>
    <n v="115"/>
    <x v="0"/>
    <s v="Gestor Proyecto"/>
    <m/>
    <x v="2"/>
    <s v="Externo"/>
    <x v="2"/>
    <s v="3. Desarrollo"/>
    <s v="Mediano"/>
    <s v="Soporte Academico"/>
    <x v="117"/>
    <n v="4800"/>
    <m/>
    <m/>
    <s v="Jackeline Champa"/>
    <s v="Kelmelt Rojas"/>
    <s v="Rocio Matos"/>
    <s v="Oswaldo Sifuentes"/>
    <s v="CAS"/>
    <n v="2022"/>
    <n v="2022"/>
    <n v="1"/>
    <d v="2022-06-03T00:00:00"/>
    <d v="2022-06-03T00:00:00"/>
    <d v="2022-06-17T00:00:00"/>
    <m/>
    <m/>
    <m/>
    <m/>
    <n v="0"/>
    <m/>
    <m/>
    <m/>
    <m/>
    <m/>
    <m/>
    <m/>
    <n v="0"/>
    <m/>
    <n v="0"/>
    <e v="#DIV/0!"/>
    <m/>
    <m/>
    <m/>
    <m/>
    <e v="#DIV/0!"/>
    <n v="4"/>
    <n v="16"/>
    <n v="4"/>
    <n v="10.52"/>
    <n v="4"/>
    <n v="6"/>
    <n v="32.519999999999996"/>
  </r>
  <r>
    <m/>
    <n v="116"/>
    <x v="0"/>
    <s v="Gestor Proyecto"/>
    <m/>
    <x v="2"/>
    <s v="Externo"/>
    <x v="2"/>
    <s v="3. Desarrollo"/>
    <s v="Mediano"/>
    <m/>
    <x v="118"/>
    <m/>
    <m/>
    <m/>
    <s v="Cinthya Rodriguez"/>
    <s v="Cinthya Rodriguez"/>
    <s v="Daniela Delgado"/>
    <s v="Carolina Barrios"/>
    <s v="USA"/>
    <n v="2022"/>
    <n v="2022"/>
    <n v="1"/>
    <m/>
    <m/>
    <m/>
    <m/>
    <m/>
    <m/>
    <m/>
    <n v="0"/>
    <m/>
    <d v="2022-05-25T00:00:00"/>
    <d v="2022-08-29T00:00:00"/>
    <m/>
    <n v="0.28000000000000003"/>
    <n v="0"/>
    <n v="0.28000000000000003"/>
    <n v="0"/>
    <m/>
    <n v="0"/>
    <e v="#DIV/0!"/>
    <m/>
    <m/>
    <m/>
    <m/>
    <e v="#DIV/0!"/>
    <n v="5"/>
    <n v="20"/>
    <n v="5"/>
    <n v="13.149999999999999"/>
    <n v="5"/>
    <n v="7.5"/>
    <n v="40.65"/>
  </r>
  <r>
    <m/>
    <n v="117"/>
    <x v="0"/>
    <s v="Gestor Proyecto"/>
    <m/>
    <x v="2"/>
    <s v="Externo"/>
    <x v="2"/>
    <s v="3. Desarrollo"/>
    <s v="Mediano"/>
    <m/>
    <x v="119"/>
    <m/>
    <m/>
    <m/>
    <s v="Cinthya Rodriguez"/>
    <s v="Cinthya Rodriguez"/>
    <m/>
    <m/>
    <m/>
    <n v="2022"/>
    <n v="2022"/>
    <m/>
    <m/>
    <m/>
    <m/>
    <m/>
    <m/>
    <m/>
    <m/>
    <m/>
    <m/>
    <d v="2022-05-30T00:00:00"/>
    <d v="2022-07-22T00:00:00"/>
    <m/>
    <n v="0.66"/>
    <n v="0.49"/>
    <n v="0.66"/>
    <n v="0"/>
    <m/>
    <m/>
    <m/>
    <m/>
    <m/>
    <m/>
    <m/>
    <m/>
    <m/>
    <m/>
    <m/>
    <m/>
    <m/>
    <m/>
    <m/>
  </r>
  <r>
    <m/>
    <n v="11"/>
    <x v="0"/>
    <s v="Gestor Proyecto"/>
    <s v="PC-104"/>
    <x v="0"/>
    <s v="externos(proveedor) y items internos"/>
    <x v="2"/>
    <s v="3. Desarrollo"/>
    <s v="Mediano"/>
    <s v="Admisión"/>
    <x v="120"/>
    <n v="42000"/>
    <n v="0"/>
    <n v="0"/>
    <s v="Miriam Flores"/>
    <s v="Miriam Flores"/>
    <s v="Cristhian Nakasone"/>
    <s v="Cristhian Nakasone"/>
    <s v="Admisión"/>
    <n v="2022"/>
    <n v="2022"/>
    <n v="1"/>
    <m/>
    <m/>
    <m/>
    <m/>
    <m/>
    <m/>
    <m/>
    <n v="0"/>
    <m/>
    <d v="2022-06-06T00:00:00"/>
    <d v="2022-08-15T00:00:00"/>
    <m/>
    <n v="0.1"/>
    <n v="0"/>
    <n v="0.1"/>
    <n v="0"/>
    <n v="70"/>
    <n v="-44718"/>
    <n v="-639.82857142857142"/>
    <s v="FEBRERO"/>
    <n v="0"/>
    <n v="42000"/>
    <n v="0"/>
    <n v="-1"/>
    <n v="0"/>
    <n v="0"/>
    <n v="0"/>
    <n v="0"/>
    <n v="0"/>
    <n v="0"/>
    <n v="0"/>
  </r>
  <r>
    <m/>
    <n v="112"/>
    <x v="1"/>
    <s v="Gestor Proyecto"/>
    <m/>
    <x v="1"/>
    <s v="Interno/Externo"/>
    <x v="3"/>
    <s v="6. Postproducción"/>
    <s v="Pequeño"/>
    <s v="Soporte Administrativo"/>
    <x v="121"/>
    <m/>
    <m/>
    <m/>
    <s v="Angela Rosales"/>
    <s v="Kelmelt Rojas"/>
    <s v="Juan Chuquirachi"/>
    <m/>
    <s v="Presupuesto"/>
    <n v="2022"/>
    <n v="2022"/>
    <n v="1"/>
    <m/>
    <d v="2022-05-19T00:00:00"/>
    <d v="2022-06-02T00:00:00"/>
    <d v="2022-06-02T00:00:00"/>
    <n v="1"/>
    <n v="1"/>
    <n v="1"/>
    <n v="0"/>
    <m/>
    <d v="2022-06-06T00:00:00"/>
    <d v="2022-07-08T00:00:00"/>
    <d v="2022-07-08T00:00:00"/>
    <n v="1"/>
    <n v="0.91"/>
    <n v="1"/>
    <n v="0"/>
    <n v="44750"/>
    <n v="44750"/>
    <n v="0"/>
    <m/>
    <m/>
    <m/>
    <m/>
    <e v="#DIV/0!"/>
    <n v="1"/>
    <n v="5.5"/>
    <n v="1"/>
    <n v="4.5"/>
    <n v="1"/>
    <n v="3"/>
    <n v="13"/>
  </r>
  <r>
    <m/>
    <n v="113"/>
    <x v="1"/>
    <s v="Gestor Proyecto"/>
    <m/>
    <x v="1"/>
    <s v="Interno"/>
    <x v="3"/>
    <s v="3. Desarrollo"/>
    <s v="Pequeño"/>
    <s v="Instituto"/>
    <x v="122"/>
    <m/>
    <m/>
    <m/>
    <s v="Alex Torres"/>
    <s v="Cinthya Rodriguez"/>
    <s v="Daniel Herrera"/>
    <m/>
    <s v="Bienestar"/>
    <n v="2022"/>
    <m/>
    <m/>
    <m/>
    <m/>
    <m/>
    <m/>
    <m/>
    <m/>
    <m/>
    <m/>
    <m/>
    <d v="2022-06-09T00:00:00"/>
    <d v="2022-06-30T00:00:00"/>
    <m/>
    <n v="1"/>
    <n v="0.8"/>
    <n v="1"/>
    <n v="0"/>
    <m/>
    <m/>
    <m/>
    <m/>
    <m/>
    <m/>
    <m/>
    <m/>
    <m/>
    <m/>
    <m/>
    <m/>
    <m/>
    <m/>
    <m/>
  </r>
  <r>
    <m/>
    <n v="11"/>
    <x v="0"/>
    <s v="Gestor Proyecto"/>
    <m/>
    <x v="3"/>
    <s v="proveedor"/>
    <x v="0"/>
    <s v="1. Análisis"/>
    <s v="Mediano"/>
    <s v="Bienestar"/>
    <x v="123"/>
    <m/>
    <n v="0"/>
    <n v="0"/>
    <s v="Miriam Flores"/>
    <s v="Miriam Flores"/>
    <s v="Jaqueline Inga"/>
    <s v="Miriam Cuicapuza"/>
    <s v="Bienestar"/>
    <n v="2022"/>
    <n v="2022"/>
    <n v="1"/>
    <m/>
    <m/>
    <m/>
    <m/>
    <m/>
    <m/>
    <m/>
    <n v="0"/>
    <m/>
    <m/>
    <m/>
    <m/>
    <m/>
    <m/>
    <m/>
    <n v="0"/>
    <n v="0"/>
    <n v="0"/>
    <e v="#DIV/0!"/>
    <s v="FEBRERO"/>
    <n v="0"/>
    <n v="0"/>
    <n v="0"/>
    <n v="0"/>
    <n v="0"/>
    <n v="0"/>
    <n v="0"/>
    <n v="0"/>
    <n v="0"/>
    <n v="0"/>
    <n v="0"/>
  </r>
  <r>
    <m/>
    <n v="11"/>
    <x v="0"/>
    <s v="Gestor Proyecto"/>
    <m/>
    <x v="3"/>
    <s v="proveedor"/>
    <x v="2"/>
    <s v="3. Desarrollo"/>
    <s v="Mediano"/>
    <s v="Programación Académica/RRAA"/>
    <x v="124"/>
    <m/>
    <n v="0"/>
    <n v="0"/>
    <s v="Miriam Flores"/>
    <s v="Miriam Flores"/>
    <s v="Jose Meza /Karina Guzman"/>
    <s v="Oswaldo Sifuentes"/>
    <s v="Programación/RRAA"/>
    <n v="2022"/>
    <n v="2022"/>
    <n v="1"/>
    <m/>
    <m/>
    <m/>
    <m/>
    <m/>
    <m/>
    <m/>
    <n v="0"/>
    <m/>
    <m/>
    <m/>
    <m/>
    <m/>
    <m/>
    <m/>
    <n v="0"/>
    <n v="0"/>
    <n v="0"/>
    <e v="#DIV/0!"/>
    <s v="FEBRERO"/>
    <n v="0"/>
    <n v="0"/>
    <n v="0"/>
    <n v="0"/>
    <n v="0"/>
    <n v="0"/>
    <n v="0"/>
    <n v="0"/>
    <n v="0"/>
    <n v="0"/>
    <n v="0"/>
  </r>
  <r>
    <m/>
    <m/>
    <x v="2"/>
    <m/>
    <m/>
    <x v="4"/>
    <m/>
    <x v="6"/>
    <m/>
    <m/>
    <m/>
    <x v="125"/>
    <m/>
    <m/>
    <m/>
    <m/>
    <m/>
    <m/>
    <m/>
    <m/>
    <m/>
    <m/>
    <m/>
    <m/>
    <m/>
    <m/>
    <m/>
    <m/>
    <m/>
    <m/>
    <m/>
    <m/>
    <m/>
    <m/>
    <m/>
    <m/>
    <m/>
    <m/>
    <m/>
    <m/>
    <m/>
    <m/>
    <m/>
    <m/>
    <m/>
    <m/>
    <m/>
    <m/>
    <m/>
    <m/>
    <m/>
    <m/>
    <m/>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
  <r>
    <m/>
    <x v="0"/>
    <m/>
    <m/>
    <s v="Apoyo correr capp y proyección 202210"/>
    <s v="Apoyo correr capp y proyección 202210"/>
    <s v="Jacky Champa"/>
    <d v="2022-01-18T00:00:00"/>
    <d v="2022-01-24T00:00:00"/>
    <d v="2022-01-24T00:00:00"/>
    <m/>
    <n v="6"/>
    <n v="6"/>
    <n v="0"/>
    <s v="Pequeño"/>
    <n v="0"/>
    <n v="0"/>
    <n v="0"/>
    <n v="0"/>
    <n v="0"/>
    <n v="0"/>
    <n v="0"/>
    <m/>
  </r>
  <r>
    <m/>
    <x v="0"/>
    <m/>
    <m/>
    <s v="Apoyo reporte asistencia Meet"/>
    <s v="Apoyo reporte asistencia Meet"/>
    <s v="Naydu Hayen"/>
    <d v="2022-02-18T00:00:00"/>
    <d v="2022-02-18T00:00:00"/>
    <d v="2022-02-18T00:00:00"/>
    <m/>
    <n v="1"/>
    <n v="1"/>
    <n v="0"/>
    <s v="Pequeño"/>
    <n v="0"/>
    <n v="0"/>
    <n v="0"/>
    <n v="0"/>
    <n v="0"/>
    <n v="0"/>
    <n v="0"/>
    <m/>
  </r>
  <r>
    <m/>
    <x v="1"/>
    <s v="GLPI"/>
    <n v="365335"/>
    <s v="CAJA IC - CARGAR IMPORTES POR TRAMITE DE TITULO"/>
    <s v="Estimados Mesa de ayuda se solicita su apoyo con la activación del siguiente detalle a todos los estudiantes en lista adjunta por Miss Isabel Ferruzo._x000a__x000a_La sección a enlazar para todos es OTROS_TITULACION dentro de dicha sección están los items a seleccionar:_x000a__x000a_Registro y Trámite de Título_x000a__x000a_80_x000a__x000a_Formato de Título_x000a__x000a_70_x000a__x000a_Expedición de Título Profesional_x000a__x000a_100_x000a__x000a_Cualquier consulta nos escribe al chat de cajaic@continental.edu.pe o nos llama al celular de caja."/>
    <s v="Huaman Lorenzo Nelva Jessy"/>
    <d v="2022-03-07T17:40:00"/>
    <d v="2022-03-07T17:40:00"/>
    <d v="2022-03-07T17:40:00"/>
    <m/>
    <n v="1"/>
    <n v="1"/>
    <n v="0"/>
    <s v="Pequeño"/>
    <n v="0"/>
    <n v="0"/>
    <n v="0"/>
    <n v="0"/>
    <n v="0"/>
    <n v="0"/>
    <n v="0"/>
    <m/>
  </r>
  <r>
    <m/>
    <x v="1"/>
    <s v="GLPI"/>
    <n v="365330"/>
    <s v="PORTAL DEL ESTUDIANTE - ENCUESTA"/>
    <s v="El lun, 7 mar 2022 a las 12:18, Whendy Jhulaysi Mendoza Mauricio (&amp;lt;&amp;lt;a href=''mailto:I1211417@continental.edu.pe'' target=''_blank''&amp;gt;I1211417@continental.edu.pe&amp;gt;) escribió:_x000a__x000a_Estimados , he intentado rellenar pero no me permite continuar ...aparte de ello es una encuesta que no me pertenece ya que no llevo ese curso ni con el docente ...por favor por ello estoy solicitando el apoyo no me permite realizar los trámites para el semestre tengo que solicitar mi carta de presentación. "/>
    <s v="Alumnos IESC"/>
    <d v="2022-03-07T17:36:00"/>
    <d v="2022-03-07T17:36:00"/>
    <d v="2022-03-07T17:36:00"/>
    <m/>
    <n v="1"/>
    <n v="1"/>
    <n v="0"/>
    <s v="Pequeño"/>
    <m/>
    <n v="0"/>
    <n v="0"/>
    <n v="0"/>
    <n v="0"/>
    <n v="0"/>
    <n v="0"/>
    <m/>
  </r>
  <r>
    <m/>
    <x v="1"/>
    <s v="GLPI"/>
    <n v="365325"/>
    <s v="CAJA - DEPURACION DE CUENTAS IC"/>
    <s v="DEPURACIÓN DE INSCRITOS | 21 FEBREO 2022_x000a__x000a_se solicita se depure las cuentas de todos los estudiantes en estado INSCRITOS para los inicios del 21 de Febrero._x000a__x000a_ _x000a__x000a_No se permiten más matrículas de ese periodo por estar cerrado desde el 07 de Marzo._x000a__x000a_las secciones A DEPURAR  son: _x000a__x000a_ _x000a__x000a_CARRERAS_x000a__x000a_SECCIONES_x000a__x000a_FECHA INICIO_x000a__x000a_Administración de Empresas_x000a__x000a_E02AN1_x000a__x000a_21/2/2022_x000a__x000a_Administración de Empresas_x000a__x000a_E02BN1_x000a__x000a_21/2/2022_x000a__x000a_Contabilidad_x000a__x000a_L02AN1_x000a__x000a_21/2/2022"/>
    <s v="TSO-NHUAMAN"/>
    <d v="2022-03-07T17:27:00"/>
    <d v="2022-03-07T17:27:00"/>
    <d v="2022-03-07T17:27:00"/>
    <m/>
    <n v="3"/>
    <n v="1"/>
    <n v="-0.66666666666666663"/>
    <s v="Pequeño"/>
    <n v="0"/>
    <n v="0"/>
    <n v="0"/>
    <n v="0"/>
    <n v="0"/>
    <n v="0"/>
    <n v="0"/>
    <m/>
  </r>
  <r>
    <m/>
    <x v="1"/>
    <s v="GLPI"/>
    <n v="365315"/>
    <s v="OVIE- VALIDACION DE PRACTICAS"/>
    <s v="OVIE - Validación de prácticas_x000a_Agregar a la validación de término de prácticas pre que solo considera a las que se realicen del plan de estudios del periodo 2019 en adelante sin considerar anteriores._x000a__x000a_CASO: _x000a_i1710845@continental.edu.pe"/>
    <s v="Pantoja Esquivel Roberto"/>
    <d v="2022-03-07T17:20:00"/>
    <d v="2022-03-07T17:20:00"/>
    <d v="2022-03-07T17:20:00"/>
    <m/>
    <n v="1"/>
    <n v="1"/>
    <n v="0"/>
    <s v="Pequeño"/>
    <n v="0"/>
    <n v="0"/>
    <n v="0"/>
    <n v="0"/>
    <n v="0"/>
    <n v="0"/>
    <n v="0"/>
    <m/>
  </r>
  <r>
    <m/>
    <x v="1"/>
    <s v="GLPI"/>
    <n v="365153"/>
    <s v="ACTUALIZAR MONTOS CUOTAS SECCIONES DE DISTANCIA"/>
    <s v="se requiere la actualización de los montos de cuotas de las secciones E04BN1, E04CN1, L04BN1, N04AN1, S04AN1, P04AN1, S02AN1 periodo 2022-2"/>
    <s v="Vega Rosales Jorge Martin"/>
    <d v="2022-03-07T11:36:00"/>
    <d v="2022-03-07T11:36:00"/>
    <d v="2022-03-07T11:36:00"/>
    <m/>
    <n v="1"/>
    <n v="1"/>
    <n v="0"/>
    <s v="Pequeño"/>
    <n v="0"/>
    <n v="0"/>
    <n v="0"/>
    <n v="0"/>
    <n v="0"/>
    <n v="0"/>
    <n v="0"/>
    <m/>
  </r>
  <r>
    <m/>
    <x v="1"/>
    <s v="GLPI"/>
    <n v="365162"/>
    <s v="ESTUDIANTES DE BECA | INICIO EL 07.03.2022 - BECA CONTINUIDAD"/>
    <s v="Estimados mesa de ayuda se solicita su apoyo con enlazar a los alumnos según lista adjunta por Jesús Galarza, estudiantes inscritos para inicio 7/3/2022, detallo lo siguiente:_x000a__x000a_1.- enlazar a la razón social de Pronabec (PROGRAMA NACIONAL DE BECAS Y CRÉDITO EDUCATIVO con ruc 20546798152)_x000a__x000a_2.- generar prórrogas desde la matrícula hasta la cuota 5 con fecha 07/07/2022_x000a__x000a_3.- Cambiar el estado de inscrito a matriculado._x000a__x000a_Atenta a su apoyo urgente_x000a__x000a_PD._x000a__x000a_Estimado Jesus se pide no olvidar detallar el semestre y periodo para qué mesa nos apoye._x000a__x000a_Nelva Huaman Lorenzo_x000a__x000a_Tesorería Créditos y Cobranza | Huancayo_x000a__x000a_Caja IC - cajaic@continental.edu.pe _x000a_HORARIO DE ATENCION ( cel.937474950)"/>
    <s v="Huaman Lorenzo Nelva Jessy"/>
    <d v="2022-03-07T12:06:00"/>
    <d v="2022-03-07T12:06:00"/>
    <d v="2022-03-07T12:06:00"/>
    <m/>
    <n v="1"/>
    <n v="1"/>
    <n v="0"/>
    <s v="Pequeño"/>
    <n v="0"/>
    <n v="0"/>
    <n v="0"/>
    <n v="0"/>
    <n v="0"/>
    <n v="0"/>
    <n v="0"/>
    <m/>
  </r>
  <r>
    <m/>
    <x v="1"/>
    <s v="GLPI"/>
    <n v="365014"/>
    <s v="RAI - REPORTE DE NOTA ESTUDIANTE"/>
    <s v="Buenas tardes_x000a__x000a_Estimados, se procedió con el registro de notas en el sistema._x000a__x000a_Asimismo comentar que no se logró ubicar a 1 estudiante, por ello pongo en copia a la oficina de @Mesa de Ayuda TI para su verificación_x000a__x000a_GALVEZ MEDINA_x000a__x000a_TRIZIA NAYELI_x000a__x000a_i2219707@continental.edu.pe_x000a__x000a_Cordialmente,_x000a__x000a_Ana Salvatierra Clemente_x000a_Asistente | Certificados Modulares y Trámites Documentarios_x000a_Registros Académicos / Grados y Títulos_x000a_Sala Virtual Meet: meet.google.com/ifq-cruk-psu_x000a_icontinental.edu.pe"/>
    <s v="APOYO APOYO"/>
    <d v="2022-03-05T16:19:00"/>
    <d v="2022-03-05T16:19:00"/>
    <d v="2022-03-05T16:19:00"/>
    <m/>
    <n v="1"/>
    <n v="1"/>
    <n v="0"/>
    <s v="Pequeño"/>
    <n v="0"/>
    <n v="0"/>
    <n v="0"/>
    <n v="0"/>
    <n v="0"/>
    <n v="0"/>
    <n v="0"/>
    <m/>
  </r>
  <r>
    <m/>
    <x v="1"/>
    <s v="GLPI"/>
    <n v="365013"/>
    <s v="ENCUESTA DE EGRESADOS - CORRECCIÓN"/>
    <s v="Buenos días,_x000a__x000a_Solicito por favor la corrección de acceso a estudiantes egresados de la encuesta para seguimiento (de egresados)._x000a_Se muestran imágenes de lo reportado por estudiante._x000a__x000a_Cordialmente,--_x000a__x000a_Roberto Pantoja Esquivel_x000a_Jefe_x000a_Oficina de Vinculación y Empleabilidad - IC_x000a_947158984_x000a_icontinental.edu.pe"/>
    <s v="Pantoja Esquivel Roberto"/>
    <d v="2022-03-05T16:01:00"/>
    <d v="2022-03-05T16:01:00"/>
    <d v="2022-03-05T16:01:00"/>
    <m/>
    <n v="1"/>
    <n v="1"/>
    <n v="0"/>
    <s v="Pequeño"/>
    <n v="0"/>
    <n v="0"/>
    <n v="0"/>
    <n v="0"/>
    <n v="0"/>
    <n v="0"/>
    <n v="0"/>
    <m/>
  </r>
  <r>
    <m/>
    <x v="1"/>
    <s v="GLPI"/>
    <n v="361441"/>
    <s v="BNI - ACCESOS"/>
    <s v="Buenos días: _x000a__x000a_La presente es para solicitar el acceso del Módulo BNI opción Reportes - Reporte de Notas Alumno Modular para poder visualizar._x000a__x000a_Maria Isabela Quispe Huatarunco_x000a_Auxiliar de Cobranza_x000a_Bienestar Estudiantil_x000a_901077945"/>
    <s v="Docentes Lima"/>
    <d v="2022-02-19T13:29:00"/>
    <d v="2022-02-19T13:29:00"/>
    <d v="2022-02-19T13:29:00"/>
    <m/>
    <n v="1"/>
    <n v="1"/>
    <n v="0"/>
    <s v="Pequeño"/>
    <n v="0"/>
    <n v="0"/>
    <n v="0"/>
    <n v="0"/>
    <n v="0"/>
    <n v="0"/>
    <n v="0"/>
    <m/>
  </r>
  <r>
    <m/>
    <x v="1"/>
    <s v="GLPI"/>
    <n v="364726"/>
    <s v="CAJ - matrículas Banca 6° ciclo"/>
    <s v="Estimados, se procedió con el cambio de los importes de 285 a 265 de los 29 estudiantes según excel enviado._x000a__x000a_Estimado Alex, según lo informado por Isabel Ferruzo para sexto modalidad Presencial el importe de enseñanza se debe considerar  s/265.00._x000a__x000a_Se procede con el cambio del importe en la sección N06AN1 2022-20, así mismo se solicita su apoyo actualizando la sección para que los importes generados a los nuevos estudiantes en esta sección sea s/265.00._x000a__x000a_Agradecida por el apoyo brindado_x000a__x000a_Saludos Cordiales_x000a__x000a_Patricia Rodriguez Chamorro_x000a_Cajero_x000a__x000a_Tesorería Créditos y Cobranza _x000a_937474950_x000a_icontinental.edu.pe_x000a__x000a_Caja IC - cajaic@continental.edu.pe_x000a__x000a_HORARIO DE ATENCION ( cel.937474950)_x000a__x000a_Lunes a Viernes 8am-1pm  y 2pm-6pm_x000a__x000a_Sábados 9 am-12:00 pm"/>
    <s v="CAJA UC"/>
    <d v="2022-03-04T10:26:00"/>
    <d v="2022-03-04T10:26:00"/>
    <d v="2022-03-04T10:26:00"/>
    <m/>
    <n v="1"/>
    <n v="1"/>
    <n v="0"/>
    <s v="Pequeño"/>
    <n v="0"/>
    <n v="0"/>
    <n v="0"/>
    <n v="0"/>
    <n v="0"/>
    <n v="0"/>
    <n v="0"/>
    <m/>
  </r>
  <r>
    <m/>
    <x v="1"/>
    <s v="GLPI"/>
    <n v="357386"/>
    <s v="APEC - VERIFICAR HORAS"/>
    <s v="Urgente - Horas_x000a_Estimados, _x000a_Por favor validar que el cálculo de horas en la opción de asignación refleje lo programado(programación especial) si este iniciará en fechas próximas._x000a__x000a_SAludos_x000a__x000a_Daniel G. Herrera Villarruel_x000a_Programación Académicas y Gestión de la Información_x000a_Jefe de Programación Académicas y Gestión de la Información_x000a_947660608 / 973987201"/>
    <s v="Herrera Villarruel Daniel"/>
    <d v="2022-02-04T15:05:00"/>
    <d v="2022-03-04T09:33:00"/>
    <d v="2022-03-04T09:33:00"/>
    <m/>
    <n v="28"/>
    <n v="28"/>
    <n v="0"/>
    <s v="Pequeño"/>
    <n v="0"/>
    <n v="0"/>
    <n v="0"/>
    <n v="0"/>
    <n v="0"/>
    <n v="0"/>
    <n v="0"/>
    <m/>
  </r>
  <r>
    <m/>
    <x v="1"/>
    <s v="GLPI"/>
    <n v="364464"/>
    <s v="CAJ - CASO PORRAS CUEVA TERESA CÓDIGO 2226819"/>
    <s v="Estimados Señores de Mesa de ayuda, mediante la presente se solicita su apoyo revisando el caso de la estudiante PORRAS CUEVA TERESA con CÓDIGO 2226819, al ingresar a caja no se visualizan deudas del 1°PAT-01, al ingresar al estado económico , si se visualiza._x000a__x000a_Su apoyo con este caso. _x000a_Quedo atenta a sus comentarios._x000a_ _x000a_Saludos Cordiales_x000a__x000a_Patricia Rodriguez Chamorro_x000a_Cajero_x000a_Tesorería Créditos y Cobranza _x000a_937474950_x000a_icontinental.edu.pe_x000a__x000a_Caja IC - cajaic@continental.edu.pe_x000a_HORARIO DE ATENCION ( cel.937474950)_x000a_Lunes a Viernes 8am-1pm  y 2pm-6pm_x000a_Sábados 9 am-12:00 pm"/>
    <s v="CAJA UC"/>
    <d v="2022-03-03T14:02:00"/>
    <d v="2022-03-03T19:22:00"/>
    <d v="2022-03-03T19:22:00"/>
    <m/>
    <n v="1"/>
    <n v="1"/>
    <n v="0"/>
    <s v="Pequeño"/>
    <n v="0"/>
    <n v="0"/>
    <n v="0"/>
    <n v="0"/>
    <n v="0"/>
    <n v="0"/>
    <n v="0"/>
    <m/>
  </r>
  <r>
    <m/>
    <x v="1"/>
    <s v="GLPI"/>
    <n v="364449"/>
    <s v="ADMISION - RESULTADOS EXAMENTES IC"/>
    <s v="Registro resultados exámenes de admisión IC por periodo_x000a__x000a_Se requiere poder registrar los resultados de exámenes de admisión por periodos desde el módulo RAI"/>
    <s v="Condori Mamani Kety Yaneth"/>
    <d v="2022-03-03T12:57:00"/>
    <d v="2022-03-03T12:57:00"/>
    <d v="2022-03-03T12:57:00"/>
    <m/>
    <n v="1"/>
    <n v="1"/>
    <n v="0"/>
    <s v="Pequeño"/>
    <n v="0"/>
    <n v="0"/>
    <n v="0"/>
    <n v="0"/>
    <n v="0"/>
    <n v="0"/>
    <n v="0"/>
    <m/>
  </r>
  <r>
    <m/>
    <x v="1"/>
    <s v="GLPI"/>
    <n v="362458"/>
    <s v="CAJA IC - REPORTE"/>
    <s v="Estimados Señores de Mesa de ayuda , mediante la presente se solicita su apoyo, enviando los reportes solicitado por Isabel Ferruzo Quino, de los PROGRAMAS PAT desde el 2015 hasta el 2020._x000a__x000a_ _x000a__x000a_Las secciones de las que se debe enviar los reportes son las siguientes:_x000a__x000a_15PAC1A 2015-1_x000a__x000a_15PAC1A 2015-2_x000a__x000a_15PAC1A 2015-1_x000a__x000a_15PAB1A 2015-2_x000a__x000a_15PAA1A 2015-1_x000a__x000a_15PAA1A 2015-2_x000a__x000a_16PAA1A 2016-2_x000a__x000a_16PAA1A 2016-1_x000a__x000a_16PAB1A 2016-2_x000a__x000a_16PAB1A 2016-1_x000a__x000a_16PAC1A 2016-2_x000a__x000a_16PAC1A 2016-1_x000a__x000a_17PAA1A 2017-1_x000a__x000a_17PAA1A 2017-2_x000a__x000a_17PAB1A 2017-1_x000a__x000a_17PAB1A 2017-2_x000a__x000a_17PAC1A 2017-1_x000a__x000a_17PAC1A 2017-2_x000a__x000a_18PAA1A 2018-2_x000a__x000a_18PAA1A 2018-1_x000a__x000a_18PAB1A 2018-1_x000a__x000a_18PAB1A 2018-2_x000a__x000a_18PAC1A 2018-1_x000a__x000a_18PAC1A 2018-2_x000a__x000a_19PAA1A 2019-1_x000a__x000a_19PAA1A 2019-2_x000a__x000a_19PAB1A 2019-1_x000a__x000a_19PAB1A 2019-2_x000a__x000a_19PAC1A 2019-1_x000a__x000a_19PAC1A 2019-2_x000a__x000a_20PAA1A 2020-1_x000a__x000a_20PAA1A 2020-2_x000a__x000a_20PAB1A 2020-1_x000a__x000a_20PAB1A 2020-2_x000a__x000a_20PAC1A 2020-1_x000a__x000a_20PAC1A 2020-2"/>
    <s v="Rodriguez Chamorro Patricia Angela"/>
    <d v="2022-02-23T20:10:00"/>
    <d v="2022-02-23T20:10:00"/>
    <d v="2022-02-23T20:10:00"/>
    <m/>
    <n v="1"/>
    <n v="1"/>
    <n v="0"/>
    <s v="Pequeño"/>
    <n v="0"/>
    <n v="0"/>
    <n v="0"/>
    <n v="0"/>
    <n v="0"/>
    <n v="0"/>
    <n v="0"/>
    <m/>
  </r>
  <r>
    <m/>
    <x v="1"/>
    <s v="GLPI"/>
    <n v="361227"/>
    <s v="CAJA IC - ACTUALIZACION DE IMPORTE A PAGAR"/>
    <s v="stimado Alex, buenas tardes_x000a__x000a_Mediante la presente se solicita tu apoyo con la actualización de las cuentas corrientes de los estudiantes matriculados en las siguientes secciones.( sólo deben tener generadas 2 cuotas y no 5 )_x000a__x000a_CARRERAS_x000a__x000a_SECCIONES_x000a__x000a_Administración de Empresas_x000a__x000a_E02AN1_x000a__x000a_Administración de Empresas_x000a__x000a_E02BN1_x000a__x000a_Contabilidad_x000a__x000a_L02AN1_x000a__x000a_Verificar y actualizar la cuenta corriente a los estudiantes que se le generó automáticamente las deudas a Segundo._x000a__x000a_Actualizar las secciones para cuando se genere deuda a los estudiante sólo genere dos cuotas.  _x000a__x000a_Así mismo informar que las secciones fueron creadas sólo con dos importes_x000a__x000a_los estudiantes que se encuentran en los excel enviados  no se les debe generar ninguna actualización porque presentan sus cuotas correctas, "/>
    <s v="Rodriguez Chamorro Patricia Angela"/>
    <d v="2022-02-18T15:27:00"/>
    <d v="2022-02-26T12:28:00"/>
    <d v="2022-02-26T12:28:00"/>
    <m/>
    <n v="8"/>
    <n v="8"/>
    <n v="0"/>
    <s v="Pequeño"/>
    <n v="0"/>
    <n v="0"/>
    <n v="0"/>
    <n v="0"/>
    <n v="0"/>
    <n v="0"/>
    <n v="0"/>
    <m/>
  </r>
  <r>
    <m/>
    <x v="1"/>
    <s v="GLPI"/>
    <n v="351638"/>
    <s v="ACTUALIZACIÓN EN EL SIAVI"/>
    <s v="Estimado Alex: _x000a__x000a_La presente es para solicitar la modificación del mensaje enviado automáticamente a través del sistema SIAVI sobre el incumplimiento del rellenado de la Ficha Socioeconómica, reemplazandolo por: _x000a__x000a_ _x000a__x000a_Estimado Estudiante: _x000a_Por el incumplimiento en el rellenado de su Ficha de Evaluación Socioeconómica; usted no podrá visualizar sus notas. Por ello, se le indica comunicarse con la Oficina de Bienestar Estudiantil ingresando a la SALA DE ATENCIONES en los horarios de Lunes a Viernes de 2:00 p.m. a 6:00 p.m. _x000a__x000a_Atte. Bienestar Estudiantil_x000a__x000a_Cordialmente,_x000a__x000a_--_x000a__x000a_Bienestar Estudiantil_x000a_Responsable_x000a_995136887 / 921863837_x000a_064-481430 Anexo: 5240-5251_x000a__x000a_bienestaric@continental.edu.pe_x000a_HORARIO DE ATENCIÓN_x000a_Lun-Vier: 8:15 - 13:00 | 14:00 a 18:00_x000a_Sábados: 09.00 - 12:30 _x000a__x000a_ "/>
    <s v="APOYO APOYO"/>
    <d v="2022-01-10T16:19:00"/>
    <d v="2022-02-22T10:25:00"/>
    <d v="2022-02-22T10:25:00"/>
    <m/>
    <n v="43"/>
    <n v="43"/>
    <n v="0"/>
    <s v="Pequeño"/>
    <n v="0"/>
    <n v="0"/>
    <n v="0"/>
    <n v="0"/>
    <n v="0"/>
    <n v="0"/>
    <n v="0"/>
    <m/>
  </r>
  <r>
    <m/>
    <x v="1"/>
    <s v="GLPI"/>
    <n v="364327"/>
    <s v="CAJA IC - ELIMINAR DEUDA"/>
    <s v="La presente para solicitar su apoyo con eliminar la deuda de 50.00 soles de admisión. esta no se muestra en la cuenta corriente por ello no podemos eliminar desde caja."/>
    <s v="Gutierrez Loayza Esther"/>
    <d v="2022-03-02T20:34:00"/>
    <d v="2022-03-03T10:47:00"/>
    <d v="2022-03-03T10:47:00"/>
    <m/>
    <n v="1"/>
    <n v="1"/>
    <n v="0"/>
    <s v="Pequeño"/>
    <n v="0"/>
    <n v="0"/>
    <n v="0"/>
    <n v="0"/>
    <n v="0"/>
    <n v="0"/>
    <n v="0"/>
    <m/>
  </r>
  <r>
    <m/>
    <x v="1"/>
    <s v="GLPI"/>
    <n v="363773"/>
    <s v="CAJA IC - ACTIVAR DESCUENTO"/>
    <s v="Por favor solicito que se pueda activar el descuento para la sección 22ECT1B, para los siguientes códigos. _x000a__x000a_cod. 2320513 La Madrid Ruiz_x000a__x000a_cod. 2320514 Olivos Millan_x000a__x000a_cod. 2211142 Tijero Pita_x000a__x000a_cod. 2320527 Arocutipa Arcos _x000a__x000a_Anteriormente se generó el descuento para estos códigos, pero por alguna razón ya no está figurando el descuento en el monto de pago. Deben cancelar 270.00 soles y cuando quieren cancelar les figura 300.00 soles._x000a__x000a_Quedo atenta a su respuesta."/>
    <s v="Huaman Lorenzo Nelva Jessy"/>
    <d v="2022-03-01T09:29:00"/>
    <d v="2022-03-02T09:09:00"/>
    <d v="2022-03-02T09:09:00"/>
    <m/>
    <n v="1"/>
    <n v="1"/>
    <n v="0"/>
    <s v="Pequeño"/>
    <n v="0"/>
    <n v="0"/>
    <n v="0"/>
    <n v="0"/>
    <n v="0"/>
    <n v="0"/>
    <n v="0"/>
    <m/>
  </r>
  <r>
    <m/>
    <x v="1"/>
    <s v="GLPI"/>
    <n v="362890"/>
    <s v="APEC - REVISION REPORTE MODULO CEC"/>
    <s v="BUENOS DIAS _x000a__x000a_Para poder solicitar ayuda con mi sistema apec cuando requiero información detallada de notas de los alumnos sigo los pasos y presiono ver reporte  y me sale en blanco lo que me  debería dar es el consolidado de notas por ciclo del estudiante _x000a__x000a_Actualizar los modulos : cai - cep_x000a__x000a_Milagritos Ludeña López_x000a__x000a_ 996966229"/>
    <s v="APOYO APOYO"/>
    <d v="2022-02-25T11:43:00"/>
    <d v="2022-02-25T11:43:00"/>
    <d v="2022-02-25T11:43:00"/>
    <m/>
    <n v="1"/>
    <n v="1"/>
    <n v="0"/>
    <s v="Pequeño"/>
    <n v="0"/>
    <n v="0"/>
    <n v="0"/>
    <n v="0"/>
    <n v="0"/>
    <n v="0"/>
    <n v="0"/>
    <m/>
  </r>
  <r>
    <m/>
    <x v="1"/>
    <s v="GLPI"/>
    <n v="364045"/>
    <s v="BNI - ACCESO VISUALIZAR REPORTE DE NOTAS"/>
    <s v="Buen día, para informar que estoy a la espera de la solicitud presentada para tener acceso a la opción REPORTE DE NOTAS POR ALUMNO (BNI), esperando ser atendida a la brevedad posible._x000a__x000a_Gracias._x000a_--_x000a__x000a_Instituto Continental_x000a_Maria Isabela Quispe Huatarunco_x000a_Auxiliar de Cobranza_x000a_Bienestar Estudiantil_x000a_901077945_x000a_064-481430 Anexo: 5242_x000a_icontinental.edu.pe"/>
    <s v="APOYO APOYO"/>
    <d v="2022-03-02T07:23:00"/>
    <d v="2022-03-02T07:23:00"/>
    <d v="2022-03-02T07:23:00"/>
    <m/>
    <n v="1"/>
    <n v="1"/>
    <n v="0"/>
    <s v="Pequeño"/>
    <n v="0"/>
    <n v="0"/>
    <n v="0"/>
    <n v="0"/>
    <n v="0"/>
    <n v="0"/>
    <n v="0"/>
    <m/>
  </r>
  <r>
    <m/>
    <x v="1"/>
    <s v="GLPI"/>
    <n v="363198"/>
    <s v="CAJA - REGULARIZACIÓN DE MATRÍCULA"/>
    <s v="Estimada Yolanda , visualizamos que el estudiante se encuentra en estado MATRICULADO._x000a_No debería presentar restricción, en caso de seguir presentando este inconveniente se recomienda comunicarse con MESA DE AYUDA mesadeayuda@continental.edu.pe_x000a__x000a_Atte._x000a_Patricia Rodriguez Chamorro_x000a_Cajero_x000a_Tesorería Créditos y Cobranza _x000a_937474950"/>
    <s v="Rodriguez Chamorro Patricia Angela"/>
    <d v="2022-02-26T11:49:00"/>
    <d v="2022-02-26T11:49:00"/>
    <d v="2022-02-26T11:49:00"/>
    <m/>
    <n v="1"/>
    <n v="1"/>
    <n v="0"/>
    <s v="Pequeño"/>
    <n v="0"/>
    <n v="0"/>
    <n v="0"/>
    <n v="0"/>
    <n v="0"/>
    <n v="0"/>
    <n v="0"/>
    <m/>
  </r>
  <r>
    <m/>
    <x v="1"/>
    <s v="GLPI"/>
    <n v="357597"/>
    <s v="GMAIL - REVISION DE ENROLAMIENTO DE CORREOS"/>
    <s v="Habilitar i2320487@continental.edu.pe_x000a__x000a_Giannina Astrid García Chamorro_x000a__x000a_Se solicita su apoyo revisando la creación de las cuentas de correo del instituto, el estudiante tiene todos los datos rellenados y correctos, realizo sus datos pero aun asi no se crea su cuenta de correo"/>
    <s v="García Chamorro Giannia Astrid"/>
    <d v="2022-02-05T14:03:00"/>
    <d v="2022-02-27T22:30:00"/>
    <d v="2022-02-27T22:30:00"/>
    <m/>
    <n v="22"/>
    <n v="22"/>
    <n v="0"/>
    <s v="Pequeño"/>
    <n v="0"/>
    <n v="0"/>
    <n v="0"/>
    <n v="0"/>
    <n v="0"/>
    <n v="0"/>
    <n v="0"/>
    <m/>
  </r>
  <r>
    <m/>
    <x v="1"/>
    <s v="GLPI"/>
    <n v="362214"/>
    <s v="BNI - REPORTE MEDIAS BECAS"/>
    <s v="Estimado Alex:_x000a__x000a_Se solicita el reporte de becas, medias becas por rendimiento académico, Beca Coar, beca por convenio, beca por colaborador, beca por exámen de admisión y otros. de los años 2019, 20220, 2021 por carreras._x000a__x000a_A la espera de su amable atención._x000a__x000a_Cordialmente,"/>
    <s v="Mendoza Gongora Jessica"/>
    <d v="2022-02-23T08:11:00"/>
    <d v="2022-02-26T12:31:00"/>
    <d v="2022-02-26T12:31:00"/>
    <m/>
    <n v="3"/>
    <n v="3"/>
    <n v="0"/>
    <s v="Pequeño"/>
    <n v="0"/>
    <n v="0"/>
    <n v="0"/>
    <n v="0"/>
    <n v="0"/>
    <n v="0"/>
    <n v="0"/>
    <m/>
  </r>
  <r>
    <m/>
    <x v="1"/>
    <s v="GLPI"/>
    <n v="361855"/>
    <s v="CARGO CUOTAS DISTANCIA"/>
    <s v="Las matriculas de distancia no consideran los montos asignados a los conceptos de la sección"/>
    <s v="Rodriguez Chamorro Patricia Angela"/>
    <d v="2022-02-21T20:11:00"/>
    <d v="2022-02-24T11:52:00"/>
    <d v="2022-02-24T11:52:00"/>
    <m/>
    <n v="3"/>
    <n v="3"/>
    <n v="0"/>
    <s v="Pequeño"/>
    <n v="0"/>
    <n v="0"/>
    <n v="0"/>
    <n v="0"/>
    <n v="0"/>
    <n v="0"/>
    <n v="0"/>
    <m/>
  </r>
  <r>
    <m/>
    <x v="1"/>
    <s v="GLPI"/>
    <n v="362670"/>
    <s v="REPORTE - ALUMNOS IC"/>
    <s v="Buenas tardes equipo de @Mesa de Ayuda TI mucho agradeceré su apoyo para contar con bases de datos de los estudiantes activos a febrero de 2022 del IC._x000a__x000a_Detalles: _x000a_Tres bases de datos, una por cada modalidad:presencial, semipresencial y a distancia.Cada base de datos debe de contener por separado los siguientes 6 campos:"/>
    <s v="Macetas Fernandez Laura Mariel"/>
    <d v="2022-02-24T16:06:00"/>
    <d v="2022-02-26T12:51:00"/>
    <d v="2022-02-26T12:51:00"/>
    <m/>
    <n v="2"/>
    <n v="2"/>
    <n v="0"/>
    <s v="Pequeño"/>
    <n v="0"/>
    <n v="0"/>
    <n v="0"/>
    <n v="0"/>
    <n v="0"/>
    <n v="0"/>
    <n v="0"/>
    <m/>
  </r>
  <r>
    <m/>
    <x v="1"/>
    <s v="GLPI"/>
    <n v="355337"/>
    <s v="REVISION - JOB GENERACION DE CUENTA DE CORREO"/>
    <s v="Estiamdo Alex, se requiere tu apoyo revisando el JOB de Creacion de cuentas de correo. Adjutnamos lista enviada por el usuario del os correo que no se generaron_x000a__x000a_Buenos días por favor su apoyo en la validación de cuentas y cuales son sus contraseñas del siguiente grupo _x000a__x000a_2327432_x000a__x000a_2327467_x000a__x000a_2327471_x000a__x000a_2327475_x000a__x000a_2327493_x000a__x000a_2327495_x000a__x000a_2327498_x000a__x000a_2327499_x000a__x000a_2327500_x000a__x000a_2327501_x000a__x000a_2327503_x000a__x000a_2327505_x000a__x000a_2327510_x000a__x000a_2327492_x000a__x000a_2327494_x000a__x000a_2327480_x000a__x000a_2327487_x000a__x000a_2327485_x000a__x000a_2327488"/>
    <s v="Chipana Carhuamaca Francisco"/>
    <d v="2022-01-27T12:15:00"/>
    <d v="2022-01-27T12:15:00"/>
    <d v="2022-01-27T12:15:00"/>
    <m/>
    <n v="1"/>
    <n v="1"/>
    <n v="0"/>
    <s v="Pequeño"/>
    <n v="0"/>
    <n v="0"/>
    <n v="0"/>
    <n v="0"/>
    <n v="0"/>
    <n v="0"/>
    <n v="0"/>
    <m/>
  </r>
  <r>
    <m/>
    <x v="1"/>
    <s v="GLPI"/>
    <n v="360535"/>
    <s v="APEC - ACTUALIZACIÓN ADMISIÓN IC"/>
    <s v="Estimado @Torres Carvajal Alex conforme a lo coordinado, se solicita tu atención para modificar el registro de notas de ADMISIÓN por código de estudiante y la mejora del reporte de admisión conforme a registra (Admisión por periodo único, modalidad de admisión, modalidad de estudios, programa, datos, DNI, resultados, boleta de pago. _x000a__x000a_Quedo atenta a tus comentarios. _x000a__x000a_Saludos._x000a__x000a_Kety Condori Mamani_x000a_Jefa_x000a_Registros Académicos - Grados y Títulos_x000a_977690546_x000a_912312855 (WhatsApp)"/>
    <s v="Condori Mamani Kety Yaneth"/>
    <d v="2022-02-16T15:36:00"/>
    <d v="2022-02-27T23:00:00"/>
    <d v="2022-02-27T23:00:00"/>
    <m/>
    <n v="11"/>
    <n v="11"/>
    <n v="0"/>
    <s v="Pequeño"/>
    <n v="0"/>
    <n v="0"/>
    <n v="0"/>
    <n v="0"/>
    <n v="0"/>
    <n v="0"/>
    <n v="0"/>
    <m/>
  </r>
  <r>
    <m/>
    <x v="1"/>
    <s v="GLPI"/>
    <n v="359990"/>
    <s v="IC - SISTEMA DE MONTOS DE CUOTA"/>
    <s v="Estimado Alex:_x000a__x000a_     Buenas tardes, acorde a lo conversado por reunión, entendiendo a que la modalidad a distancia maneja diferentes montos de cuota, es preciso que el sistema reconozca la cuota anterior que ha estado teniendo el estudiante para poder cargarle los montos correctos en los nuevos inicios y que no se tenga que estar actualizando cada vez que el estudiante cambie de semestre._x000a__x000a_Quedo atento a los avances y confirmación de la mejora,"/>
    <s v="Vega Rosales Jorge Martin"/>
    <d v="2022-02-14T20:02:00"/>
    <d v="2022-02-14T20:02:00"/>
    <d v="2022-02-14T20:02:00"/>
    <m/>
    <n v="1"/>
    <n v="1"/>
    <n v="0"/>
    <s v="Pequeño"/>
    <n v="0"/>
    <n v="0"/>
    <n v="0"/>
    <n v="0"/>
    <n v="0"/>
    <n v="0"/>
    <n v="0"/>
    <m/>
  </r>
  <r>
    <m/>
    <x v="1"/>
    <s v="GLPI"/>
    <n v="361069"/>
    <s v="CAJ - INCONSISTENCIA EN LISTADO DE DEUDORES"/>
    <s v="Inconsistencia en Data Deudores_x000a_Buen día Alex:_x000a_Por medio de la presente se informa que se ha encontrado  inconsistencia en el Listado de Deudores._x000a__x000a_El reporte muestra a estudiantes deudores de la Carrera de Gastronomía del 1° Ciclo:_x000a__x000a_El primer, segundo y tercer estudiante 2210276, 2320414, 2320450, en el sistema se encuentra en la Sección H01AM1 cuya Fecha de Vencimiento de la segunda cuota es todavía el 04/05/2022, pero ya lo tenemos en el Listado de Deudores. Así como 2320446, 2320470,..._x000a__x000a_Sin embargo los alumno 2320420, 2211154, 2320439 si muestra la Sección H01BM1 con fecha de vencimiento de la segunda cuota el 04/02/22_x000a__x000a_Solicito por favor revisar la primera lista adjunta ya que dichos estudiantes han manifestado al Equipo de Cobranza que ellos inician clases en Abril._x000a__x000a_Sin otro particular y en espera de instrucciones, me reitero._x000a__x000a_Atentamente,"/>
    <s v="Ore Suarez Eva Marina"/>
    <d v="2022-02-18T08:53:00"/>
    <d v="2022-02-19T10:32:00"/>
    <d v="2022-02-19T10:32:00"/>
    <m/>
    <n v="1"/>
    <n v="1"/>
    <n v="0"/>
    <s v="Pequeño"/>
    <n v="0"/>
    <n v="0"/>
    <n v="0"/>
    <n v="0"/>
    <n v="0"/>
    <n v="0"/>
    <n v="0"/>
    <m/>
  </r>
  <r>
    <m/>
    <x v="1"/>
    <s v="GLPI"/>
    <n v="360992"/>
    <s v="SOLICITUD DE TARJETA DE COORDENADAS"/>
    <s v="Estimados; solicito generar la tarjeta de coordenadas para el docente _x000a__x000a_Moises Darwin Hilario Valdeon &amp;lt;&amp;lt;a href=''mailto:mhilariov@continental.edu.pe'' target=''_blank''&amp;gt;mhilariov@continental.edu.pe&amp;gt;._x000a__x000a_Espero su confirmación._x000a__x000a_--_x000a__x000a_Saludos cordiales. "/>
    <s v="Arzapalo Campos Judith Yhensy"/>
    <d v="2022-02-17T20:45:00"/>
    <d v="2022-02-18T10:33:00"/>
    <d v="2022-02-18T10:33:00"/>
    <m/>
    <n v="1"/>
    <n v="1"/>
    <n v="0"/>
    <s v="Pequeño"/>
    <n v="0"/>
    <n v="0"/>
    <n v="0"/>
    <n v="0"/>
    <n v="0"/>
    <n v="0"/>
    <n v="0"/>
    <m/>
  </r>
  <r>
    <m/>
    <x v="1"/>
    <s v="GLPI"/>
    <n v="358004"/>
    <s v="CAJA - ESTUDIANTES DISTANCIA CUOTA 245"/>
    <s v="Buen día Alex:_x000a__x000a_Por medio de la presente se adjunta la lista de 52 estudiantes con montos generados que aún no se han corregido, según lo acordado hacer el cambio solicitado por Jorge Vega por correo._x000a__x000a_Sin otro particular, y en espera de la atención a la presente, me despido._x000a__x000a_Atentamente,_x000a__x000a_Eva Marina Oré Suárez_x000a__x000a_Analista de Gestión de la Información_x000a__x000a_Instituto Continental_x000a_942615578"/>
    <s v="Ore Suarez Eva Marina"/>
    <d v="2022-02-07T17:51:00"/>
    <d v="2022-02-17T11:02:00"/>
    <d v="2022-02-17T11:02:00"/>
    <m/>
    <n v="10"/>
    <n v="10"/>
    <n v="0"/>
    <s v="Pequeño"/>
    <n v="0"/>
    <n v="0"/>
    <n v="0"/>
    <n v="0"/>
    <n v="0"/>
    <n v="0"/>
    <n v="0"/>
    <m/>
  </r>
  <r>
    <m/>
    <x v="1"/>
    <s v="GLPI"/>
    <n v="360271"/>
    <s v="ACTUALIZAR MONTOS CUOTA MODALIDAD DISTANCIA"/>
    <s v=" Actualizar los montos de cuotas de los estudiantes de la modalidad de distancia según el cargo asignado en su matricula anterior."/>
    <s v="Vega Rosales Jorge Martin"/>
    <d v="2022-02-15T19:40:00"/>
    <d v="2022-02-17T11:02:00"/>
    <d v="2022-02-17T11:02:00"/>
    <m/>
    <n v="2"/>
    <n v="2"/>
    <n v="0"/>
    <s v="Pequeño"/>
    <n v="0"/>
    <n v="0"/>
    <n v="0"/>
    <n v="0"/>
    <n v="0"/>
    <n v="0"/>
    <n v="0"/>
    <m/>
  </r>
  <r>
    <m/>
    <x v="1"/>
    <s v="GLPI"/>
    <n v="358992"/>
    <s v="CAJA IC - CENTRO DE COSTOS"/>
    <s v="Nelva Jessy Huaman Lorenzo_x000a__x000a_13:09 (hace 2 horas)_x000a__x000a_para mí, Torres, Enma, Caja_x000a__x000a_Estimados Mesa solicitó su apoyo en agregar a la tabla de centros de costos en el sistema APEC del INSTITUTO los siguiente:_x000a__x000a_Algunos de centros de costo ya están pero se necesita modificar las nomenclaturas."/>
    <s v="Huaman Lorenzo Nelva Jessy"/>
    <d v="2022-02-10T15:29:00"/>
    <d v="2022-02-17T10:57:00"/>
    <d v="2022-02-17T10:57:00"/>
    <m/>
    <n v="7"/>
    <n v="7"/>
    <n v="0"/>
    <s v="Pequeño"/>
    <n v="0"/>
    <n v="0"/>
    <n v="0"/>
    <n v="0"/>
    <n v="0"/>
    <n v="0"/>
    <n v="0"/>
    <m/>
  </r>
  <r>
    <m/>
    <x v="1"/>
    <s v="GLPI"/>
    <n v="355889"/>
    <s v="VERIFICAR PORTAL | BACHILLER NOTIFICACIÓN DE RECHAZOS"/>
    <s v="Estimado @Torres Carvajal Alex según se ha verificado en el portal del sistema de bachiller técnico, al momento de RECHAZAR un documento, si bien es cierto nos permite personalizar el texto con las observaciones, no verificamos que el correo se envié al estudiante, es preciso saber si le llega como un correo y desde que cuenta, pues de registrosic no es. _x000a__x000a_Por otro lado, de este mismo sistema observamos que está permitiendo elegir extensión, cuando solo debiera ser el programa de estudios culminado satisfactoriamente: _x000a__x000a_Por favor, corregir el caso de ese estudiante. _x000a__x000a_Quedamos atentas a las indicaciones. _x000a__x000a_Kety Condori Mamani_x000a_Registros Académicos - Grados y Títulos_x000a_Jefa_x000a__x000a_Celular: 977690546"/>
    <s v="Condori Mamani Kety Yaneth"/>
    <d v="2022-01-29T13:38:00"/>
    <d v="2022-02-17T10:29:00"/>
    <d v="2022-02-17T10:29:00"/>
    <m/>
    <n v="19"/>
    <n v="19"/>
    <n v="0"/>
    <s v="Pequeño"/>
    <n v="0"/>
    <n v="0"/>
    <n v="0"/>
    <n v="0"/>
    <n v="0"/>
    <n v="0"/>
    <n v="0"/>
    <m/>
  </r>
  <r>
    <m/>
    <x v="1"/>
    <s v="GLPI"/>
    <n v="358076"/>
    <s v="CAJA - ACTULIALIZAR FECHAS DE INICIO Y FIN"/>
    <s v="Se solicita su apoyo en actualizar a todos los inscritos y matriculados a las secciones siguientes ya que no se actualiza las fechas programadas de inicio y fin _x000a__x000a_INICIO FEBRERO 2022 (2022-1 / 2022-2)_x000a__x000a_OBSERVACIONES_x000a__x000a_PROGRAMA DE ESTUDIOS_x000a__x000a_SECCIONES_x000a__x000a_PERIODO_x000a__x000a_FECHA INICIO_x000a__x000a_FECHA FIN_x000a__x000a_Administración de Empresas_x000a__x000a_E02HM1_x000a__x000a_2022-1_x000a__x000a_14/02/2022_x000a__x000a_12/06/2022_x000a__x000a_SEMIPRESENCIAL_x000a__x000a_Administración de Empresas_x000a__x000a_E03KT1_x000a__x000a_2022-1_x000a__x000a_14/02/2022_x000a__x000a_12/06/2022_x000a__x000a_SEMIPRESENCIAL_x000a__x000a_Contabilidad_x000a__x000a_L03FT1_x000a__x000a_2022-1_x000a__x000a_14/02/2022_x000a__x000a_12/06/2022_x000a__x000a_SEMIPRESENCIAL"/>
    <s v="Huaman Lorenzo Nelva Jessy"/>
    <d v="2022-02-07T21:32:00"/>
    <d v="2022-02-17T10:27:00"/>
    <d v="2022-02-17T10:27:00"/>
    <m/>
    <n v="10"/>
    <n v="10"/>
    <n v="0"/>
    <s v="Pequeño"/>
    <n v="0"/>
    <n v="0"/>
    <n v="0"/>
    <n v="0"/>
    <n v="0"/>
    <n v="0"/>
    <n v="0"/>
    <m/>
  </r>
  <r>
    <m/>
    <x v="1"/>
    <s v="GLPI"/>
    <n v="357833"/>
    <s v="CAU IC - INCONVENIENTES"/>
    <s v="NO APARECE LA OPCION PARA SUBIR NOTA DE LOS ESTUDIANTES_x000a_Buenas Dias, no me aparece la opcion para subir notas de la Unidad Didactiva_x000a_MICHAEL BRAHIAM QUISPE QUISPE_x000a_mquispeb@continental.edu.pe"/>
    <s v="Docentes Lima"/>
    <d v="2022-02-07T11:52:00"/>
    <d v="2022-02-17T10:26:00"/>
    <d v="2022-02-17T10:26:00"/>
    <m/>
    <n v="10"/>
    <n v="10"/>
    <n v="0"/>
    <s v="Pequeño"/>
    <n v="0"/>
    <n v="0"/>
    <n v="0"/>
    <n v="0"/>
    <n v="0"/>
    <n v="0"/>
    <n v="0"/>
    <m/>
  </r>
  <r>
    <m/>
    <x v="1"/>
    <s v="GLPI"/>
    <n v="360486"/>
    <s v="REPORTE DE MARCADO DE ASISTENCIA"/>
    <s v="Marcación de docentes_x000a__x000a_Estimado Alex _x000a__x000a_Mediante la presente, solicito por favor el envío del reporte de marcación de asistencia de los docentes hasta la fecha. _x000a__x000a_Agradeciéndo su atención "/>
    <s v="Herrera Villarruel Daniel"/>
    <d v="2022-02-16T13:13:00"/>
    <d v="2022-02-16T20:10:00"/>
    <d v="2022-02-16T20:10:00"/>
    <m/>
    <n v="1"/>
    <n v="1"/>
    <n v="0"/>
    <s v="Pequeño"/>
    <n v="0"/>
    <n v="0"/>
    <n v="0"/>
    <n v="0"/>
    <n v="0"/>
    <n v="0"/>
    <n v="0"/>
    <m/>
  </r>
  <r>
    <m/>
    <x v="1"/>
    <s v="GLPI"/>
    <n v="359590"/>
    <s v="REPORTE DE ESTUDIANTES RECATEGORIZADOS"/>
    <s v="REPORTE DE ESTUDIANTES RECATEGORIZADOS_x000a_Estimados de TI: _x000a_Se solicita enviar el Reporte de estudiantes recategorizados en el período 2021-1 y 2021-2. _x000a__x000a_Cordialmente,_x000a__x000a_De Karla Teresa Martínez Oscata_x000a_Analista de subvenciones, reservas y reincorporaciones_x000a_Bienestar Estudiantil_x000a_921863837_x000a_064-481430 Anexo: 5251_x000a_icontinental.edu.pe"/>
    <s v="Mendoza Gongora Jessica"/>
    <d v="2022-02-12T17:22:00"/>
    <d v="2022-02-16T10:29:00"/>
    <d v="2022-02-16T10:29:00"/>
    <m/>
    <n v="4"/>
    <n v="4"/>
    <n v="0"/>
    <s v="Pequeño"/>
    <n v="0"/>
    <n v="0"/>
    <n v="0"/>
    <n v="0"/>
    <n v="0"/>
    <n v="0"/>
    <n v="0"/>
    <m/>
  </r>
  <r>
    <m/>
    <x v="1"/>
    <s v="GLPI"/>
    <n v="360339"/>
    <s v="TARJETA DE COORDENADAS - ENVIO"/>
    <s v="TARJETA DE COORDENADAS_x000a__x000a_Estimados @Mesa de Ayuda TI  por favor su apoyo para el envío al usuario ''apenas@continental.edu.pe'' el archivo de coordenadas N° 1396 que hemos asignado. "/>
    <s v="Condori Mamani Kety Yaneth"/>
    <d v="2022-02-16T08:56:00"/>
    <d v="2022-02-16T11:18:00"/>
    <d v="2022-02-16T11:18:00"/>
    <m/>
    <n v="1"/>
    <n v="1"/>
    <n v="0"/>
    <s v="Pequeño"/>
    <n v="0"/>
    <n v="0"/>
    <n v="0"/>
    <n v="0"/>
    <n v="0"/>
    <n v="0"/>
    <n v="0"/>
    <m/>
  </r>
  <r>
    <m/>
    <x v="1"/>
    <s v="GLPI"/>
    <n v="359620"/>
    <s v="EXAMEN DE ADMISION - NOTAS"/>
    <s v="Estimados @Mesa de Ayuda TI  en este grupo existen 62 usuarios NO UBICADOS en el sistema para registrar sus notas, he buscado todas las secciones suponiendo que estamos mal, pero no se ha ubicado. _x000a__x000a_Te pido por favor @Torres Carvajal Alex  que revises bien este tema y des una solución definitiva no momentánea. "/>
    <s v="Condori Mamani Kety Yaneth"/>
    <d v="2022-02-13T07:06:00"/>
    <d v="2022-02-14T10:53:00"/>
    <d v="2022-02-14T10:53:00"/>
    <m/>
    <n v="1"/>
    <n v="1"/>
    <n v="0"/>
    <s v="Pequeño"/>
    <n v="0"/>
    <n v="0"/>
    <n v="0"/>
    <n v="0"/>
    <n v="0"/>
    <n v="0"/>
    <n v="0"/>
    <m/>
  </r>
  <r>
    <m/>
    <x v="1"/>
    <s v="GLPI"/>
    <n v="358245"/>
    <s v="RAI - REVISAR MATRICULAS ACTIVAS"/>
    <s v="Urgente | Revisar matrículas activas_x000a_Buenos días a todos:_x000a_ _x000a_Solicito revisar la activación de matrículas de la base de datos de los estudiantes que finalizaron el 21.01.2022 de la mod. regular, dado que el equipo a cargo de las re matrículas constantemente están reportando que se activen las matrículas lo que implica una activación manual por parte del área de caja y demora en la atención. Estamos en una semana crucial de re-matrículas para iniciar el 14.02.2022._x000a__x000a_Adjunto algunos códigos como ejemplo._x000a_A la espera de la confirmación de la atención, me despido._x000a_Atte."/>
    <s v="Ferruzo Quino Isabel Leonor"/>
    <d v="2022-02-08T13:55:00"/>
    <d v="2022-02-10T20:11:00"/>
    <d v="2022-02-10T20:11:00"/>
    <m/>
    <n v="2"/>
    <n v="2"/>
    <n v="0"/>
    <s v="Pequeño"/>
    <n v="0"/>
    <n v="0"/>
    <n v="0"/>
    <n v="0"/>
    <n v="0"/>
    <n v="0"/>
    <n v="0"/>
    <m/>
  </r>
  <r>
    <m/>
    <x v="1"/>
    <s v="GLPI"/>
    <n v="358935"/>
    <s v="CAJA - Actualizar IDCuentaContraPartida"/>
    <s v="Regularizar la cuenta contra partida según el banco desde el que se realizó el abono"/>
    <s v="Huaman Lorenzo Nelva Jessy"/>
    <d v="2022-02-10T12:05:00"/>
    <d v="2022-02-10T19:55:00"/>
    <d v="2022-02-10T19:55:00"/>
    <m/>
    <n v="1"/>
    <n v="1"/>
    <n v="0"/>
    <s v="Pequeño"/>
    <n v="0"/>
    <n v="0"/>
    <n v="0"/>
    <n v="0"/>
    <n v="0"/>
    <n v="0"/>
    <n v="0"/>
    <m/>
  </r>
  <r>
    <m/>
    <x v="1"/>
    <s v="GLPI"/>
    <n v="357656"/>
    <s v="IC - CAMPAÑA DE REINCORPORACION"/>
    <s v="Buenas noches estimados mesa de ayuda y Alex._x000a__x000a_Por medio del presente solicito data de estudiantes que abandonaron o reservaron para el proceso de reincorporaciones para  TERCERO_x000a__x000a_semestre carrera contabilidad semipresencial de los siguientes semestres_x000a__x000a_ULTIMO PERIODO_x000a__x000a_CÓDIGO_x000a__x000a_APELLIDOS Y NOMBRES_x000a__x000a_Deuda_x000a__x000a_cursos desaprobados_x000a__x000a_estado abandono o reserva_x000a__x000a_Secciones:_x000a__x000a_- 2016-II  L03BT1_x000a__x000a_- 2017-I     L03FM1_x000a__x000a_- 2018-I   L03AM1_x000a__x000a_Esperando su respuesta me despido_x000a__x000a_Miguel Martin Cárdenas Agreda_x000a__x000a_Jefe de la Modalidad Semipresencial_x000a_064-481430 Anexo: 5232"/>
    <s v="Cárdenas Agreda Miguel Martín"/>
    <d v="2022-02-06T07:39:00"/>
    <d v="2022-02-10T09:44:00"/>
    <d v="2022-02-10T09:44:00"/>
    <m/>
    <n v="4"/>
    <n v="4"/>
    <n v="0"/>
    <s v="Pequeño"/>
    <n v="0"/>
    <n v="0"/>
    <n v="0"/>
    <n v="0"/>
    <n v="0"/>
    <n v="0"/>
    <n v="0"/>
    <m/>
  </r>
  <r>
    <m/>
    <x v="1"/>
    <s v="GLPI"/>
    <n v="358351"/>
    <s v="REPORTE - DATOS IC"/>
    <s v="Se solicita remitir el reporte de estudiantes conforme indica el documento adjunto, la información (criterios) son los mismos que del año pasado. _x000a_Quedo a la espera a fin de continuar con asignar el puesto correspondiente. _x000a__x000a_Por otro lado Jesús, conforme se indicó a Gerencia, se trabajará la información y en cuento se tenga se enviará. En lo sucesivo solicitarlo con tiempo. "/>
    <s v="Condori Mamani Kety Yaneth"/>
    <d v="2022-02-08T17:44:00"/>
    <d v="2022-02-09T11:52:00"/>
    <d v="2022-02-09T11:52:00"/>
    <m/>
    <n v="1"/>
    <n v="1"/>
    <n v="0"/>
    <s v="Pequeño"/>
    <n v="0"/>
    <n v="0"/>
    <n v="0"/>
    <n v="0"/>
    <n v="0"/>
    <n v="0"/>
    <n v="0"/>
    <m/>
  </r>
  <r>
    <m/>
    <x v="1"/>
    <s v="GLPI"/>
    <n v="357453"/>
    <s v="RAI - INCONSISTENCIA EN FORMULARIO"/>
    <s v="OBSERVACIÓN - RESTRICCIÓN | PRESENTACIÓN DE DOCUMENTOS DE MATRICULA_x000a_Buenas tardes_x000a_ _x000a_Estimados @Mesa de Ayuda TI @Torres Carvajal Alex por favor su apoyo con lo siguiente:_x000a_No se debe permitir la Inscripción, menos matrícula a los estudiantes suspendidos por presentación de documentos de matrícula.Como se muestra en la imagen la estudiante está inscrita en un 3er semestre, lo cual no es correcto porque tiene restricción por la falta de documentos._x000a_Es fundamental para nosotros poder exigir a los estudiantes que cumplan con la entrega de los documentos por este medio, mucho más ahora por los campos obligatorios que se deben cumplir en la plataforma del MINEDU. Quedo atenta a su pronta respuesta."/>
    <s v="Choque Lapa Seydi Sayumi"/>
    <d v="2022-02-04T18:29:00"/>
    <d v="2022-02-04T18:29:00"/>
    <d v="2022-02-04T18:29:00"/>
    <m/>
    <n v="1"/>
    <n v="1"/>
    <n v="0"/>
    <s v="Pequeño"/>
    <n v="0"/>
    <n v="0"/>
    <n v="0"/>
    <n v="0"/>
    <n v="0"/>
    <n v="0"/>
    <n v="0"/>
    <m/>
  </r>
  <r>
    <m/>
    <x v="1"/>
    <s v="GLPI"/>
    <n v="356456"/>
    <s v="RAI - ACTUALIZACION DE CUADRO DE MERITO"/>
    <s v="se solicita su apoyo para la actualización de cuadros de mérito ya que al momento de realizar la exportación de los mismos se está considerando a la modalidad A DISTANCIA lo cual es incorrecto, los cuadros de mérito sólo deben considerar a la modalidad REGULAR (presencial)._x000a__x000a_ _x000a__x000a_Las modalidades SEMIPRESENCIAL y A DISTANCIA deben ser exonerados de los cuadros de mérito por el sistema de descuentos con el que ya cuentan._x000a__x000a_ _x000a__x000a_Una de los cuadros con las que identificó ello la oficina de @Bienestar Instituto Continental es el cuadro de 1er semestre de Desarrollo de Sistemas._x000a__x000a_S01AM1 regular ------&amp;gt; SI se considera en el cuadro_x000a__x000a_S01BM1 a distancia --------&amp;gt; NO debe ser considerado en el cuadro"/>
    <s v="Choque Lapa Seydi Sayumi"/>
    <d v="2022-02-01T14:14:00"/>
    <d v="2022-02-01T14:14:00"/>
    <d v="2022-02-01T14:14:00"/>
    <m/>
    <n v="1"/>
    <n v="1"/>
    <n v="0"/>
    <s v="Pequeño"/>
    <n v="0"/>
    <n v="0"/>
    <n v="0"/>
    <n v="0"/>
    <n v="0"/>
    <n v="0"/>
    <n v="0"/>
    <m/>
  </r>
  <r>
    <m/>
    <x v="1"/>
    <s v="GLPI"/>
    <n v="357205"/>
    <s v="DISTANCIA - ACTUALIZACIÓN DE MONTOS DE CUOTAS"/>
    <s v="Estimado Alex:_x000a__x000a_      Buen día, acorde a lo acordado en la reunión, te envío las secciones que requieren de la actualización de los montos, a las cuotas que estuvieron pagando anteriormente:_x000a__x000a_PERIODO: 2022-20._x000a__x000a_Fecha de inicio: 21.02.22._x000a__x000a_Secciones_x000a__x000a_- E03AN1._x000a__x000a_- E03AN1._x000a__x000a_- E03CN1._x000a__x000a_- E03DN1._x000a__x000a_- L03AN1._x000a__x000a_- N03AN1._x000a__x000a_- S03AN1._x000a__x000a_- P03AN1._x000a__x000a_- E02AN1._x000a__x000a_- E02BN1._x000a__x000a_- L02AN1._x000a__x000a_Quedo atento a la confirmación del cambio,_x000a__x000a_Saludos y gracias por la atención, _x000a__x000a_Jorge M. Vega Rosales_x000a__x000a_Coordinación_x000a_Jefe de la Modalidad A Distancia_x000a_940 193258"/>
    <s v="Vega Rosales Jorge Martin"/>
    <d v="2022-02-03T22:16:00"/>
    <d v="2022-02-07T08:58:00"/>
    <d v="2022-02-07T08:58:00"/>
    <m/>
    <n v="4"/>
    <n v="4"/>
    <n v="0"/>
    <s v="Pequeño"/>
    <n v="0"/>
    <n v="0"/>
    <n v="0"/>
    <n v="0"/>
    <n v="0"/>
    <n v="0"/>
    <n v="0"/>
    <m/>
  </r>
  <r>
    <m/>
    <x v="1"/>
    <s v="GLPI"/>
    <n v="355734"/>
    <s v="REQUERIMIENTO DE INFORMACIÓN"/>
    <s v="Estimada Sra. Narda,  hemos coordinado con Alex y el profesor Jaime teniendo lo siguiente: _x000a__x000a_RENDIMIENTO ACADÉMICO: _x000a__x000a_2019: ambos periodos (plan 2019)  - Alex Torres_x000a__x000a_2020: ambos periodos (plan 2019) - Alex Torres _x000a__x000a_2021: 2021-1 (plan 2019) - Alex Torres _x000a__x000a_RENDIMIENTO ACADÉMICO - EFSRT (notas de los proyectos productivos ''A'' y ''B'') (plan 2019) Alex Torres_x000a__x000a_CERTIFICADOS MODULARES PLAN 2019_x000a__x000a_Módulo 1 (2019 -2 al 2021-1) = ORA (hasta expedidos) _x000a__x000a_Módulo 2 (2019 -2 al 2021-1) = ORA (hasta expedidos) _x000a__x000a_MÓDULO 3: (2021-2) SOLO APTOS =OVIE (Roberto Pantoja enviar data actualizada a ORA) _x000a__x000a_TITULACIÓN: ya se tiene y se enviará más tarde. _x000a__x000a_En ese sentido, Alex nos enviará la información el martes en la tarde por lo que lo tendríamos procesado para el día JUEVES 03/02_x000a__x000a_Saludos. _x000a__x000a_Kety Condori Mamani_x000a_Registros Académicos - Grados y Títulos_x000a_Jefa_x000a__x000a_Celular: 977690546"/>
    <s v="Condori Mamani Kety Yaneth"/>
    <d v="2022-01-28T16:35:00"/>
    <d v="2022-02-07T08:56:00"/>
    <d v="2022-02-07T08:56:00"/>
    <m/>
    <n v="10"/>
    <n v="10"/>
    <n v="0"/>
    <s v="Pequeño"/>
    <n v="0"/>
    <n v="0"/>
    <n v="0"/>
    <n v="0"/>
    <n v="0"/>
    <n v="0"/>
    <n v="0"/>
    <m/>
  </r>
  <r>
    <m/>
    <x v="1"/>
    <s v="GLPI"/>
    <n v="357416"/>
    <s v="CAJA - REVISAR Y ACTULIZAR BOLETA"/>
    <s v="Estimados Mesa de ayuda buenos días,_x000a__x000a_Solicito que actualicen la descripción de las boletas de los siguientes estudiantes codigos 1920456 Felix Perez Angel con boleta 99004-140888 importe 350.00 del día 03/02/2022_x000a__x000a_la sección BACH_CAE2022-1 creada por el area de CAU del IC_x000a__x000a_esto está involucrando al asbanc del IC._x000a__x000a_Nelva Huaman Lorenzo_x000a__x000a_Tesorería Créditos y Cobranza | Huancayo_x000a__x000a_Caja IC - cajaic@continental.edu.pe _x000a_HORARIO DE ATENCION ( cel.937474950)"/>
    <s v="Huaman Lorenzo Nelva Jessy"/>
    <d v="2022-02-04T17:12:00"/>
    <d v="2022-02-07T08:55:00"/>
    <d v="2022-02-07T08:55:00"/>
    <m/>
    <n v="3"/>
    <n v="3"/>
    <n v="0"/>
    <s v="Pequeño"/>
    <n v="0"/>
    <n v="0"/>
    <n v="0"/>
    <n v="0"/>
    <n v="0"/>
    <n v="0"/>
    <n v="0"/>
    <m/>
  </r>
  <r>
    <m/>
    <x v="1"/>
    <s v="GLPI"/>
    <n v="357400"/>
    <s v="BACH IC - SECCIONES"/>
    <s v="Estimados de mesa de ayuda/Centro de atención al usuario,_x000a__x000a_Se solicita la revision de las siguientes secciones al area que corresponde ya que no figura concepto, descripción, monto tal como se adjunta las imágenes._x000a_Esta sección está generando inconvenientes al momento de ingresar los pagos porque está generando su boleta e blanco._x000a__x000a_Nelva Huaman Lorenzo_x000a_Tesorería Créditos y Cobranza | Huancayo_x000a__x000a_Caja IC - cajaic@continental.edu.pe _x000a_HORARIO DE ATENCION ( cel.937474950)_x000a_Lunes a Viernes 8am-2pm  y 4pm-7pm_x000a_Sábados 9 am-12:00 pm"/>
    <s v="Huaman Lorenzo Nelva Jessy"/>
    <d v="2022-02-04T15:12:00"/>
    <d v="2022-02-07T08:55:00"/>
    <d v="2022-02-07T08:55:00"/>
    <m/>
    <n v="3"/>
    <n v="3"/>
    <n v="0"/>
    <s v="Pequeño"/>
    <n v="0"/>
    <n v="0"/>
    <n v="0"/>
    <n v="0"/>
    <n v="0"/>
    <n v="0"/>
    <n v="0"/>
    <m/>
  </r>
  <r>
    <m/>
    <x v="1"/>
    <s v="GLPI"/>
    <n v="357378"/>
    <s v="CAJ - REVISAR Y ACTUALIZAR BOLETA"/>
    <s v="MUY URGENTE - RIVISAR Y ACTUALIZAR BOLETA_x000a_Estimados Mesa de ayuda buenos días,_x000a__x000a_Solicito que actualicen la descripción de las boletas de los siguientes estudiantes codigos 1117674 Quispe Crisostomo Priscila con boleta 99004-140960 importe 350.00 del día 03/02/2022 y el código 1920493 Gonzales Paucar Heber con boleta 99004-140731 del dia 2/2/2022 el importe 350.00 que afectan a la sección BACH_CAE2022-1 dichos comprobantes en Apec está en blanco se adjunta imagen._x000a__x000a_Por favor son 2 casos hasta el momento al parecer el problema es la sección BACH_CAE2022-1 creada por el area de CAU del IC_x000a_esto está involucrando al asbanc del IC._x000a_ _x000a_Adjunto imagen"/>
    <s v="Huaman Lorenzo Nelva Jessy"/>
    <d v="2022-02-04T14:35:00"/>
    <d v="2022-02-07T08:54:00"/>
    <d v="2022-02-07T08:54:00"/>
    <m/>
    <n v="3"/>
    <n v="3"/>
    <n v="0"/>
    <s v="Pequeño"/>
    <n v="0"/>
    <n v="0"/>
    <n v="0"/>
    <n v="0"/>
    <n v="0"/>
    <n v="0"/>
    <n v="0"/>
    <m/>
  </r>
  <r>
    <m/>
    <x v="1"/>
    <s v="GLPI"/>
    <n v="357377"/>
    <s v="CAJ - REVISAR Y ACTUALIZAR BOLETA"/>
    <s v="MUY URGENTE - RIVISAR Y ACTUALIZAR BOLETA_x000a__x000a_Estimados Mesa de ayuda buenos días,_x000a__x000a_Solicito que actualicen la descripción de las boletas de los siguientes estudiantes codigos 1219201 Duran Tovar Alvarao con boleta 99004-140857  importe 350.00 del día 03/02/2022 y el código 1920010 Cieza Jimenez Carmela con boleta 99004-140802 del dia 3/2/2022 el importe 350.00 que afectan a la sección BACH_CAE2022-1 dichos comprobantes en Apec está en blanco se adjunta imagen._x000a__x000a_Por favor se están encontrando más casos hasta el momento al parecer el problema es la sección BACH_CAE2022-1 creada por el area de CAU del IC esto está involucrando al asbanc del IC._x000a__x000a_Adjunto imagen"/>
    <s v="Huaman Lorenzo Nelva Jessy"/>
    <d v="2022-02-04T14:32:00"/>
    <d v="2022-02-07T08:54:00"/>
    <d v="2022-02-07T08:54:00"/>
    <m/>
    <n v="3"/>
    <n v="3"/>
    <n v="0"/>
    <s v="Pequeño"/>
    <n v="0"/>
    <n v="0"/>
    <n v="0"/>
    <n v="0"/>
    <n v="0"/>
    <n v="0"/>
    <n v="0"/>
    <m/>
  </r>
  <r>
    <m/>
    <x v="1"/>
    <s v="GLPI"/>
    <n v="356114"/>
    <s v="AULA VIRTUAL IC - INCONVENIENTES"/>
    <s v="Nueva plataforma virtual de la modalidad semipresencial y A Distancia en el instituto continental no funciona_x000a_Buenos dias Srs. mesa de ayuda, reitero el pedido hecho por Pedro Fernandez y confirmo que la nueva plataforma del aula virtual en el instituto continental no esta funcionando, al tratar de ingresar se observa el siguiente mensaje o mensajes:"/>
    <s v="Cárdenas Agreda Miguel Martín"/>
    <d v="2022-01-31T12:36:00"/>
    <d v="2022-02-07T08:53:00"/>
    <d v="2022-02-07T08:53:00"/>
    <m/>
    <n v="7"/>
    <n v="7"/>
    <n v="0"/>
    <s v="Pequeño"/>
    <n v="0"/>
    <n v="0"/>
    <n v="0"/>
    <n v="0"/>
    <n v="0"/>
    <n v="0"/>
    <n v="0"/>
    <m/>
  </r>
  <r>
    <m/>
    <x v="1"/>
    <s v="GLPI"/>
    <n v="355821"/>
    <s v="APEC - REPORTE"/>
    <s v="Se solicita de acuerdo al reporte de aptos a reincorporar se complete en los siguientes  recuadros."/>
    <s v="Mendoza Gongora Jessica"/>
    <d v="2022-01-29T09:08:00"/>
    <d v="2022-02-03T10:45:00"/>
    <d v="2022-02-03T10:45:00"/>
    <m/>
    <n v="5"/>
    <n v="5"/>
    <n v="0"/>
    <s v="Pequeño"/>
    <n v="0"/>
    <n v="0"/>
    <n v="0"/>
    <n v="0"/>
    <n v="0"/>
    <n v="0"/>
    <n v="0"/>
    <m/>
  </r>
  <r>
    <m/>
    <x v="1"/>
    <s v="GLPI"/>
    <n v="350124"/>
    <s v="APEC - INCREMENTAR COLUMNA REPORTE DEUDORES"/>
    <s v="Buen día Alex:_x000a__x000a_Por medio de la presente y debido a que hemos iniciado un nuevo año, es necesario incrementar columnas al Listado de Deudores, columnas que muestren las deudas de los meses del año 2022 para el seguimiento respectivo._x000a__x000a_En la captura adjunta se muestra que solo tenemos hasta Diciembre del 2021._x000a__x000a_Sin otro asunto en particular y en espera de la pronta atención a la presente, me reitero._x000a__x000a_Atentamente,_x000a__x000a_Eva Marina Oré Suárez_x000a__x000a_Analista de Gestión de la Información_x000a__x000a_Instituto Continental_x000a_942615578"/>
    <s v="Ore Suarez Eva Marina"/>
    <d v="2022-01-03T16:44:00"/>
    <d v="2022-01-28T09:09:00"/>
    <d v="2022-01-28T09:09:00"/>
    <m/>
    <n v="25"/>
    <n v="25"/>
    <n v="0"/>
    <s v="Pequeño"/>
    <n v="0"/>
    <n v="0"/>
    <n v="0"/>
    <n v="0"/>
    <n v="0"/>
    <n v="0"/>
    <n v="0"/>
    <m/>
  </r>
  <r>
    <m/>
    <x v="1"/>
    <s v="GLPI"/>
    <n v="353019"/>
    <s v="IC - CREACION DE CUENTAS DE CORREO"/>
    <s v="Buenos días activación de correo 2227549. Cordero Azocar gremy Isabella"/>
    <s v="Chipana Carhuamaca Francisco"/>
    <d v="2022-01-17T09:02:00"/>
    <d v="2022-01-27T09:12:00"/>
    <d v="2022-01-27T09:12:00"/>
    <m/>
    <n v="10"/>
    <n v="10"/>
    <n v="0"/>
    <s v="Pequeño"/>
    <n v="0"/>
    <n v="0"/>
    <n v="0"/>
    <n v="0"/>
    <n v="0"/>
    <n v="0"/>
    <n v="0"/>
    <m/>
  </r>
  <r>
    <m/>
    <x v="1"/>
    <s v="GLPI"/>
    <n v="353792"/>
    <s v="PORTAL - BACHILLER TÉCNICO"/>
    <s v="Estimados TI, _x000a__x000a_estamos presentando inconvenientes de validaciones en el sistema de bachiller a través del portal del estudiante, a modo de ejemplo: _x000a__x000a_Les sale que no tienen modular, lo cual para este proceso lo único que se considera es APTO, de modo obligatorio debe validar que cuente con certificado de egresado, de ese modo se valida los procesos modulares independientemente que haya tramitado o no. Asimismo Yanet Porras ha notificado a Alex al respecto de los casos, sin respuesta. _x000a__x000a_Además pido que se nos CONFIRME si las opciones acordadas con Lucas en su momento se llegaron a procesar, pues en diciembre me indico que estaba en pase: _x000a__x000a_Remitir correo de aviso a estudiantes: cuando se asigne la deuda del bachiller_x000a__x000a_Al momento de rechazar el documento, debe permitir detallar el motivo e indicaciones personalizadas. _x000a__x000a_Validación de que solo se permita a estudiantes con certificado de egreso. _x000a__x000a_Es importante mencionar que estamos en pleno proceso, hemos insistido a los estudiantes subir documentos hasta este mes, pero si el sistema no está validando correctamente, como exigir?_x000a__x000a_Por favor darle la atención que amerita este sistema, para estos procesos tenemos cronogramas fijos con el MINEDU. _x000a__x000a_Quedo atenta a sus comentarios y solución. _x000a__x000a_Kety Condori Mamani_x000a_Registros Académicos - Grados y Títulos_x000a_Jefa_x000a__x000a_Celular: 977690546_x000a__x000a_WhatsApp: 912312855_x000a__x000a_icontinental.edu.pe"/>
    <s v="Condori Mamani Kety Yaneth"/>
    <d v="2022-01-19T18:45:00"/>
    <d v="2022-01-27T09:12:00"/>
    <d v="2022-01-27T09:12:00"/>
    <m/>
    <n v="8"/>
    <n v="8"/>
    <n v="0"/>
    <s v="Pequeño"/>
    <n v="0"/>
    <n v="0"/>
    <n v="0"/>
    <n v="0"/>
    <n v="0"/>
    <n v="0"/>
    <n v="0"/>
    <m/>
  </r>
  <r>
    <m/>
    <x v="1"/>
    <s v="GLPI"/>
    <n v="355326"/>
    <s v="REPORTE DE ESTUDIANTES"/>
    <s v="REPORTE | DESAPROBADOS EN UD Laboratorio SIAF plan 2019 Contabilidad_x000a_Estimado Alex conforme a lo indicado se solicita: _x000a_Estudiantes desaprobados en la UD ''LABORATORIO SIAF'' del programa de contabilidad plan 2019, todos aquellos hasta la fecha, consignando lo que indica en el adjunto. _x000a__x000a_gracias. "/>
    <s v="Condori Mamani Kety Yaneth"/>
    <d v="2022-01-27T11:49:00"/>
    <d v="2022-01-29T10:24:00"/>
    <d v="2022-01-29T10:24:00"/>
    <m/>
    <n v="2"/>
    <n v="2"/>
    <n v="0"/>
    <s v="Pequeño"/>
    <n v="0"/>
    <n v="0"/>
    <n v="0"/>
    <n v="0"/>
    <n v="0"/>
    <n v="0"/>
    <n v="0"/>
    <m/>
  </r>
  <r>
    <m/>
    <x v="1"/>
    <s v="GLPI"/>
    <n v="355508"/>
    <s v="CAJA DISTANCIA - CUOTAS DISTANCIA"/>
    <s v="Estimados señores de mesa de ayuda, su apoyo actualizando la cuenta corriente de todos los estudiantes matriculados en las siguientes secciones, ya que deberían tener solo 3 cuotas, según sección creada._x000a__x000a_las secciones a actualizar son las siguientes_x000a__x000a_PERIODO 2022-1:_x000a__x000a_E01AN1_x000a__x000a_PERIODO 2022-2:_x000a__x000a_ _x000a__x000a_SECCIONES_x000a__x000a_C01°_x000a__x000a_C02°_x000a__x000a_C03°_x000a__x000a_E03AN1_x000a__x000a_21/02/2022_x000a__x000a_04/03/2022_x000a__x000a_04/04/2022_x000a__x000a_E03BN1_x000a__x000a_21/02/2022_x000a__x000a_04/03/2022_x000a__x000a_04/04/2022_x000a__x000a_E03CN1_x000a__x000a_21/02/2022_x000a__x000a_04/03/2022_x000a__x000a_04/04/2022_x000a__x000a_E03DN1_x000a__x000a_21/02/2022_x000a__x000a_04/03/2022_x000a__x000a_04/04/2022_x000a__x000a_N03AN1_x000a__x000a_21/02/2022_x000a__x000a_04/03/2022_x000a__x000a_04/04/2022_x000a__x000a_L03AN1_x000a__x000a_21/02/2022_x000a__x000a_04/03/2022_x000a__x000a_04/04/2022_x000a__x000a_S03AN1_x000a__x000a_21/02/2022_x000a__x000a_04/03/2022_x000a__x000a_04/04/2022_x000a__x000a_P03AN1_x000a__x000a_21/02/2022_x000a__x000a_04/03/2022_x000a__x000a_04/04/2022_x000a__x000a_Agradecida por el apoyo brindado_x000a__x000a_Patricia Rodriguez Chamorro_x000a__x000a_Tesorería Créditos y Cobranza | Huancayo_x000a__x000a_Caja IC - cajaic@continental.edu.pe _x000a_HORARIO DE ATENCION ( cel.937474950)"/>
    <s v="Rodriguez Chamorro Patricia Angela"/>
    <d v="2022-01-27T21:03:00"/>
    <d v="2022-01-28T10:34:00"/>
    <d v="2022-01-28T10:34:00"/>
    <m/>
    <n v="1"/>
    <n v="1"/>
    <n v="0"/>
    <s v="Pequeño"/>
    <n v="0"/>
    <n v="0"/>
    <n v="0"/>
    <n v="0"/>
    <n v="0"/>
    <n v="0"/>
    <n v="0"/>
    <m/>
  </r>
  <r>
    <m/>
    <x v="1"/>
    <s v="GLPI"/>
    <n v="353919"/>
    <s v="CAU IC - INCONVENIENTES"/>
    <s v="Fwd: URGENTE_x000a__x000a_Buenos días Centro, quisiera que me ayudaran con el problema acerca de las experiencias formativas EFSRT, que no me deja ingresar, se mantiene cargando lo cual adjunto la prueba en la parte inferior. Quisiera la ayuda pronto por favor. Gracias._x000a__x000a_ARIANA LUCIA VENTO POMA_x000a__x000a_i2225463@continental.edu.pe"/>
    <s v="Alumnos IESC"/>
    <d v="2022-01-20T12:43:00"/>
    <d v="2022-01-27T09:12:00"/>
    <d v="2022-01-27T09:12:00"/>
    <m/>
    <n v="7"/>
    <n v="7"/>
    <n v="0"/>
    <s v="Pequeño"/>
    <n v="0"/>
    <n v="0"/>
    <n v="0"/>
    <n v="0"/>
    <n v="0"/>
    <n v="0"/>
    <n v="0"/>
    <m/>
  </r>
  <r>
    <m/>
    <x v="1"/>
    <s v="GLPI"/>
    <n v="354638"/>
    <s v="APEC - INSCRIBIR PARTICIPANTES"/>
    <s v="Estimados, _x000a__x000a_Para solicitar ayuda con el sistema ya que no me permite inscribir a los participantes de la sección 22ECC1A._x000a__x000a_Por favor su ayuda porque estamos en campaña._x000a__x000a_Quedo atento a sus comentarios"/>
    <s v="spantoja@continental.edu.pe"/>
    <d v="2022-01-24T17:28:00"/>
    <d v="2022-01-27T09:10:00"/>
    <d v="2022-01-27T09:10:00"/>
    <m/>
    <n v="3"/>
    <n v="3"/>
    <n v="0"/>
    <s v="Pequeño"/>
    <n v="0"/>
    <n v="0"/>
    <n v="0"/>
    <n v="0"/>
    <n v="0"/>
    <n v="0"/>
    <n v="0"/>
    <m/>
  </r>
  <r>
    <m/>
    <x v="1"/>
    <s v="GLPI"/>
    <n v="352684"/>
    <s v="APEC - INCONVENIENTES"/>
    <s v="NO SE PUEDE REGISTRAR VISITA EN APEC_x000a__x000a_Buenas tardes, pido su apoyo tengo inconvenientes para registrar VISITA en APEC, me aparece el error que sale en la imagen, lo que me impide registrar las inscripciones que realizo con mi usuario, agradezco su apoyo de antemano._x000a__x000a_Buenas tardes mi número es 944253512, si es posible en el transcurso de esta tarde por favor. Gracias"/>
    <s v="Chancha Sinche Elizabeth"/>
    <d v="2022-01-14T12:37:00"/>
    <d v="2022-01-27T12:11:00"/>
    <d v="2022-01-27T12:11:00"/>
    <m/>
    <n v="13"/>
    <n v="13"/>
    <n v="0"/>
    <s v="Pequeño"/>
    <n v="0"/>
    <n v="0"/>
    <n v="0"/>
    <n v="0"/>
    <n v="0"/>
    <n v="0"/>
    <n v="0"/>
    <m/>
  </r>
  <r>
    <m/>
    <x v="1"/>
    <s v="GLPI"/>
    <n v="354032"/>
    <s v="SIAVI - ACCESO"/>
    <s v="- SIAVI fichas socioeconómicas (escritura)._x000a__x000a_.*Carlos Enrique Sanchez Herrera_x000a__x000a_csanchezh@continentl.edu.pe_x000a__x000a_*Ederson Sandoval Huaylinos_x000a__x000a_esandovalh@continental.edu.pe"/>
    <s v="Mendoza Gongora Jessica"/>
    <d v="2022-01-20T19:39:00"/>
    <d v="2022-01-24T19:17:00"/>
    <d v="2022-01-24T19:17:00"/>
    <m/>
    <n v="4"/>
    <n v="4"/>
    <n v="0"/>
    <s v="Pequeño"/>
    <n v="0"/>
    <n v="0"/>
    <n v="0"/>
    <n v="0"/>
    <n v="0"/>
    <n v="0"/>
    <n v="0"/>
    <m/>
  </r>
  <r>
    <m/>
    <x v="1"/>
    <s v="GLPI"/>
    <n v="352753"/>
    <s v="Derivación portal del estudiante - gastronomía"/>
    <s v="Buenas tardes Alex, como figura en la imagen _x000a__x000a_en el portal al derivar al coordinador de gastronomía que es jlucas@ no aparece el usuario del mismo. _x000a__x000a_tu apoyo por favor _x000a__x000a_a la espera de tu pronta respuesta _x000a__x000a_Cordialmente_x000a__x000a_Francisco Chipana Carhuamaca_x000a__x000a_Centro de Atención al Usuario_x000a_Responsable_x000a_923522129 _x000a_icontinental.edu.pe"/>
    <s v="Chipana Carhuamaca Francisco"/>
    <d v="2022-01-14T16:10:00"/>
    <d v="2022-01-24T19:17:00"/>
    <d v="2022-01-24T19:17:00"/>
    <m/>
    <n v="10"/>
    <n v="10"/>
    <n v="0"/>
    <s v="Pequeño"/>
    <n v="0"/>
    <n v="0"/>
    <n v="0"/>
    <n v="0"/>
    <n v="0"/>
    <n v="0"/>
    <n v="0"/>
    <m/>
  </r>
  <r>
    <m/>
    <x v="1"/>
    <s v="GLPI"/>
    <n v="354256"/>
    <s v="Eventos no generados (calendar)"/>
    <s v="Estimados,_x000a_Mediante el presente, indicarles que no se generaron los eventos en el calendar, de las secciones que finalizan el día de hoy."/>
    <s v="Herrera Villarruel Daniel"/>
    <d v="2022-01-21T19:05:00"/>
    <d v="2022-01-24T19:15:00"/>
    <d v="2022-01-24T19:15:00"/>
    <m/>
    <n v="3"/>
    <n v="3"/>
    <n v="0"/>
    <s v="Pequeño"/>
    <n v="0"/>
    <n v="0"/>
    <n v="0"/>
    <n v="0"/>
    <n v="0"/>
    <n v="0"/>
    <n v="0"/>
    <m/>
  </r>
  <r>
    <m/>
    <x v="1"/>
    <s v="GLPI"/>
    <n v="354715"/>
    <s v="DATA DE ESTUDIANTES APTOS A R2"/>
    <s v="Buenas noches_x000a__x000a_Estimados, solicito la data de estudiantes APTOS PARA EXAMEN DE R2 que iniciaron clases el 13/09/2021._x000a__x000a_Adjunto archivo excel con los campos necesarios. Quedo atenta a su pronta respuesta._x000a__x000a_Cordialmente._x000a_--_x000a_Instituto Continental_x000a_Seydi Choque_x000a_Registros Académicos_x000a_Asistente | Convalidación, Titulación y Exámenes_x000a_Sala Virtual Meet: meet.google.com/ifq-cruk-psu_x000a_064-481430 Anexo: 5261_x000a_icontinental.edu.pe_x000a__x000a_HORARIO DE ATENCIÓN SALA MEET_x000a_Lun-vier: 9:00 - 13:00 | 3:00 - 6:00"/>
    <s v="Choque Lapa Seydi Sayumi"/>
    <d v="2022-01-24T20:58:00"/>
    <d v="2022-01-25T12:06:00"/>
    <d v="2022-01-25T12:06:00"/>
    <m/>
    <n v="1"/>
    <n v="1"/>
    <n v="0"/>
    <s v="Pequeño"/>
    <n v="0"/>
    <n v="0"/>
    <n v="0"/>
    <n v="0"/>
    <n v="0"/>
    <n v="0"/>
    <n v="0"/>
    <m/>
  </r>
  <r>
    <m/>
    <x v="1"/>
    <s v="GLPI"/>
    <n v="351596"/>
    <s v="APEC - REPORTE"/>
    <s v="Solicito base de datos_x000a__x000a_Buen día:_x000a__x000a_Previo saludo cordial, mediante la presente solicito base de datos de los matriculados a los cursos de extensión del Instituto Continental del 2019, 2020 y 2021._x000a__x000a_Datos:_x000a__x000a_- Apellidos_x000a__x000a_- Nombres_x000a__x000a_- Correo1_x000a__x000a_- Correo2_x000a__x000a_- Celular_x000a__x000a_- Curso o sección al que se matriculo_x000a__x000a_De antemano gracias por el apoyo._x000a__x000a_Atentamente, "/>
    <s v="Guerra Moreno Guissela"/>
    <d v="2022-01-10T14:26:00"/>
    <d v="2022-01-10T14:26:00"/>
    <d v="2022-01-10T14:26:00"/>
    <m/>
    <n v="1"/>
    <n v="1"/>
    <n v="0"/>
    <s v="Pequeño"/>
    <n v="0"/>
    <n v="0"/>
    <n v="0"/>
    <n v="0"/>
    <n v="0"/>
    <n v="0"/>
    <n v="0"/>
    <m/>
  </r>
  <r>
    <m/>
    <x v="1"/>
    <s v="GLPI"/>
    <n v="353851"/>
    <s v="AULA VIRTAUL - ENROLAMIENTO"/>
    <s v="Buenas tardes por favor su atención al código 2025461... No le aparece los cursos en su aula virtual_x000a_Su apoyo por favor_x000a_935651528_x000a__x000a_su apoyo por favor _x000a__x000a_estan en examenes finales "/>
    <s v="Chipana Carhuamaca Francisco"/>
    <d v="2022-01-20T09:38:00"/>
    <d v="2022-01-21T19:10:00"/>
    <d v="2022-01-21T19:10:00"/>
    <m/>
    <n v="1"/>
    <n v="1"/>
    <n v="0"/>
    <s v="Pequeño"/>
    <n v="0"/>
    <n v="0"/>
    <n v="0"/>
    <n v="0"/>
    <n v="0"/>
    <n v="0"/>
    <n v="0"/>
    <m/>
  </r>
  <r>
    <m/>
    <x v="1"/>
    <s v="GLPI"/>
    <n v="352958"/>
    <s v="ADM - INCONVENIENTES EN INSCRIPCIÓN"/>
    <s v="VERIFICACIÓN URGENTE_x000a__x000a_Buenas tardes,_x000a__x000a_Por favor!!!!"/>
    <s v="Madrid Condezo Katya Denisse"/>
    <d v="2022-01-15T17:54:00"/>
    <d v="2022-01-20T19:36:00"/>
    <d v="2022-01-20T19:36:00"/>
    <m/>
    <n v="5"/>
    <n v="5"/>
    <n v="0"/>
    <s v="Pequeño"/>
    <n v="0"/>
    <n v="0"/>
    <n v="0"/>
    <n v="0"/>
    <n v="0"/>
    <n v="0"/>
    <n v="0"/>
    <m/>
  </r>
  <r>
    <m/>
    <x v="1"/>
    <s v="GLPI"/>
    <n v="352192"/>
    <s v="REPORTE | AÑADIR CAMPOS REGISTRA"/>
    <s v="Estimado Alex, conforme a lo conversado, se solicita incluir en el DRIVE https://docs.google.com/spreadsheets/d/1nXDCouZMxAWEBqK6lU5mTEX7Zp2noZBeZRDrZN5JrF8/edit?usp=sharing de registra 2021-2 la siguiente información:_x000a__x000a_Unidades didácticas pendientes de aprobar (todas las UD que el estudiante tenga hasta el ciclo cursado) detallar los nombres de las UD y el ciclo respectivo al que corresponde. _x000a__x000a_Tomar en cuenta los casos de UD prácticas que no llevaron en las carreras prácticas. _x000a__x000a_Asimismo detallar el orden de prioridad para trabajar los requerimientos para este DRIVE_x000a__x000a_Registrar las UD pendientes_x000a__x000a_Reservas, abandonos (solicitado por bienestar) _x000a__x000a_Edad, género (solicitado por ORA)_x000a__x000a_Por favor darle la atención conforme hemos quedado pues esta data debe estar lista filtrada por nosotras al 15 de enero. _x000a__x000a_Quedo atenta._x000a__x000a_Kety Condori Mamani_x000a_Registros Académicos - Grados y Títulos_x000a_Jefa_x000a__x000a_064-481430 Anexo 5202_x000a__x000a_Celular: 977690546_x000a__x000a_WhatsApp: 912312855_x000a__x000a_icontinental.edu.pe"/>
    <s v="Condori Mamani Kety Yaneth"/>
    <d v="2022-01-12T17:17:00"/>
    <d v="2022-01-18T09:22:00"/>
    <d v="2022-01-18T09:22:00"/>
    <m/>
    <n v="6"/>
    <n v="6"/>
    <n v="0"/>
    <s v="Pequeño"/>
    <n v="0"/>
    <n v="0"/>
    <n v="0"/>
    <n v="0"/>
    <n v="0"/>
    <n v="0"/>
    <n v="0"/>
    <m/>
  </r>
  <r>
    <m/>
    <x v="1"/>
    <s v="GLPI"/>
    <n v="352738"/>
    <s v="AULA VIRTUAL - INCONVENIENTE AL INGRESAR E05BN1 - 2022-1"/>
    <s v="Miguel Martín Cárdenas Agreda_x000a__x000a_13:41 (hace 2 horas)_x000a__x000a_para Torres, mí_x000a__x000a_Buenas tardes me sorprende la resupuesta._x000a__x000a_¿Como voy a proceder a borrar un aula virtual en donde estan las caificaiones de os estudiantes?_x000a__x000a_Las aulas virtuales estan en produccion con estudiantes matriculados y desarrollando las actividades, no es posible borrarlas._x000a__x000a_Ademas, por si acaso las aulas virtuales se crean automaticamente y no manualmente, ¿Creo que desconoce el funcionamiento del sistema?._x000a__x000a_Las aulas virtuales han estado funcionando bien y desde ayer no se pueden ingresar a las aulas virtuales._x000a__x000a_Por favor necesito que una persona que conozca del tema pueda ver el caso._x000a__x000a_Estoy copiando este email a Alex Torres quien sabe como es el funcionamiento de las aulas virtuales y el sistema APEC."/>
    <s v="Cardenas Alarcon Miguel Antonio"/>
    <d v="2022-01-14T15:13:00"/>
    <d v="2022-01-17T10:42:00"/>
    <d v="2022-01-17T10:42:00"/>
    <m/>
    <n v="3"/>
    <n v="3"/>
    <n v="0"/>
    <s v="Pequeño"/>
    <n v="0"/>
    <n v="0"/>
    <n v="0"/>
    <n v="0"/>
    <n v="0"/>
    <n v="0"/>
    <n v="0"/>
    <m/>
  </r>
  <r>
    <m/>
    <x v="1"/>
    <s v="GLPI"/>
    <n v="352228"/>
    <s v="ACTIVAR DESCUENTO Y RECONOCER PAGO"/>
    <s v="Bienestar Instituto Continental (&amp;lt;&amp;lt;a href=''mailto:bienestaric@continental.edu.pe'' target=''_blank''&amp;gt;bienestaric@continental.edu.pe&amp;gt;) escribió:_x000a__x000a_Buen día: _x000a__x000a_Estimado @Jorge Tuesta Espejo, se solicita activar el descuento a las cuotas de la estudiante CANO VARGAS, YNGRID YSABEL con código 1416774 - MODALIDAD DISTANCIA, quien se encuentra incómoda porque realizó el pago de S/. 245.00 en la 2da cuota debiendo ser S/. 220.50._x000a__x000a_Estimadas de @Caja Instituto Continental se solicita reconocer la diferencia de la 1° cuota a la 2° cuota. _x000a__x000a_Cordialmente, _x000a__x000a_--_x000a__x000a_Bienestar Estudiantil_x000a_Responsable_x000a_995136887 / 921863837_x000a_064-481430 Anexo: 5240-5251_x000a__x000a_bienestaric@continental.edu.pe_x000a_HORARIO DE ATENCIÓN_x000a_Lun-Vier: 8:15 - 13:00 | 14:00 a 18:00_x000a_Sábados: 09.00 - 12:30 "/>
    <s v="Tuesta Espejo Jorge"/>
    <d v="2022-01-12T18:53:00"/>
    <d v="2022-01-14T19:12:00"/>
    <d v="2022-01-14T19:12:00"/>
    <m/>
    <n v="2"/>
    <n v="2"/>
    <n v="0"/>
    <s v="Pequeño"/>
    <n v="0"/>
    <n v="0"/>
    <n v="0"/>
    <n v="0"/>
    <n v="0"/>
    <n v="0"/>
    <n v="0"/>
    <m/>
  </r>
  <r>
    <m/>
    <x v="1"/>
    <s v="GLPI"/>
    <n v="350145"/>
    <s v="ADM - VERIFICAR FORMULARIO DESCUENTOS"/>
    <s v="Estimados, solicito por favor apoyo en la verificación del sistema de APEC - DESCUENTOS._x000a__x000a_Usualmente realizamos los descuento desde dicho sistema, pero el día de hoy al realizar la actualización solicitada por el sistema no muestra ninguna opción de descuento._x000a__x000a_Por favor quedo atento a su pronto apoyo, pues tengo estudiantes a pagar en espera._x000a__x000a_952228747"/>
    <s v="Salazar Guillermo Edson Alfredo"/>
    <d v="2022-01-03T18:00:00"/>
    <d v="2022-01-14T19:12:00"/>
    <d v="2022-01-14T19:12:00"/>
    <m/>
    <n v="11"/>
    <n v="11"/>
    <n v="0"/>
    <s v="Pequeño"/>
    <n v="0"/>
    <n v="0"/>
    <n v="0"/>
    <n v="0"/>
    <n v="0"/>
    <n v="0"/>
    <n v="0"/>
    <m/>
  </r>
  <r>
    <m/>
    <x v="1"/>
    <s v="GLPI"/>
    <n v="351744"/>
    <s v="RAI - ACTUALIZAR FORMATOS"/>
    <s v="Actualización de formatos actas y nóminas_x000a__x000a_Estimado Alex, _x000a__x000a_Mediante el presente solicito la actualización de formatos (Actas y Nóminas) que genera el sistema APEC, con la información contenida en formatos del Ministerio (Sistema Registra); para lo cual adjunto link con los campos e información requeridos._x000a__x000a_https://docs.google.com/spreadsheets/d/1nXDCouZMxAWEBqK6lU5mTEX7Zp2noZBeZRDrZN5JrF8/edit#gid=1006298117_x000a__x000a_ _x000a__x000a_En espera de tu pronta respuesta."/>
    <s v="Porras Tapara Yanet Victoria"/>
    <d v="2022-01-11T08:29:00"/>
    <d v="2022-01-13T17:48:00"/>
    <d v="2022-01-13T17:48:00"/>
    <m/>
    <n v="2"/>
    <n v="2"/>
    <n v="0"/>
    <s v="Pequeño"/>
    <n v="0"/>
    <n v="0"/>
    <n v="0"/>
    <n v="0"/>
    <n v="0"/>
    <n v="0"/>
    <n v="0"/>
    <m/>
  </r>
  <r>
    <m/>
    <x v="1"/>
    <s v="GLPI"/>
    <n v="351202"/>
    <s v="REPORTE DE NOTAS EXAMEN DE ADMISION 2022"/>
    <s v="No se visualizan todos los estudiantes para el registro de nota de examen de admisión_x000a__x000a_SOLICITANTE: Seydi Sayumi Choque"/>
    <s v="Choque Lapa Seydi Sayumi"/>
    <d v="2022-01-07T17:21:00"/>
    <d v="2022-01-12T09:44:00"/>
    <d v="2022-01-12T09:44:00"/>
    <m/>
    <n v="5"/>
    <n v="5"/>
    <n v="0"/>
    <s v="Pequeño"/>
    <n v="0"/>
    <n v="0"/>
    <n v="0"/>
    <n v="0"/>
    <n v="0"/>
    <n v="0"/>
    <n v="0"/>
    <m/>
  </r>
  <r>
    <m/>
    <x v="1"/>
    <s v="GLPI"/>
    <n v="351601"/>
    <s v="REPORTE - RESERVA Y ABANDONOS"/>
    <s v="Buenos días:_x000a__x000a_Se solicita data de reservas y abandonos 2021-1, 2021-2, 2022-1 de todas las carreras y modalidades, según el siguiente cuadro._x000a__x000a_Cordialmente,_x000a__x000a_Codigo_x000a__x000a_Apellidos y Nombres_x000a__x000a_Motivos_x000a__x000a_Sección y carrera_x000a__x000a_Modalidad_x000a__x000a_periodo_x000a__x000a_ _x000a__x000a_ _x000a__x000a_ _x000a__x000a_ _x000a__x000a_ _x000a__x000a_ _x000a__x000a_ _x000a__x000a_ _x000a__x000a_ _x000a__x000a_ _x000a__x000a_ _x000a__x000a_ "/>
    <s v="Mendoza Gongora Jessica"/>
    <d v="2022-01-10T14:45:00"/>
    <d v="2022-01-12T11:56:00"/>
    <d v="2022-01-12T11:56:00"/>
    <m/>
    <n v="2"/>
    <n v="2"/>
    <n v="0"/>
    <s v="Pequeño"/>
    <n v="0"/>
    <n v="0"/>
    <n v="0"/>
    <n v="0"/>
    <n v="0"/>
    <n v="0"/>
    <n v="0"/>
    <m/>
  </r>
  <r>
    <m/>
    <x v="1"/>
    <s v="GLPI"/>
    <n v="350958"/>
    <s v="CAJA IC - REVISAR SECCIÓN Y ACTUALIZAR"/>
    <s v="Estimados solicito revisar la sección L01CM1 2022-10 que al momento que inscribe frondes jala con todo gasto administrativo e interés, esto no debe figurar solo debe jalar las cuotas de carrera. (las cuotas aún no vencen ni los GA ni Interes)_x000a__x000a_copio imagen_x000a__x000a_Nelva Huaman Lorenzo_x000a__x000a_Tesorería Créditos y Cobranza | Huancayo_x000a__x000a_Caja IC - cajaic@continental.edu.pe _x000a_HORARIO DE ATENCION ( cel.937474950)"/>
    <s v="Huaman Lorenzo Nelva Jessy"/>
    <d v="2022-01-06T18:27:00"/>
    <d v="2022-01-10T17:33:00"/>
    <d v="2022-01-10T17:33:00"/>
    <m/>
    <n v="4"/>
    <n v="4"/>
    <n v="0"/>
    <s v="Pequeño"/>
    <n v="0"/>
    <n v="0"/>
    <n v="0"/>
    <n v="0"/>
    <n v="0"/>
    <n v="0"/>
    <n v="0"/>
    <m/>
  </r>
  <r>
    <m/>
    <x v="0"/>
    <s v="GLPI"/>
    <n v="360922"/>
    <s v="Incidencia con reporte en Argos"/>
    <s v="El reporte de Asistencias Meet no carga la data del día 19 feb hasta fin de clases 202200"/>
    <s v="Naydu Hayen"/>
    <d v="2022-03-04T00:00:00"/>
    <d v="2022-03-08T00:00:00"/>
    <d v="2022-03-08T00:00:00"/>
    <m/>
    <n v="4"/>
    <n v="4"/>
    <n v="0"/>
    <s v="Pequeño"/>
    <n v="0"/>
    <n v="0"/>
    <n v="0"/>
    <n v="0"/>
    <n v="0"/>
    <n v="0"/>
    <n v="0"/>
    <m/>
  </r>
  <r>
    <m/>
    <x v="0"/>
    <m/>
    <m/>
    <s v="Incidencia caso atributo de plan"/>
    <s v="Incidencia caso de estudiantes que no tienen atributo de plan"/>
    <s v="Alejandro Cueva"/>
    <d v="2022-03-09T00:00:00"/>
    <d v="2022-03-10T00:00:00"/>
    <d v="2022-03-10T00:00:00"/>
    <m/>
    <n v="1"/>
    <n v="1"/>
    <n v="0"/>
    <s v="Pequeño"/>
    <n v="0"/>
    <n v="0"/>
    <n v="0"/>
    <n v="0"/>
    <n v="0"/>
    <n v="0"/>
    <n v="0"/>
    <m/>
  </r>
  <r>
    <m/>
    <x v="0"/>
    <m/>
    <m/>
    <s v="Incidencia caso reporte 360 no muestra data actualizada"/>
    <s v="Incidencia caso reporte 360 no muestra data actualizada"/>
    <s v="Alejandro Cueva"/>
    <d v="2022-03-10T00:00:00"/>
    <d v="2022-03-10T00:00:00"/>
    <d v="2022-03-10T00:00:00"/>
    <m/>
    <n v="1"/>
    <n v="1"/>
    <n v="0"/>
    <s v="Pequeño"/>
    <n v="0"/>
    <n v="0"/>
    <n v="0"/>
    <n v="0"/>
    <n v="0"/>
    <n v="0"/>
    <n v="0"/>
    <m/>
  </r>
  <r>
    <m/>
    <x v="0"/>
    <s v="GLPI"/>
    <n v="366351"/>
    <s v="Eliminar la retención 19 (caso 6)"/>
    <s v="Eliminar la retención 19 (caso 6)"/>
    <s v="Roger Obando"/>
    <d v="2022-03-11T00:00:00"/>
    <d v="2022-03-11T00:00:00"/>
    <d v="2022-03-11T00:00:00"/>
    <m/>
    <n v="1"/>
    <n v="1"/>
    <n v="0"/>
    <s v="Pequeño"/>
    <n v="0"/>
    <n v="0"/>
    <n v="0"/>
    <n v="0"/>
    <n v="0"/>
    <n v="0"/>
    <n v="0"/>
    <m/>
  </r>
  <r>
    <m/>
    <x v="0"/>
    <m/>
    <m/>
    <s v="Incidencia: Error en sede"/>
    <s v="Incidencia: Error en sede"/>
    <s v="Edith Panez"/>
    <d v="2022-03-11T00:00:00"/>
    <d v="2022-03-11T00:00:00"/>
    <d v="2022-03-11T00:00:00"/>
    <m/>
    <n v="1"/>
    <n v="1"/>
    <n v="0"/>
    <s v="Pequeño"/>
    <n v="0"/>
    <n v="0"/>
    <n v="0"/>
    <n v="0"/>
    <n v="0"/>
    <n v="0"/>
    <n v="0"/>
    <m/>
  </r>
  <r>
    <m/>
    <x v="2"/>
    <s v="GLPI"/>
    <n v="350083"/>
    <s v="ARGOS - ACTUALIZAR REPORTE 019 EN BASE AL REPORTE 141"/>
    <s v="Saludos cordiales, Mediante el presente solicito la actualización del reporte 019, en base al reporte 141 (actualizado con línea de tiempo). "/>
    <s v="Montero Barrionuevo Katia Melina"/>
    <d v="2022-01-03T00:00:00"/>
    <d v="2022-03-15T00:00:00"/>
    <d v="2022-03-15T00:00:00"/>
    <m/>
    <n v="71"/>
    <n v="71"/>
    <n v="0"/>
    <s v="Pequeño"/>
    <n v="0"/>
    <n v="0"/>
    <n v="0"/>
    <n v="0"/>
    <n v="0"/>
    <n v="0"/>
    <n v="0"/>
    <m/>
  </r>
  <r>
    <m/>
    <x v="2"/>
    <s v="GLPI"/>
    <n v="355282"/>
    <s v="ARGOS - ESTUDIANTE SIN CORTE"/>
    <s v="Mediante el presente se informa que la estudiante 70490252 - CHOQUE, LAPA SEYDI SAYUMI no presenta corte para la carrera actual Administración y marketing en la modalidad de educación semipresencial (adjunto imagen)."/>
    <s v="Llancari Laura Geraldine Milenka"/>
    <d v="2022-01-27T00:00:00"/>
    <d v="2022-01-27T00:00:00"/>
    <d v="2022-01-27T00:00:00"/>
    <m/>
    <n v="1"/>
    <n v="1"/>
    <n v="0"/>
    <s v="Pequeño"/>
    <n v="0"/>
    <n v="0"/>
    <n v="0"/>
    <n v="0"/>
    <n v="0"/>
    <n v="0"/>
    <n v="0"/>
    <m/>
  </r>
  <r>
    <m/>
    <x v="2"/>
    <s v="GLPI"/>
    <n v="358887"/>
    <s v="ARGOS - DESCARGAR REPORTE"/>
    <s v="Fwd: Descarga del reporte 108 Estimada Angela Buen día, solicito me puedas enviar la descarga del reporte 108 de Argos, del periodo 202200 con data de los periodos 202110 - 202120"/>
    <s v="Huanca Miranda John Edward"/>
    <d v="2022-02-25T00:00:00"/>
    <d v="2022-03-01T00:00:00"/>
    <d v="2022-03-01T00:00:00"/>
    <m/>
    <n v="4"/>
    <n v="4"/>
    <n v="0"/>
    <s v="Pequeño"/>
    <n v="0"/>
    <n v="0"/>
    <n v="0"/>
    <n v="0"/>
    <n v="0"/>
    <n v="0"/>
    <n v="0"/>
    <m/>
  </r>
  <r>
    <m/>
    <x v="2"/>
    <s v="GLPI"/>
    <n v="362131"/>
    <s v="REPORTE - NOTAS ORIGINALES"/>
    <s v="Urgente: Reporte de notas originales con número de créditos y promedio completo Se solicita la obtención del reporte de notas originales de los estudiantes del archivo adjunto "/>
    <s v="Murguía García Gonzalo Lino"/>
    <d v="2022-02-27T00:00:00"/>
    <d v="2022-02-27T00:00:00"/>
    <d v="2022-02-27T00:00:00"/>
    <m/>
    <n v="1"/>
    <n v="1"/>
    <n v="0"/>
    <s v="Pequeño"/>
    <n v="0"/>
    <n v="0"/>
    <n v="0"/>
    <n v="0"/>
    <n v="0"/>
    <n v="0"/>
    <n v="0"/>
    <m/>
  </r>
  <r>
    <m/>
    <x v="2"/>
    <s v="GLPI"/>
    <n v="362967"/>
    <s v="BANNER - AGREGAR CAMPO"/>
    <s v="Estimado Anthony: Por favor tu apoyo agregando en el reporte 002 el campo de atributo de asistencia."/>
    <s v="Rosales Rodriguez Angela Roxana"/>
    <d v="2022-02-25T00:00:00"/>
    <d v="2022-03-07T00:00:00"/>
    <d v="2022-03-07T00:00:00"/>
    <m/>
    <n v="10"/>
    <n v="10"/>
    <n v="0"/>
    <s v="Pequeño"/>
    <n v="0"/>
    <n v="0"/>
    <n v="0"/>
    <n v="0"/>
    <n v="0"/>
    <n v="0"/>
    <n v="0"/>
    <m/>
  </r>
  <r>
    <m/>
    <x v="2"/>
    <s v="GLPI"/>
    <n v="364780"/>
    <s v="ARGOS - ERROR EN REPORTE 042"/>
    <s v="Se solicita Urgente su apoyo con el reporte 042 de Argos"/>
    <s v="Mandujano Avelino Yesica Yessenia"/>
    <d v="2022-03-04T00:00:00"/>
    <d v="2022-03-07T00:00:00"/>
    <d v="2022-03-07T00:00:00"/>
    <m/>
    <n v="3"/>
    <n v="3"/>
    <n v="0"/>
    <s v="Pequeño"/>
    <n v="0"/>
    <n v="0"/>
    <n v="0"/>
    <n v="0"/>
    <n v="0"/>
    <n v="0"/>
    <n v="0"/>
    <m/>
  </r>
  <r>
    <m/>
    <x v="3"/>
    <s v="GLPI"/>
    <n v="363381"/>
    <s v="URGENTE-PROBLEMA REITERATIVO INTEGRACION CRM 365 -APEC-BANNER"/>
    <s v="Estimado Miguel: Por la presente se informa que durante la última semana se han reportado muchos  casos relacionados al error de pidm ,un registro de pidm en APEC y otro diferente en BANNER, impactando en el proceso de admisión ya que al ser diferentes los pidms no se activa el ingreso y por ende no figura la cuenta corriente del ingresante. Estos son algunos casos ya atendidos(se envió un scrip (...)"/>
    <s v="Lastra Zelada Cristhian Jhonathan"/>
    <d v="2022-02-24T00:00:00"/>
    <d v="2022-02-24T00:00:00"/>
    <d v="2022-02-24T00:00:00"/>
    <m/>
    <n v="1"/>
    <n v="1"/>
    <n v="0"/>
    <s v="Pequeño"/>
    <n v="0"/>
    <n v="0"/>
    <n v="0"/>
    <n v="0"/>
    <n v="0"/>
    <n v="0"/>
    <n v="0"/>
    <m/>
  </r>
  <r>
    <m/>
    <x v="3"/>
    <s v="GLPI"/>
    <n v="351907"/>
    <s v="PORTAL ESTUDIANTE - REGISTRO TALLER"/>
    <s v="Apreciad@s tod@s,  Deseo que sus familias y ustedes se encuentren bien. Mediante la presente, les comento que la estudiante JHEIMY KAROL MIRANDA CANCHANYA &lt;&lt;a href=&quot;mailto:74351905@continental.edu.pe&quot; target=&quot;_blank&quot;&gt;74351905@continental.edu.pe&gt; me envió un correo donde menciona que el taller que realizó en el año 2018 no lo visualiza en el Portal del estudiante. Por tal motivo, solic (...)"/>
    <s v="Condori Soto Monica"/>
    <d v="2022-01-11T00:00:00"/>
    <d v="2022-02-27T00:00:00"/>
    <d v="2022-02-27T00:00:00"/>
    <m/>
    <n v="47"/>
    <n v="47"/>
    <n v="0"/>
    <s v="Pequeño"/>
    <n v="0"/>
    <n v="0"/>
    <n v="0"/>
    <n v="0"/>
    <n v="0"/>
    <n v="0"/>
    <n v="0"/>
    <m/>
  </r>
  <r>
    <m/>
    <x v="3"/>
    <s v="GLPI"/>
    <n v="362776"/>
    <s v="PORTAL EPG - PROBLEMAS EN ACCESO"/>
    <s v="Para comunicar que el participante en mención es de Chile con código de alumno TM785335 y está postulando a la MDP16 (II Arequipa); es así que el participante desea realizar el pago de la cuota inicial a través del portal del estudiante pero le sale error."/>
    <s v="López Bueno Fabricio"/>
    <d v="2022-02-24T00:00:00"/>
    <d v="2022-02-24T00:00:00"/>
    <d v="2022-02-24T00:00:00"/>
    <m/>
    <n v="1"/>
    <n v="1"/>
    <n v="0"/>
    <s v="Pequeño"/>
    <n v="0"/>
    <n v="0"/>
    <n v="0"/>
    <n v="0"/>
    <n v="0"/>
    <n v="0"/>
    <n v="0"/>
    <m/>
  </r>
  <r>
    <m/>
    <x v="3"/>
    <s v="GLPI"/>
    <n v="353240"/>
    <s v="PORTAL ESTUDIANTE - REGISTRO TALLER EXTRACURRICULAR"/>
    <s v="Apreciad@s tod@s,  Deseo que sus familias y ustedes se encuentren bien. Mediante la presente, les comento que la estudiante LILIAN VELASQUEZ QUISPE &lt;&lt;a href=&quot;mailto:74440764@continental.edu.pe&quot; target=&quot;_blank&quot;&gt;74440764@continental.edu.pe&gt; me envió un correo donde menciona que el taller que realizó en el año 2018 no lo visualiza en el Portal del estudiante. Por tal motivo, solicito su  (...)"/>
    <s v="Condori Soto Monica"/>
    <d v="2022-01-17T00:00:00"/>
    <d v="2022-02-27T00:00:00"/>
    <d v="2022-02-27T00:00:00"/>
    <m/>
    <n v="41"/>
    <n v="41"/>
    <n v="0"/>
    <s v="Pequeño"/>
    <n v="0"/>
    <n v="0"/>
    <n v="0"/>
    <n v="0"/>
    <n v="0"/>
    <n v="0"/>
    <n v="0"/>
    <m/>
  </r>
  <r>
    <m/>
    <x v="3"/>
    <s v="GLPI"/>
    <n v="351957"/>
    <s v="NOTA - ACTUALIZAR ALUMNO 2021-10"/>
    <s v="Estimad@s, buenas noches. Espero que se encuentren bien. Agradece mucho el apoyo en el cambio de la nota ingresada para el estudiante Frank Mamami Condori con código 41160110. Nota actual:  41160110 MAMANI CONDORI Frank William VIRTUAL UVIR PSICOLOGÍA 201910 27065 1 1 1 1 1 5 no Nota para actualizar: Gracias. Paul Geldres Vive Continental Coordinador 961606582"/>
    <s v="Geldres Ayala Paul César"/>
    <d v="2022-01-11T00:00:00"/>
    <d v="2022-02-25T00:00:00"/>
    <d v="2022-02-25T00:00:00"/>
    <m/>
    <n v="45"/>
    <n v="45"/>
    <n v="0"/>
    <s v="Pequeño"/>
    <n v="0"/>
    <n v="0"/>
    <n v="0"/>
    <n v="0"/>
    <n v="0"/>
    <n v="0"/>
    <n v="0"/>
    <m/>
  </r>
  <r>
    <m/>
    <x v="3"/>
    <s v="GLPI"/>
    <n v="362332"/>
    <s v="PORTAL ESTUDIANTE - ACTUALIZAR REGISTRO DE TALLER"/>
    <s v="CASO 24: Solicitud de la estudiante para actualizar el registro de su taller en el Portal del del estudiante Deseo que sus familias y ustedes se encuentren bien. Mediante la presente, les comento que la estudiante BRANDON PAUL ESTEBAN CAMPOS &lt;&lt;a href=&quot;mailto:71225973@continental.edu.pe&quot; target=&quot;_blank&quot;&gt;71225973@continental.edu.pe&gt; solicita la visualización del taller que realizó en el (...)"/>
    <s v="Condori Apaza Marisol"/>
    <d v="2022-02-23T00:00:00"/>
    <d v="2022-02-23T00:00:00"/>
    <d v="2022-02-23T00:00:00"/>
    <m/>
    <n v="1"/>
    <n v="1"/>
    <n v="0"/>
    <s v="Pequeño"/>
    <n v="0"/>
    <n v="0"/>
    <n v="0"/>
    <n v="0"/>
    <n v="0"/>
    <n v="0"/>
    <n v="0"/>
    <m/>
  </r>
  <r>
    <m/>
    <x v="3"/>
    <s v="GLPI"/>
    <n v="360714"/>
    <s v="PORTAL - VISUALIZACION DE TALLER"/>
    <s v="CASO 23: Solicitud de la estudiante para actualizar el registro de su taller en el Portal del del estudiante Deseo que sus familias y ustedes se encuentren bien. Mediante la presente, les comento que la estudiante MAGDALENA DEL CARMEN CHAVEZ JIMENEZ &lt;&lt;a href=&quot;mailto:72868017@continental.edu.pe&quot; target=&quot;_blank&quot;&gt;72868017@continental.edu.pe&gt; solicita la visualización del taller que reali (...)"/>
    <s v="Condori Soto Monica"/>
    <d v="2022-02-17T00:00:00"/>
    <d v="2022-02-17T00:00:00"/>
    <d v="2022-02-17T00:00:00"/>
    <m/>
    <n v="1"/>
    <n v="1"/>
    <n v="0"/>
    <s v="Pequeño"/>
    <n v="0"/>
    <n v="0"/>
    <n v="0"/>
    <n v="0"/>
    <n v="0"/>
    <n v="0"/>
    <n v="0"/>
    <m/>
  </r>
  <r>
    <m/>
    <x v="3"/>
    <s v="GLPI"/>
    <n v="354312"/>
    <s v="PORTAL - VERIFICAR TALLER"/>
    <s v="Apreciad@s tod@s,  Deseo que sus familias y ustedes se encuentren bien. Mediante la presente, les comento que la estudiante MARIA CRISTINA CORONEL PUCUHUARANGA &lt;&lt;a href=&quot;mailto:71840462@continental.edu.pe&quot; target=&quot;_blank&quot;&gt;71840462@continental.edu.pe&gt; me envió un correo donde menciona que el taller que realizó en el año y periodo académico 2019-00 no lo visualiza en el Portal del estud (...)"/>
    <s v="Condori Soto Monica"/>
    <d v="2022-01-22T00:00:00"/>
    <d v="2022-01-22T00:00:00"/>
    <d v="2022-01-22T00:00:00"/>
    <m/>
    <n v="1"/>
    <n v="1"/>
    <n v="0"/>
    <s v="Pequeño"/>
    <n v="0"/>
    <n v="0"/>
    <n v="0"/>
    <n v="0"/>
    <n v="0"/>
    <n v="0"/>
    <n v="0"/>
    <m/>
  </r>
  <r>
    <m/>
    <x v="3"/>
    <s v="GLPI"/>
    <n v="354609"/>
    <s v="PORTAL ESTUDIANTE - TALLER NO REGISTRA"/>
    <s v="Apreciad@s tod@s,  Deseo que sus familias y ustedes se encuentren bien. Mediante la presente, les comento que la estudiante KENNETH SCOTT URETA AQUINO &lt;&lt;a href=&quot;mailto:74233343@continental.edu.pe&quot; target=&quot;_blank&quot;&gt;74233343@continental.edu.pe&gt; me envió un correo donde menciona que el taller que realizó en el año y periodo académico 2018-10 no lo visualiza en el Portal del estudiante. Po (...)"/>
    <s v="Condori Soto Monica"/>
    <d v="2022-01-24T00:00:00"/>
    <d v="2022-01-24T00:00:00"/>
    <d v="2022-01-24T00:00:00"/>
    <m/>
    <n v="1"/>
    <n v="1"/>
    <n v="0"/>
    <s v="Pequeño"/>
    <n v="0"/>
    <n v="0"/>
    <n v="0"/>
    <n v="0"/>
    <n v="0"/>
    <n v="0"/>
    <n v="0"/>
    <m/>
  </r>
  <r>
    <m/>
    <x v="3"/>
    <s v="GLPI"/>
    <n v="352170"/>
    <s v="PORTAL ESTUDIANTE - TALLER NO REGISTRA"/>
    <s v="Apreciad@s tod@s,  Deseo que sus familias y ustedes se encuentren bien. Mediante la presente, les comento que la estudiante AIDA MILAGROS GARAGATTI CORDOVA &lt;&lt;a href=&quot;mailto:77283609@continental.edu.pe&quot; target=&quot;_blank&quot;&gt;77283609@continental.edu.pe&gt; me envió un correo donde menciona que el taller que realizó en el año 2018 no lo visualiza en el Portal del estudiante. Por tal motivo, soli (...)"/>
    <s v="Condori Soto Monica"/>
    <d v="2022-01-12T00:00:00"/>
    <d v="2022-01-12T00:00:00"/>
    <d v="2022-01-12T00:00:00"/>
    <m/>
    <n v="1"/>
    <n v="1"/>
    <n v="0"/>
    <s v="Pequeño"/>
    <n v="0"/>
    <n v="0"/>
    <n v="0"/>
    <n v="0"/>
    <n v="0"/>
    <n v="0"/>
    <n v="0"/>
    <m/>
  </r>
  <r>
    <m/>
    <x v="3"/>
    <s v="GLPI"/>
    <n v="354993"/>
    <s v="PASE PROD. - PROYECTO SELECCION DOCENTE"/>
    <s v="[creación de Ticket] Pase a produccion Proyecto Seleccion Docente nueva implementación en el proyecto de Selección Docente de posgrado."/>
    <s v="Sobrados Tapia Jaime Enrique"/>
    <d v="2022-01-26T00:00:00"/>
    <d v="2022-02-25T00:00:00"/>
    <d v="2022-02-25T00:00:00"/>
    <m/>
    <n v="30"/>
    <n v="30"/>
    <n v="0"/>
    <s v="Pequeño"/>
    <n v="0"/>
    <n v="0"/>
    <n v="0"/>
    <n v="0"/>
    <n v="0"/>
    <n v="0"/>
    <n v="0"/>
    <m/>
  </r>
  <r>
    <m/>
    <x v="3"/>
    <s v="GLPI"/>
    <n v="358588"/>
    <s v="PORTAL ESTUDIANTE - TALLER NO REGISTRA"/>
    <s v="CASO 21: Solicitud de la estudiante para actualizar el registro de su taller en el Portal del del estudiante Apreciad@s tod@s,  Deseo que sus familias y ustedes se encuentren bien. Mediante la presente, les comento que la estudiante ARELY NICOLE RAMOS POMA &lt;&lt;a href=&quot;mailto:60906418@continental.edu.pe&quot; target=&quot;_blank&quot;&gt;60906418@continental.edu.pe&gt; solicita la visualización de los talle (...)"/>
    <s v="Condori Soto Monica"/>
    <d v="2022-02-09T00:00:00"/>
    <d v="2022-02-27T00:00:00"/>
    <d v="2022-02-27T00:00:00"/>
    <m/>
    <n v="18"/>
    <n v="18"/>
    <n v="0"/>
    <s v="Pequeño"/>
    <n v="0"/>
    <n v="0"/>
    <n v="0"/>
    <n v="0"/>
    <n v="0"/>
    <n v="0"/>
    <n v="0"/>
    <m/>
  </r>
  <r>
    <m/>
    <x v="3"/>
    <s v="GLPI"/>
    <n v="359399"/>
    <s v="AJUSTE DE INTEGRACION AP"/>
    <s v="Se solicita la creación de un ticket para atender la petición urgente de pagos de ap para ajustar registro de estudiantes extranjeros. saludos,"/>
    <s v="Oruna Soto Claudia Isabel"/>
    <d v="2022-02-11T00:00:00"/>
    <d v="2022-02-11T00:00:00"/>
    <d v="2022-02-11T00:00:00"/>
    <m/>
    <n v="42"/>
    <n v="1"/>
    <n v="-0.97619047619047616"/>
    <s v="Pequeño"/>
    <n v="0"/>
    <n v="0"/>
    <n v="0"/>
    <n v="0"/>
    <n v="0"/>
    <n v="0"/>
    <n v="0"/>
    <m/>
  </r>
  <r>
    <m/>
    <x v="3"/>
    <s v="GLPI"/>
    <n v="359393"/>
    <s v="PASES - ACTUALIZAR HUBSPEC"/>
    <s v="Buenas tardes: para los casos de las validaciones de creación de persona de Hubspec se pide la creación de un ticket para su respectivo pase a producción."/>
    <s v="Oruna Soto Claudia Isabel"/>
    <d v="2022-02-11T00:00:00"/>
    <d v="2022-02-27T00:00:00"/>
    <d v="2022-02-27T00:00:00"/>
    <m/>
    <n v="25"/>
    <n v="16"/>
    <n v="-0.36"/>
    <s v="Pequeño"/>
    <n v="0"/>
    <n v="0"/>
    <n v="0"/>
    <n v="0"/>
    <n v="0"/>
    <n v="0"/>
    <n v="0"/>
    <m/>
  </r>
  <r>
    <m/>
    <x v="3"/>
    <s v="GLPI"/>
    <n v="360665"/>
    <s v="PORTAL DEL ESTUDIANTE EPG - NO FIGURA DEUDA"/>
    <s v="Buenas tardes, les saluda Joslin Avila. Asesor del Centro de Atención y Solución al Estudiante Posgrado. El motivo de la presente es para comunicarles lo siguiente, la estudiante  Mitta Flores Alicia Verónica con DNI 42609180 desea pagar la matricula del programa de especialización en Arbitraje por el portal del estudiante sin embargo dicho monto de deuda no le figura (Adjunto Figura 1), se proce (...)"/>
    <s v="APOYO APOYO"/>
    <d v="2022-02-16T00:00:00"/>
    <d v="2022-02-27T00:00:00"/>
    <d v="2022-02-27T00:00:00"/>
    <m/>
    <n v="15"/>
    <n v="11"/>
    <n v="-0.26666666666666666"/>
    <s v="Pequeño"/>
    <n v="0"/>
    <n v="0"/>
    <n v="0"/>
    <n v="0"/>
    <n v="0"/>
    <n v="0"/>
    <n v="0"/>
    <m/>
  </r>
  <r>
    <m/>
    <x v="3"/>
    <s v="GLPI"/>
    <n v="362538"/>
    <s v="Grados y títulos - REQ 3"/>
    <s v="Buenos días: Se solicita la creación de un ticket de atención para e pase del requerimeinto 3 de la FASE B de Grados y Títulos. Quedo atenta a sus comentarios. saludos,"/>
    <s v="Infante Vidalon Alan Miguel"/>
    <d v="2022-02-24T00:00:00"/>
    <d v="2022-02-24T00:00:00"/>
    <d v="2022-02-24T00:00:00"/>
    <m/>
    <n v="1"/>
    <n v="1"/>
    <n v="0"/>
    <s v="Pequeño"/>
    <n v="0"/>
    <n v="0"/>
    <n v="0"/>
    <n v="0"/>
    <n v="0"/>
    <n v="0"/>
    <n v="0"/>
    <m/>
  </r>
  <r>
    <m/>
    <x v="3"/>
    <s v="GLPI"/>
    <n v="362540"/>
    <s v="Migración programas 2018-2019 Vive Continental"/>
    <s v="Buenas tardes: Se solicita la creación de ticket de atención para la migración de programas de vive continental. Desde el registro antiguo que manejaba el CAS hacia el nuevo sistema."/>
    <s v="Geldres Ayala Paul César"/>
    <d v="2022-02-24T00:00:00"/>
    <d v="2022-02-24T00:00:00"/>
    <d v="2022-02-24T00:00:00"/>
    <m/>
    <n v="1"/>
    <n v="1"/>
    <n v="0"/>
    <s v="Pequeño"/>
    <n v="0"/>
    <n v="0"/>
    <n v="0"/>
    <n v="0"/>
    <n v="0"/>
    <n v="0"/>
    <n v="0"/>
    <m/>
  </r>
  <r>
    <m/>
    <x v="3"/>
    <s v="GLPI"/>
    <n v="362633"/>
    <s v="PORTAL VIVE CONTINENTAL- ACTUALIZAR NOTA"/>
    <s v="Espero que se encuentren bien. Agradece mucho el apoyo en el cambio de la nota ingresada de los siguientes estudiantes: 1.- Kevin Rivera Salas - 47089996 Nota inicial: Nota para actualización:"/>
    <s v="Geldres Ayala Paul César"/>
    <d v="2022-02-24T00:00:00"/>
    <d v="2022-02-24T00:00:00"/>
    <d v="2022-02-24T00:00:00"/>
    <m/>
    <n v="1"/>
    <n v="1"/>
    <n v="0"/>
    <s v="Pequeño"/>
    <n v="0"/>
    <n v="0"/>
    <n v="0"/>
    <n v="0"/>
    <n v="0"/>
    <n v="0"/>
    <n v="0"/>
    <m/>
  </r>
  <r>
    <m/>
    <x v="3"/>
    <s v="GLPI"/>
    <n v="360925"/>
    <s v="PASES - AJUSTES FRONTEND"/>
    <s v="Se solicita la creacion de un ticket para el pase a produccion el frontend del portal del estudiante, y actualizar algunas observaciones por el usuario. Quedo atenta a sus comentarios."/>
    <s v="Oruna Soto Claudia Isabel"/>
    <d v="2022-02-17T00:00:00"/>
    <d v="2022-02-17T00:00:00"/>
    <d v="2022-02-17T00:00:00"/>
    <m/>
    <n v="1"/>
    <n v="1"/>
    <n v="0"/>
    <s v="Pequeño"/>
    <n v="0"/>
    <n v="0"/>
    <n v="0"/>
    <n v="0"/>
    <n v="0"/>
    <n v="0"/>
    <n v="0"/>
    <m/>
  </r>
  <r>
    <m/>
    <x v="3"/>
    <s v="GLPI"/>
    <n v="358966"/>
    <s v="CONTINUA - ERROR CARGA DE CALIFICACIONES"/>
    <s v="Estimados,  Necesito cargar calificaciones, sin embargo, no puedo realizar el procedimiento regular debido a que el curso no me aparece en carga de notas, a pesar de estar asignado como docente principal que es el primer paso.  MDA me indicó ayer que lo revise con TI, debido a que ellos no manejan Banner.  Por favor, su apoyo ya que es urgente la carga de calificaciones para realizar nuestro pr (...)"/>
    <s v="Pasache Marcos Luis Miguel"/>
    <d v="2022-02-10T00:00:00"/>
    <d v="2022-02-15T00:00:00"/>
    <d v="2022-02-15T00:00:00"/>
    <m/>
    <n v="5"/>
    <n v="5"/>
    <n v="0"/>
    <s v="Pequeño"/>
    <n v="0"/>
    <n v="0"/>
    <n v="0"/>
    <n v="0"/>
    <n v="0"/>
    <n v="0"/>
    <n v="0"/>
    <m/>
  </r>
  <r>
    <m/>
    <x v="3"/>
    <s v="GLPI"/>
    <n v="357172"/>
    <s v="PASE PROD. - ACTUALIZACION PRODUCCION"/>
    <s v="Buenas tardes: Se solicita la compilación y subida del código actual del máster del sistema de Grados y Títulos a producción. git: gitlab.com:uc-cau/orbital/gytapp.git Se han venido validando los casos reportados por ainfante, sin embargo al levantar el ambiente de master en local y comparar con producción existen diferencias. AMBIENTE DE PROD"/>
    <s v="Infante Vidalon Alan Miguel"/>
    <d v="2022-02-03T00:00:00"/>
    <d v="2022-02-15T00:00:00"/>
    <d v="2022-02-15T00:00:00"/>
    <m/>
    <n v="12"/>
    <n v="12"/>
    <n v="0"/>
    <s v="Pequeño"/>
    <n v="0"/>
    <n v="0"/>
    <n v="0"/>
    <n v="0"/>
    <n v="0"/>
    <n v="0"/>
    <n v="0"/>
    <m/>
  </r>
  <r>
    <m/>
    <x v="3"/>
    <s v="GLPI"/>
    <n v="355740"/>
    <s v="PASE PROD. - ACTUALIZACION DE PAGOS"/>
    <s v="Buenas tardes: Estimados se solicita su apoyo para la creación de un ticket para la actualización de registro de envío de pagos de ap de fechas pasadas. Quedo atento a sus comentarios. saludos,"/>
    <s v="Oruna Soto Claudia Isabel"/>
    <d v="2022-01-28T00:00:00"/>
    <d v="2022-02-15T00:00:00"/>
    <d v="2022-02-15T00:00:00"/>
    <m/>
    <n v="18"/>
    <n v="18"/>
    <n v="0"/>
    <s v="Pequeño"/>
    <n v="0"/>
    <n v="0"/>
    <n v="0"/>
    <n v="0"/>
    <n v="0"/>
    <n v="0"/>
    <n v="0"/>
    <m/>
  </r>
  <r>
    <m/>
    <x v="3"/>
    <s v="GLPI"/>
    <n v="359955"/>
    <s v="REGULARIZACION - DE NRC EDC"/>
    <s v="Claudia Isabel Oruna Soto 18:10 (hace 21 minutos) para mí Buenas tardes. Se solicita la creación de un ticket para la regularización de nrc's creado por el área académica de posgrado, para su homologación con CRM solicitante: lpasache Quedo atenta a sus comentarios. saludos,"/>
    <s v="Pasache Marcos Luis Miguel"/>
    <d v="2022-02-14T00:00:00"/>
    <d v="2022-02-15T00:00:00"/>
    <d v="2022-02-15T00:00:00"/>
    <m/>
    <n v="1"/>
    <n v="1"/>
    <n v="0"/>
    <s v="Pequeño"/>
    <n v="0"/>
    <n v="0"/>
    <n v="0"/>
    <n v="0"/>
    <n v="0"/>
    <n v="0"/>
    <n v="0"/>
    <m/>
  </r>
  <r>
    <m/>
    <x v="3"/>
    <s v="GLPI"/>
    <n v="356520"/>
    <s v="EDUCACION CONTINUA - Ajustes para EDC"/>
    <s v="Se solicita la creación de ticket para realizar los ajustes correspondientes del formulario de matrícula de educación continua."/>
    <s v="Oruna Soto Claudia Isabel"/>
    <d v="2022-02-01T00:00:00"/>
    <d v="2022-02-15T00:00:00"/>
    <d v="2022-02-15T00:00:00"/>
    <m/>
    <n v="14"/>
    <n v="14"/>
    <n v="0"/>
    <s v="Pequeño"/>
    <n v="0"/>
    <n v="0"/>
    <n v="0"/>
    <n v="0"/>
    <n v="0"/>
    <n v="0"/>
    <n v="0"/>
    <m/>
  </r>
  <r>
    <m/>
    <x v="3"/>
    <s v="GLPI"/>
    <n v="353421"/>
    <s v="EPG - ACTUALIZAR REGISTRO EDUCACION CONTINUA"/>
    <s v="La actualización de registro de educación continua para los casos de los alumnos: 43502804 20122046 Los cuales tienen doble registro o equivocado en apec en contraste con crm. Saludos,"/>
    <s v="Oruna Soto Claudia Isabel"/>
    <d v="2022-01-18T00:00:00"/>
    <d v="2022-02-15T00:00:00"/>
    <d v="2022-02-15T00:00:00"/>
    <m/>
    <n v="28"/>
    <n v="28"/>
    <n v="0"/>
    <s v="Pequeño"/>
    <n v="0"/>
    <n v="0"/>
    <n v="0"/>
    <n v="0"/>
    <n v="0"/>
    <n v="0"/>
    <n v="0"/>
    <m/>
  </r>
  <r>
    <m/>
    <x v="3"/>
    <s v="GLPI"/>
    <n v="355461"/>
    <s v="PASE PROD. - PERMISOS DE MODULOS GYT"/>
    <s v="Buenas tardes Su apoyo para generar el ticket de atención de la solicitud Descripción: Ejecución de scripts para la actualización de los permisos de los usuarios de grados y títulos. arojasc ezaratec aorihuelao saludos,"/>
    <s v="Oruna Soto Claudia Isabel"/>
    <d v="2022-01-27T00:00:00"/>
    <d v="2022-02-15T00:00:00"/>
    <d v="2022-02-15T00:00:00"/>
    <m/>
    <n v="19"/>
    <n v="19"/>
    <n v="0"/>
    <s v="Pequeño"/>
    <n v="0"/>
    <n v="0"/>
    <n v="0"/>
    <n v="0"/>
    <n v="0"/>
    <n v="0"/>
    <n v="0"/>
    <m/>
  </r>
  <r>
    <m/>
    <x v="3"/>
    <s v="GLPI"/>
    <n v="359998"/>
    <s v="PASES - PORTAL DEL ESTUDIANTE EPG"/>
    <s v="Se solicita un ticket de atención para el próximo pase a producción del proyecto de Portal del Estudiante de Posgrado - parte administrativa. solicitante: jsobrados"/>
    <s v="Sobrados Tapia Jaime Enrique"/>
    <d v="2022-02-14T00:00:00"/>
    <d v="2022-02-14T00:00:00"/>
    <d v="2022-02-14T00:00:00"/>
    <m/>
    <n v="1"/>
    <n v="1"/>
    <n v="0"/>
    <s v="Pequeño"/>
    <n v="0"/>
    <n v="0"/>
    <n v="0"/>
    <n v="0"/>
    <n v="0"/>
    <n v="0"/>
    <n v="0"/>
    <m/>
  </r>
  <r>
    <m/>
    <x v="3"/>
    <s v="GLPI"/>
    <n v="353951"/>
    <s v="DYNAMICS: Error de Inscripción - 81019053 &gt;&gt; TI"/>
    <s v="Estimado Previo un cordial saludo, te adjunto código de postulantes que no está jalando su pago de inscripción, de ante mano agradezco tu apoyo, saludos. CHRISTHIAN NILSON LAYME QUISPICUSI 81019053"/>
    <s v="MV-RORTIZC"/>
    <d v="2022-01-20T00:00:00"/>
    <d v="2022-01-24T00:00:00"/>
    <d v="2022-01-24T00:00:00"/>
    <m/>
    <n v="1"/>
    <n v="1"/>
    <n v="0"/>
    <s v="Pequeño"/>
    <n v="0"/>
    <n v="0"/>
    <n v="0"/>
    <n v="0"/>
    <n v="0"/>
    <n v="0"/>
    <n v="0"/>
    <m/>
  </r>
  <r>
    <m/>
    <x v="3"/>
    <s v="GLPI"/>
    <n v="354154"/>
    <s v="DYNAMICS: Error de Inscripción - 44368705 &gt;&gt; TI"/>
    <s v="Estimados  Porfavor su apoyo con esta postulante 44368705 ROMY KARIN ESTRADA QUISPE, ella gano un sorteo en uno de nuestros eventos por lo cual no paga inscripción. Gracias  Saludos Cordiales  Nelson Leandro "/>
    <s v="Leandro Jáuregui Nelson Edu"/>
    <d v="2022-01-21T00:00:00"/>
    <d v="2022-01-24T00:00:00"/>
    <d v="2022-01-24T00:00:00"/>
    <m/>
    <n v="3"/>
    <n v="3"/>
    <n v="0"/>
    <s v="Pequeño"/>
    <n v="0"/>
    <n v="0"/>
    <n v="0"/>
    <n v="0"/>
    <n v="0"/>
    <n v="0"/>
    <n v="0"/>
    <m/>
  </r>
  <r>
    <m/>
    <x v="3"/>
    <s v="GLPI"/>
    <n v="354310"/>
    <s v="PORTAL - VERIFICAR TALLER"/>
    <s v="Apreciad@s tod@s,  Deseo que sus familias y ustedes se encuentren bien. Mediante la presente, les comento que la estudiante MARIA GUADALUPE MORI PACCORI &lt;&lt;a href=&quot;mailto:76590614@continental.edu.pe&quot; target=&quot;_blank&quot;&gt;76590614@continental.edu.pe&gt; me envió un correo donde menciona que el taller que realizó en el año y periodo académico 2018-20 no lo visualiza en el Portal del estudiante.  (...)"/>
    <s v="Condori Soto Monica"/>
    <d v="2022-01-22T00:00:00"/>
    <d v="2022-01-22T00:00:00"/>
    <d v="2022-01-22T00:00:00"/>
    <m/>
    <n v="4"/>
    <n v="1"/>
    <n v="-0.75"/>
    <s v="Pequeño"/>
    <n v="0"/>
    <n v="0"/>
    <n v="0"/>
    <n v="0"/>
    <n v="0"/>
    <n v="0"/>
    <n v="0"/>
    <m/>
  </r>
  <r>
    <m/>
    <x v="3"/>
    <s v="GLPI"/>
    <n v="354311"/>
    <s v="PORTAL - VERIFICAR TALLER"/>
    <s v="Apreciad@s tod@s,  Deseo que sus familias y ustedes se encuentren bien. Mediante la presente, les comento que la estudiante ENITH JOSSELYN DAYANA LOPEZ QUISPE &lt;&lt;a href=&quot;mailto:72791086@continental.edu.pe&quot; target=&quot;_blank&quot;&gt;72791086@continental.edu.pe&gt; me envió un correo donde menciona que el taller que realizó en el año y periodo académico 2018-10 no lo visualiza en el Portal del estudi (...)"/>
    <s v="Condori Soto Monica"/>
    <d v="2022-01-22T00:00:00"/>
    <d v="2022-01-22T00:00:00"/>
    <d v="2022-01-22T00:00:00"/>
    <m/>
    <n v="1"/>
    <n v="1"/>
    <n v="0"/>
    <s v="Pequeño"/>
    <n v="0"/>
    <n v="0"/>
    <n v="0"/>
    <n v="0"/>
    <n v="0"/>
    <n v="0"/>
    <n v="0"/>
    <m/>
  </r>
  <r>
    <m/>
    <x v="3"/>
    <s v="GLPI"/>
    <n v="354309"/>
    <s v="PORTAL - VERIFICAR TALLER"/>
    <s v="Apreciad@s tod@s,  Deseo que sus familias y ustedes se encuentren bien. Mediante la presente, les comento que la estudiante LALY PAOLA CHAHUAYO DE LA CRUZ &lt;&lt;a href=&quot;mailto:77171204@continental.edu.pe&quot; target=&quot;_blank&quot;&gt;77171204@continental.edu.pe&gt; me envió un correo donde menciona que el taller que realizó en el año y periodo académico 2018-20 no lo visualiza en el Portal del estudiante (...)"/>
    <s v="Condori Soto Monica"/>
    <d v="2022-01-22T00:00:00"/>
    <d v="2022-01-22T00:00:00"/>
    <d v="2022-01-22T00:00:00"/>
    <m/>
    <n v="1"/>
    <n v="1"/>
    <n v="0"/>
    <s v="Pequeño"/>
    <n v="0"/>
    <n v="0"/>
    <n v="0"/>
    <n v="0"/>
    <n v="0"/>
    <n v="0"/>
    <n v="0"/>
    <m/>
  </r>
  <r>
    <m/>
    <x v="3"/>
    <s v="GLPI"/>
    <n v="354308"/>
    <s v="PORTAL - VERIFICAR TALLER"/>
    <s v="CASO 14: Solicitud de la estudiante para actualizar el registro de su taller en el Portal del del estudiante preciad@s tod@s,  Deseo que sus familias y ustedes se encuentren bien. Mediante la presente, les comento que la estudiante KAREN SANDRA APARCO PERALTA &lt;&lt;a href=&quot;mailto:72079080@continental.edu.pe&quot; target=&quot;_blank&quot;&gt;72079080@continental.edu.pe&gt; me envió un correo donde menciona q (...)"/>
    <s v="Condori Soto Monica"/>
    <d v="2022-01-22T00:00:00"/>
    <d v="2022-01-22T00:00:00"/>
    <d v="2022-01-22T00:00:00"/>
    <m/>
    <n v="1"/>
    <n v="1"/>
    <n v="0"/>
    <s v="Pequeño"/>
    <n v="0"/>
    <n v="0"/>
    <n v="0"/>
    <n v="0"/>
    <n v="0"/>
    <n v="0"/>
    <n v="0"/>
    <m/>
  </r>
  <r>
    <m/>
    <x v="3"/>
    <s v="GLPI"/>
    <n v="350999"/>
    <s v="DYNAMICS: Error de Inscripción - 81019053 &gt;&gt; TI"/>
    <s v="Estimado Previo un cordial saludo, te adjunto código de postulantes que no está jalando su pago de inscripción, de ante mano agradezco tu apoyo, saludos. CHRISTHIAN NILSON LAYME QUISPICUSI 81019053"/>
    <s v="MV-RORTIZC"/>
    <d v="2022-01-06T00:00:00"/>
    <d v="2022-01-17T00:00:00"/>
    <d v="2022-01-17T00:00:00"/>
    <m/>
    <n v="2"/>
    <n v="11"/>
    <n v="4.5"/>
    <s v="Pequeño"/>
    <n v="0"/>
    <n v="0"/>
    <n v="0"/>
    <n v="0"/>
    <n v="0"/>
    <n v="0"/>
    <n v="0"/>
    <m/>
  </r>
  <r>
    <m/>
    <x v="3"/>
    <s v="GLPI"/>
    <n v="351730"/>
    <s v="DYNAMICS: Error de Inscripción - 71810776 &gt;&gt; TI"/>
    <s v="DYNAMIC:ERROR DE INTEGRACION 71810776 A LA ESPERA DE SU ATENCION GRACIAS"/>
    <s v="MV-DCARRENO"/>
    <d v="2022-01-10T00:00:00"/>
    <d v="2022-01-12T00:00:00"/>
    <d v="2022-01-12T00:00:00"/>
    <m/>
    <n v="2"/>
    <n v="2"/>
    <n v="0"/>
    <s v="Pequeño"/>
    <n v="0"/>
    <n v="0"/>
    <n v="0"/>
    <n v="0"/>
    <n v="0"/>
    <n v="0"/>
    <n v="0"/>
    <m/>
  </r>
  <r>
    <m/>
    <x v="3"/>
    <s v="GLPI"/>
    <n v="349970"/>
    <s v="DYNAMICS: Error de Inscripción - 41317249 &gt;&gt; TI"/>
    <s v="Buen día, Por favor cargar pago 41317249 no figura en el APEC."/>
    <s v="Uculmana Hernandez Karen Rosa"/>
    <d v="2022-01-03T00:00:00"/>
    <d v="2022-01-04T00:00:00"/>
    <d v="2022-01-04T00:00:00"/>
    <m/>
    <n v="1"/>
    <n v="1"/>
    <n v="0"/>
    <s v="Pequeño"/>
    <n v="0"/>
    <n v="0"/>
    <n v="0"/>
    <n v="0"/>
    <n v="0"/>
    <n v="0"/>
    <n v="0"/>
    <m/>
  </r>
  <r>
    <m/>
    <x v="3"/>
    <s v="GLPI"/>
    <n v="349964"/>
    <s v="DYNAMICS: Error de Inscripción - 48321040 &gt;&gt; TI"/>
    <s v="Porfavor cargar pago Pago no cargado 48321040, estudiante se encuentra en cola de agente ."/>
    <s v="Uculmana Hernandez Karen Rosa"/>
    <d v="2022-01-03T00:00:00"/>
    <d v="2022-01-04T00:00:00"/>
    <d v="2022-01-04T00:00:00"/>
    <m/>
    <n v="1"/>
    <n v="1"/>
    <n v="0"/>
    <s v="Pequeño"/>
    <n v="0"/>
    <n v="0"/>
    <n v="0"/>
    <n v="0"/>
    <n v="0"/>
    <n v="0"/>
    <n v="0"/>
    <m/>
  </r>
  <r>
    <m/>
    <x v="0"/>
    <s v="Proyectos"/>
    <m/>
    <s v="Apoyo matricula horarios PTA"/>
    <s v="Apoyo matricula horarios PTA"/>
    <s v="Cinthya Rodriguez"/>
    <d v="2022-03-11T00:00:00"/>
    <d v="2022-03-11T00:00:00"/>
    <d v="2022-03-14T00:00:00"/>
    <m/>
    <n v="1"/>
    <n v="3"/>
    <n v="2"/>
    <s v="Pequeño"/>
    <n v="0"/>
    <n v="0"/>
    <n v="0"/>
    <n v="0"/>
    <n v="0"/>
    <n v="0"/>
    <n v="0"/>
    <m/>
  </r>
  <r>
    <m/>
    <x v="4"/>
    <m/>
    <m/>
    <s v="Integración APlatam"/>
    <s v="revisión de casos AP"/>
    <s v="Cinthya Rodriguez"/>
    <d v="2022-01-03T00:00:00"/>
    <d v="2022-01-04T00:00:00"/>
    <d v="2022-01-04T00:00:00"/>
    <m/>
    <n v="1"/>
    <n v="1"/>
    <n v="0"/>
    <s v="Pequeño"/>
    <n v="0"/>
    <n v="0"/>
    <n v="0"/>
    <n v="0"/>
    <n v="0"/>
    <n v="0"/>
    <n v="0"/>
    <m/>
  </r>
  <r>
    <m/>
    <x v="4"/>
    <m/>
    <m/>
    <s v="Portal del estudiante"/>
    <s v="formulario de primera matrícula - Portal del estudiante"/>
    <s v="Cinthya Rodriguez"/>
    <d v="2022-01-03T00:00:00"/>
    <d v="2022-01-04T00:00:00"/>
    <d v="2022-01-04T00:00:00"/>
    <m/>
    <n v="1"/>
    <n v="1"/>
    <n v="0"/>
    <s v="Pequeño"/>
    <n v="0"/>
    <n v="0"/>
    <n v="0"/>
    <n v="0"/>
    <n v="0"/>
    <n v="0"/>
    <n v="0"/>
    <s v="Pendiente a su publicación"/>
  </r>
  <r>
    <m/>
    <x v="4"/>
    <s v="GLPI"/>
    <n v="351698"/>
    <s v="Encuesta de liderazgo"/>
    <s v="Actualización de datos de los trabajadores de la corporación con respecto a la encuesta de liderazgo"/>
    <s v="Kelmelt Rojas"/>
    <d v="2022-01-08T00:00:00"/>
    <d v="2022-01-10T00:00:00"/>
    <d v="2022-01-10T00:00:00"/>
    <m/>
    <n v="2"/>
    <n v="1"/>
    <n v="-0.5"/>
    <s v="Pequeño"/>
    <n v="0"/>
    <n v="0"/>
    <n v="0"/>
    <n v="0"/>
    <n v="0"/>
    <n v="0"/>
    <n v="0"/>
    <m/>
  </r>
  <r>
    <m/>
    <x v="4"/>
    <s v="GLPI"/>
    <n v="352427"/>
    <s v="Encuesta de liderazgo"/>
    <s v="Actualizar fecha de cierre para las encuestas y deshabilitar la opción de agregar pares"/>
    <s v="Kelmelt Rojas"/>
    <d v="2022-01-11T00:00:00"/>
    <d v="2022-01-13T00:00:00"/>
    <d v="2022-01-13T00:00:00"/>
    <m/>
    <n v="2"/>
    <n v="2"/>
    <n v="0"/>
    <s v="Pequeño"/>
    <n v="0"/>
    <n v="0"/>
    <n v="0"/>
    <n v="0"/>
    <n v="0"/>
    <n v="0"/>
    <n v="0"/>
    <m/>
  </r>
  <r>
    <m/>
    <x v="4"/>
    <s v="GLPI"/>
    <n v="352433"/>
    <s v="Integración Elogim"/>
    <s v="Despliegue del proyecto EZProxy en el entorno de test"/>
    <s v="Kelmelt Rojas"/>
    <d v="2021-11-23T00:00:00"/>
    <d v="2022-01-13T00:00:00"/>
    <d v="2022-01-13T00:00:00"/>
    <m/>
    <n v="51"/>
    <n v="1"/>
    <n v="-0.98039215686274506"/>
    <s v="Pequeño"/>
    <n v="0"/>
    <n v="0"/>
    <n v="0"/>
    <n v="0"/>
    <n v="0"/>
    <n v="0"/>
    <n v="0"/>
    <m/>
  </r>
  <r>
    <m/>
    <x v="4"/>
    <m/>
    <m/>
    <s v="Integración APlatam"/>
    <s v="Revisión de casos AP"/>
    <s v="Cinthya Rodriguez"/>
    <d v="2022-01-11T00:00:00"/>
    <d v="2022-01-14T00:00:00"/>
    <d v="2022-01-14T00:00:00"/>
    <m/>
    <n v="3"/>
    <n v="7"/>
    <n v="1.3333333333333333"/>
    <s v="Pequeño"/>
    <n v="0"/>
    <n v="0"/>
    <n v="0"/>
    <n v="0"/>
    <n v="0"/>
    <n v="0"/>
    <n v="0"/>
    <m/>
  </r>
  <r>
    <m/>
    <x v="4"/>
    <s v="GLPI"/>
    <n v="353470"/>
    <s v="EPG - Módulo de gestión de matrículas y traslados EDC"/>
    <s v="Agregar un módulo que permita la gestión de matrículas y traslados de estudiantes de Educación Continua tanto ingresantes pagantes y matriculados"/>
    <s v="Cinthya Rodriguez"/>
    <d v="2022-01-11T00:00:00"/>
    <d v="2022-01-18T00:00:00"/>
    <d v="2022-01-18T00:00:00"/>
    <m/>
    <n v="7"/>
    <n v="3"/>
    <n v="-0.5714285714285714"/>
    <s v="Pequeño"/>
    <n v="0"/>
    <n v="0"/>
    <n v="0"/>
    <n v="0"/>
    <n v="0"/>
    <n v="0"/>
    <n v="0"/>
    <m/>
  </r>
  <r>
    <m/>
    <x v="4"/>
    <s v="GLPI"/>
    <n v="353468"/>
    <s v="Encuesta de liderazgo"/>
    <s v="Actualizar información del HC 2021-2"/>
    <s v="Kelmelt Rojas"/>
    <d v="2022-01-17T00:00:00"/>
    <d v="2022-01-18T00:00:00"/>
    <d v="2022-01-18T00:00:00"/>
    <m/>
    <n v="1"/>
    <n v="1"/>
    <n v="0"/>
    <s v="Pequeño"/>
    <n v="0"/>
    <n v="0"/>
    <n v="0"/>
    <n v="0"/>
    <n v="0"/>
    <n v="0"/>
    <n v="0"/>
    <m/>
  </r>
  <r>
    <m/>
    <x v="4"/>
    <s v="GLPI"/>
    <n v="354076"/>
    <s v="Encuesta de liderago"/>
    <s v="Restablecer usuario cesado 2021-2"/>
    <s v="Kelmelt Rojas"/>
    <d v="2022-01-19T00:00:00"/>
    <d v="2022-01-20T00:00:00"/>
    <d v="2022-01-20T00:00:00"/>
    <m/>
    <n v="1"/>
    <n v="1"/>
    <n v="0"/>
    <s v="Pequeño"/>
    <n v="0"/>
    <n v="0"/>
    <n v="0"/>
    <n v="0"/>
    <n v="0"/>
    <n v="0"/>
    <n v="0"/>
    <m/>
  </r>
  <r>
    <m/>
    <x v="4"/>
    <m/>
    <m/>
    <s v="Pasarela de pagos"/>
    <s v="Revisión de casos Contipay"/>
    <s v="Cinthya Rodriguez"/>
    <d v="2022-01-19T00:00:00"/>
    <d v="2022-01-20T00:00:00"/>
    <d v="2022-01-20T00:00:00"/>
    <m/>
    <n v="1"/>
    <n v="1"/>
    <n v="0"/>
    <s v="Pequeño"/>
    <n v="0"/>
    <n v="0"/>
    <n v="0"/>
    <n v="0"/>
    <n v="0"/>
    <n v="0"/>
    <n v="0"/>
    <m/>
  </r>
  <r>
    <m/>
    <x v="4"/>
    <s v="GLPI"/>
    <n v="354237"/>
    <s v="EPG - LISTAR PROGRAMAS DE EDC"/>
    <s v="Modificar procedimiento para listar los programas de EDC"/>
    <s v="Cinthya Rodriguez"/>
    <d v="2022-01-18T00:00:00"/>
    <d v="2022-01-21T00:00:00"/>
    <d v="2022-01-21T00:00:00"/>
    <m/>
    <n v="3"/>
    <n v="3"/>
    <n v="0"/>
    <s v="Pequeño"/>
    <n v="0"/>
    <n v="0"/>
    <n v="0"/>
    <n v="0"/>
    <n v="0"/>
    <n v="0"/>
    <n v="0"/>
    <m/>
  </r>
  <r>
    <m/>
    <x v="4"/>
    <m/>
    <m/>
    <s v="Integración APlatam"/>
    <s v="Revisión de casos AP"/>
    <s v="Cinthya Rodriguez"/>
    <d v="2022-01-24T00:00:00"/>
    <d v="2022-01-25T00:00:00"/>
    <d v="2022-01-25T00:00:00"/>
    <m/>
    <n v="1"/>
    <n v="1"/>
    <n v="0"/>
    <s v="Pequeño"/>
    <n v="0"/>
    <n v="0"/>
    <n v="0"/>
    <n v="0"/>
    <n v="0"/>
    <n v="0"/>
    <n v="0"/>
    <m/>
  </r>
  <r>
    <m/>
    <x v="4"/>
    <s v="GLPI"/>
    <n v="355457"/>
    <s v="Encuesta de liderazgo"/>
    <s v="Agregar un usuario a la lista de pares para su evaluación"/>
    <s v="Kelmelt Rojas"/>
    <d v="2022-01-25T00:00:00"/>
    <d v="2022-01-27T00:00:00"/>
    <d v="2022-01-27T00:00:00"/>
    <m/>
    <n v="2"/>
    <n v="2"/>
    <n v="0"/>
    <s v="Pequeño"/>
    <n v="0"/>
    <n v="0"/>
    <n v="0"/>
    <n v="0"/>
    <n v="0"/>
    <n v="0"/>
    <n v="0"/>
    <m/>
  </r>
  <r>
    <m/>
    <x v="4"/>
    <m/>
    <m/>
    <s v="Soluciones PTA"/>
    <s v="Diseño de la arquitectura para el proyecto PTA"/>
    <s v="Cinthya Rodriguez"/>
    <d v="2022-01-26T00:00:00"/>
    <d v="2022-01-27T00:00:00"/>
    <d v="2022-01-27T00:00:00"/>
    <m/>
    <n v="1"/>
    <n v="1"/>
    <n v="0"/>
    <s v="Pequeño"/>
    <n v="0"/>
    <n v="0"/>
    <n v="0"/>
    <n v="0"/>
    <n v="0"/>
    <n v="0"/>
    <n v="0"/>
    <m/>
  </r>
  <r>
    <m/>
    <x v="4"/>
    <m/>
    <m/>
    <s v="Soluciones PTA"/>
    <s v="Revisión de clases híbridas - PTA"/>
    <s v="Cinthya Rodriguez"/>
    <d v="2022-01-28T00:00:00"/>
    <d v="2022-01-31T00:00:00"/>
    <d v="2022-01-31T00:00:00"/>
    <m/>
    <n v="3"/>
    <n v="3"/>
    <n v="0"/>
    <s v="Pequeño"/>
    <n v="0"/>
    <n v="0"/>
    <n v="0"/>
    <n v="0"/>
    <n v="0"/>
    <n v="0"/>
    <n v="0"/>
    <m/>
  </r>
  <r>
    <m/>
    <x v="4"/>
    <m/>
    <m/>
    <s v="Integración APlatam"/>
    <s v="Revisión de casos AP"/>
    <s v="Cinthya Rodriguez"/>
    <d v="2022-01-28T00:00:00"/>
    <d v="2022-02-01T00:00:00"/>
    <d v="2022-02-01T00:00:00"/>
    <m/>
    <n v="4"/>
    <n v="4"/>
    <n v="0"/>
    <s v="Pequeño"/>
    <n v="0"/>
    <n v="0"/>
    <n v="0"/>
    <n v="0"/>
    <n v="0"/>
    <n v="0"/>
    <n v="0"/>
    <m/>
  </r>
  <r>
    <m/>
    <x v="4"/>
    <s v="GLPI"/>
    <n v="357007"/>
    <s v="Integración APlatam"/>
    <s v="Refactoring, y mejoras en el flujo de la información con respecto al uso de RabbitMQ y Crones dentro del proyecto"/>
    <s v="Cinthya Rodriguez"/>
    <d v="2022-02-01T00:00:00"/>
    <d v="2022-02-03T00:00:00"/>
    <d v="2022-02-03T00:00:00"/>
    <m/>
    <n v="2"/>
    <n v="2"/>
    <n v="0"/>
    <s v="Pequeño"/>
    <n v="0"/>
    <n v="0"/>
    <n v="0"/>
    <n v="0"/>
    <n v="0"/>
    <n v="0"/>
    <n v="0"/>
    <m/>
  </r>
  <r>
    <m/>
    <x v="4"/>
    <m/>
    <m/>
    <s v="Integración APlatam"/>
    <s v="Revisión de casos AP"/>
    <s v="Cinthya Rodriguez"/>
    <d v="2022-02-02T00:00:00"/>
    <d v="2022-02-03T00:00:00"/>
    <d v="2022-02-03T00:00:00"/>
    <m/>
    <n v="1"/>
    <n v="1"/>
    <n v="0"/>
    <s v="Pequeño"/>
    <n v="0"/>
    <n v="0"/>
    <n v="0"/>
    <n v="0"/>
    <n v="0"/>
    <n v="0"/>
    <n v="0"/>
    <m/>
  </r>
  <r>
    <m/>
    <x v="4"/>
    <m/>
    <m/>
    <s v="Portal del estudiante"/>
    <s v="Módulo de atención de solicitudes para el centro de salud"/>
    <s v="Cinthya Rodriguez"/>
    <d v="2022-01-18T00:00:00"/>
    <d v="2022-02-03T00:00:00"/>
    <d v="2022-02-03T00:00:00"/>
    <m/>
    <n v="16"/>
    <n v="16"/>
    <n v="0"/>
    <s v="Pequeño"/>
    <n v="0"/>
    <n v="0"/>
    <n v="0"/>
    <n v="0"/>
    <n v="0"/>
    <n v="0"/>
    <n v="0"/>
    <m/>
  </r>
  <r>
    <m/>
    <x v="4"/>
    <s v="GLPI"/>
    <n v="357442"/>
    <s v="Encuesta de liderazgo"/>
    <s v=" Solucionar incidentes que se presentaron en las encuestas de liderazgo dentro del periodo 2021-2"/>
    <s v="Kelmelt Rojas"/>
    <d v="2022-02-02T00:00:00"/>
    <d v="2022-02-04T00:00:00"/>
    <d v="2022-02-04T00:00:00"/>
    <m/>
    <n v="2"/>
    <n v="2"/>
    <n v="0"/>
    <s v="Pequeño"/>
    <n v="0"/>
    <n v="0"/>
    <n v="0"/>
    <n v="0"/>
    <n v="0"/>
    <n v="0"/>
    <n v="0"/>
    <m/>
  </r>
  <r>
    <m/>
    <x v="4"/>
    <s v="GLPI"/>
    <n v="360960"/>
    <s v="Soluciones PTA"/>
    <s v="Desarrollo de un nuevo proyecto web para el control de puertas"/>
    <s v="Cinthya Rodriguez"/>
    <d v="2022-01-27T00:00:00"/>
    <d v="2022-02-17T00:00:00"/>
    <d v="2022-02-17T00:00:00"/>
    <m/>
    <n v="21"/>
    <n v="21"/>
    <n v="0"/>
    <s v="Pequeño"/>
    <n v="0"/>
    <n v="0"/>
    <n v="0"/>
    <n v="0"/>
    <n v="0"/>
    <n v="0"/>
    <n v="0"/>
    <m/>
  </r>
  <r>
    <m/>
    <x v="4"/>
    <s v="GLPI"/>
    <n v="361610"/>
    <s v="Formulario de inscripción"/>
    <s v="Solución formato de fecha al seleccionar la fecha de examen"/>
    <s v="Cinthya Rodriguez"/>
    <d v="2022-02-18T00:00:00"/>
    <d v="2022-02-21T00:00:00"/>
    <d v="2022-02-21T00:00:00"/>
    <m/>
    <n v="3"/>
    <n v="3"/>
    <n v="0"/>
    <s v="Pequeño"/>
    <n v="0"/>
    <n v="0"/>
    <n v="0"/>
    <n v="0"/>
    <n v="0"/>
    <n v="0"/>
    <n v="0"/>
    <m/>
  </r>
  <r>
    <m/>
    <x v="4"/>
    <s v="GLPI"/>
    <n v="361635"/>
    <s v="Encuesta de liderazgo"/>
    <s v="Limpieza de registros para el cierre de periodo 2021-2"/>
    <s v="Kelmelt Rojas"/>
    <d v="2022-02-18T00:00:00"/>
    <d v="2022-02-21T00:00:00"/>
    <d v="2022-02-21T00:00:00"/>
    <m/>
    <n v="3"/>
    <n v="3"/>
    <n v="0"/>
    <s v="Pequeño"/>
    <n v="0"/>
    <n v="0"/>
    <n v="0"/>
    <n v="0"/>
    <n v="0"/>
    <n v="0"/>
    <n v="0"/>
    <m/>
  </r>
  <r>
    <m/>
    <x v="4"/>
    <s v="GLPI"/>
    <n v="362514"/>
    <s v="Encuesta de liderazgo"/>
    <s v="Cierre de periodo 2021-2"/>
    <s v="Kelmelt Rojas"/>
    <d v="2022-02-21T00:00:00"/>
    <d v="2022-02-24T00:00:00"/>
    <d v="2022-02-24T00:00:00"/>
    <m/>
    <n v="3"/>
    <n v="3"/>
    <n v="0"/>
    <s v="Pequeño"/>
    <n v="0"/>
    <n v="0"/>
    <n v="0"/>
    <n v="0"/>
    <n v="0"/>
    <n v="0"/>
    <n v="0"/>
    <m/>
  </r>
  <r>
    <m/>
    <x v="4"/>
    <s v="GLPI"/>
    <n v="363419"/>
    <s v="Admisiones 2.0"/>
    <s v="Trackeo de procedimientos almacenados"/>
    <s v="Cinthya Rodriguez"/>
    <d v="2022-02-25T00:00:00"/>
    <d v="2022-02-28T00:00:00"/>
    <d v="2022-02-28T00:00:00"/>
    <m/>
    <n v="3"/>
    <n v="3"/>
    <n v="0"/>
    <m/>
    <m/>
    <m/>
    <m/>
    <m/>
    <m/>
    <m/>
    <m/>
    <m/>
  </r>
  <r>
    <m/>
    <x v="4"/>
    <s v="GLPI"/>
    <n v="367483"/>
    <s v="Soluciones PTA"/>
    <s v="Validacion de clases y documentos - mejoras en el rendimiento de la aplicación"/>
    <s v="Cinthya Rodriguez"/>
    <d v="2022-02-16T00:00:00"/>
    <d v="2022-03-14T00:00:00"/>
    <d v="2022-03-14T00:00:00"/>
    <m/>
    <n v="26"/>
    <n v="26"/>
    <n v="0"/>
    <s v="Pequeño"/>
    <n v="0"/>
    <n v="0"/>
    <n v="0"/>
    <n v="0"/>
    <n v="0"/>
    <n v="0"/>
    <n v="0"/>
    <m/>
  </r>
  <r>
    <m/>
    <x v="4"/>
    <m/>
    <m/>
    <s v="Pasarela de pagos"/>
    <s v="Recreación de pagos"/>
    <s v="Cinthya Rodriguez"/>
    <d v="2022-03-04T00:00:00"/>
    <d v="2022-03-08T00:00:00"/>
    <d v="2022-03-14T00:00:00"/>
    <m/>
    <n v="4"/>
    <n v="10"/>
    <n v="1.5"/>
    <s v="Pequeño"/>
    <n v="0"/>
    <n v="0"/>
    <n v="0"/>
    <n v="0"/>
    <n v="0"/>
    <n v="0"/>
    <n v="0"/>
    <s v="Pendiente a su publicación"/>
  </r>
  <r>
    <m/>
    <x v="5"/>
    <s v=" "/>
    <s v=" "/>
    <s v="Revision de notas de mas decimales"/>
    <s v="Se reviso el origen de las notas desde moddle hasta postulante"/>
    <s v="Miriam Flores"/>
    <d v="2022-01-13T00:00:00"/>
    <d v="2022-01-18T00:00:00"/>
    <d v="2022-01-18T00:00:00"/>
    <m/>
    <n v="5"/>
    <n v="5"/>
    <n v="0"/>
    <s v="Pequeño"/>
    <n v="0"/>
    <n v="0"/>
    <n v="0"/>
    <n v="0"/>
    <n v="0"/>
    <n v="0"/>
    <n v="0"/>
    <m/>
  </r>
  <r>
    <m/>
    <x v="5"/>
    <s v=" "/>
    <s v=" "/>
    <s v="Generacion de Layouts uimprove verano"/>
    <s v="Generacion de Layouts uimprove verano"/>
    <s v="Jackelyn Champa"/>
    <d v="2022-01-18T00:00:00"/>
    <d v="2022-01-25T00:00:00"/>
    <d v="2022-01-25T00:00:00"/>
    <m/>
    <n v="7"/>
    <n v="7"/>
    <n v="0"/>
    <s v="Pequeño"/>
    <n v="0"/>
    <n v="0"/>
    <n v="0"/>
    <n v="0"/>
    <n v="0"/>
    <n v="0"/>
    <n v="0"/>
    <m/>
  </r>
  <r>
    <m/>
    <x v="5"/>
    <s v="GLPI"/>
    <n v="352474"/>
    <s v="Pases a prod. Ingesta de notas desde moodle a postulante"/>
    <s v="envio de scripts para generar cambios en la ingesta de  notas desde  moodle"/>
    <s v="Miriam Flores"/>
    <d v="2022-01-18T00:00:00"/>
    <d v="2022-01-21T00:00:00"/>
    <d v="2022-01-21T00:00:00"/>
    <m/>
    <n v="3"/>
    <n v="3"/>
    <n v="0"/>
    <s v="Pequeño"/>
    <n v="0"/>
    <n v="0"/>
    <n v="0"/>
    <n v="0"/>
    <n v="0"/>
    <n v="0"/>
    <n v="0"/>
    <m/>
  </r>
  <r>
    <m/>
    <x v="5"/>
    <s v=" "/>
    <s v=" "/>
    <s v="Desarrollo de encuestas de posrgrado - observaciones"/>
    <s v="Desarrollo de encuestas de posrgrado - observaciones"/>
    <s v="EPG"/>
    <d v="2022-01-25T00:00:00"/>
    <d v="2022-02-10T00:00:00"/>
    <d v="2022-02-10T00:00:00"/>
    <m/>
    <n v="16"/>
    <n v="16"/>
    <n v="0"/>
    <s v="Pequeño"/>
    <n v="0"/>
    <n v="0"/>
    <n v="0"/>
    <n v="0"/>
    <n v="0"/>
    <n v="0"/>
    <n v="0"/>
    <m/>
  </r>
  <r>
    <m/>
    <x v="5"/>
    <s v=" "/>
    <s v=" "/>
    <s v="Nueva generacion de layouts UIMPROV"/>
    <s v="Nueva generacion de layouts UIMPROV"/>
    <s v="Jackelyn Champa"/>
    <d v="2022-01-27T00:00:00"/>
    <d v="2022-02-05T00:00:00"/>
    <d v="2022-02-05T00:00:00"/>
    <m/>
    <n v="9"/>
    <n v="9"/>
    <n v="0"/>
    <s v="Pequeño"/>
    <n v="0"/>
    <n v="0"/>
    <n v="0"/>
    <n v="0"/>
    <n v="0"/>
    <n v="0"/>
    <n v="0"/>
    <m/>
  </r>
  <r>
    <m/>
    <x v="5"/>
    <s v=" "/>
    <s v=" "/>
    <s v="Pruebas de testeo pase a produccion notas a decimales "/>
    <s v="Pruebas de testeo pase a produccion notas a decimales "/>
    <s v="Henry Garcia"/>
    <d v="2022-02-01T00:00:00"/>
    <d v="2022-02-01T00:00:00"/>
    <d v="2022-02-01T00:00:00"/>
    <m/>
    <n v="1"/>
    <n v="1"/>
    <n v="0"/>
    <s v="Pequeño"/>
    <n v="0"/>
    <n v="0"/>
    <n v="0"/>
    <n v="0"/>
    <n v="0"/>
    <n v="0"/>
    <n v="0"/>
    <m/>
  </r>
  <r>
    <m/>
    <x v="5"/>
    <s v=" "/>
    <s v=" "/>
    <s v="Apoyo en coordinacion del plan 2023"/>
    <s v="Apoyo en coordinacion plan 2023"/>
    <s v="Gustavo Huarcaya"/>
    <d v="2022-02-01T00:00:00"/>
    <d v="2022-02-01T00:00:00"/>
    <d v="2022-02-01T00:00:00"/>
    <m/>
    <n v="1"/>
    <n v="1"/>
    <n v="0"/>
    <s v="Pequeño"/>
    <n v="0"/>
    <n v="0"/>
    <n v="0"/>
    <n v="0"/>
    <n v="0"/>
    <n v="0"/>
    <n v="0"/>
    <m/>
  </r>
  <r>
    <m/>
    <x v="5"/>
    <s v=" "/>
    <s v=" "/>
    <s v="Reportes secciones por gestor"/>
    <s v="Reportes secciones por gestor"/>
    <s v="Miriam Flores"/>
    <d v="2022-02-08T00:00:00"/>
    <d v="2022-02-20T00:00:00"/>
    <d v="2022-02-20T00:00:00"/>
    <m/>
    <n v="12"/>
    <n v="12"/>
    <n v="0"/>
    <s v="Pequeño"/>
    <n v="0"/>
    <n v="0"/>
    <n v="0"/>
    <n v="0"/>
    <n v="0"/>
    <n v="0"/>
    <n v="0"/>
    <m/>
  </r>
  <r>
    <m/>
    <x v="5"/>
    <s v=" "/>
    <s v=" "/>
    <s v="Asignacion BECA 18"/>
    <s v="Asignacion BECA 18"/>
    <s v="Miriam Flores"/>
    <d v="2022-02-09T00:00:00"/>
    <d v="2022-02-25T00:00:00"/>
    <d v="2022-02-25T00:00:00"/>
    <m/>
    <n v="16"/>
    <n v="16"/>
    <n v="0"/>
    <s v="Pequeño"/>
    <n v="0"/>
    <n v="0"/>
    <n v="0"/>
    <n v="0"/>
    <n v="0"/>
    <n v="0"/>
    <n v="0"/>
    <m/>
  </r>
  <r>
    <m/>
    <x v="5"/>
    <s v=" "/>
    <s v=" "/>
    <s v="Pruebas asignacion beca18"/>
    <s v="Pruebas asignacion beca18"/>
    <s v="Miriam Flores"/>
    <d v="2022-03-02T00:00:00"/>
    <d v="2022-03-02T00:00:00"/>
    <d v="2022-03-02T00:00:00"/>
    <m/>
    <n v="1"/>
    <n v="1"/>
    <n v="0"/>
    <s v="Pequeño"/>
    <n v="0"/>
    <n v="0"/>
    <n v="0"/>
    <n v="0"/>
    <n v="0"/>
    <n v="0"/>
    <n v="0"/>
    <m/>
  </r>
  <r>
    <m/>
    <x v="5"/>
    <s v=" "/>
    <s v=" "/>
    <s v="Coordinacion para implementar salas Meet"/>
    <s v="Coordinacion para implementar salas Meet"/>
    <s v="Miriam Flores"/>
    <d v="2022-03-03T00:00:00"/>
    <d v="2022-03-03T00:00:00"/>
    <d v="2022-03-03T00:00:00"/>
    <m/>
    <n v="1"/>
    <n v="1"/>
    <n v="0"/>
    <s v="Pequeño"/>
    <n v="0"/>
    <n v="0"/>
    <n v="0"/>
    <n v="0"/>
    <n v="0"/>
    <n v="0"/>
    <n v="0"/>
    <m/>
  </r>
  <r>
    <m/>
    <x v="5"/>
    <s v=" "/>
    <s v=" "/>
    <s v="Revision de layout uimprove enviados"/>
    <s v="Revision de layout uimprove enviados"/>
    <s v="Jackelyn Champa"/>
    <d v="2022-03-03T00:00:00"/>
    <d v="2022-03-03T00:00:00"/>
    <d v="2022-03-03T00:00:00"/>
    <m/>
    <n v="1"/>
    <n v="1"/>
    <n v="0"/>
    <s v="Pequeño"/>
    <n v="0"/>
    <n v="0"/>
    <n v="0"/>
    <n v="0"/>
    <n v="0"/>
    <n v="0"/>
    <n v="0"/>
    <m/>
  </r>
  <r>
    <m/>
    <x v="5"/>
    <s v=" "/>
    <s v=" "/>
    <s v="Otra prueba de insersion de atributo beca 18 usando paquete oracle"/>
    <s v="Otra prueba de insersion de atributo beca 18 usando paquete oracle"/>
    <s v="Miriam Flores"/>
    <d v="2022-03-07T00:00:00"/>
    <d v="2022-03-07T00:00:00"/>
    <d v="2022-03-07T00:00:00"/>
    <m/>
    <n v="1"/>
    <n v="1"/>
    <n v="0"/>
    <s v="Pequeño"/>
    <n v="0"/>
    <n v="0"/>
    <n v="0"/>
    <n v="0"/>
    <n v="0"/>
    <n v="0"/>
    <n v="0"/>
    <m/>
  </r>
  <r>
    <m/>
    <x v="5"/>
    <s v=" "/>
    <s v=" "/>
    <s v="Riesgo Uretention"/>
    <s v="Riesgo uretention"/>
    <s v="Bienestar"/>
    <d v="2022-03-11T00:00:00"/>
    <d v="2022-03-18T00:00:00"/>
    <d v="2022-03-18T00:00:00"/>
    <m/>
    <n v="7"/>
    <n v="7"/>
    <n v="0"/>
    <s v="Pequeño"/>
    <n v="0"/>
    <n v="0"/>
    <n v="0"/>
    <n v="0"/>
    <n v="0"/>
    <n v="0"/>
    <n v="0"/>
    <m/>
  </r>
  <r>
    <m/>
    <x v="5"/>
    <s v=" "/>
    <s v=" "/>
    <s v="Uimprove nuevo envio"/>
    <s v="Nueva solicitud de layouts uimprove"/>
    <s v="Jackelyn Champa"/>
    <d v="2022-03-12T00:00:00"/>
    <d v="2022-03-18T00:00:00"/>
    <d v="2022-03-18T00:00:00"/>
    <m/>
    <n v="6"/>
    <n v="6"/>
    <n v="0"/>
    <s v="Pequeño"/>
    <n v="0"/>
    <n v="0"/>
    <n v="0"/>
    <n v="0"/>
    <n v="0"/>
    <n v="0"/>
    <n v="0"/>
    <m/>
  </r>
  <r>
    <m/>
    <x v="5"/>
    <s v=" "/>
    <s v=" "/>
    <s v="Observaciones encuesta posgrado - argos"/>
    <s v="Observaciones encuesta posgrado - argos"/>
    <s v="Miriam Flores"/>
    <d v="2022-03-15T00:00:00"/>
    <d v="2022-03-21T00:00:00"/>
    <d v="2022-03-21T00:00:00"/>
    <m/>
    <n v="6"/>
    <n v="6"/>
    <n v="0"/>
    <s v="Pequeño"/>
    <n v="0"/>
    <n v="0"/>
    <n v="0"/>
    <n v="0"/>
    <n v="0"/>
    <n v="0"/>
    <n v="0"/>
    <m/>
  </r>
  <r>
    <m/>
    <x v="5"/>
    <s v=" "/>
    <s v=" "/>
    <s v="Mas pruebas de atributos beca18"/>
    <s v="Mas pruebas de atributos beca18"/>
    <s v="Miriam Flores"/>
    <d v="2022-03-16T00:00:00"/>
    <d v="2022-03-16T00:00:00"/>
    <d v="2022-03-16T00:00:00"/>
    <m/>
    <n v="1"/>
    <n v="1"/>
    <n v="0"/>
    <s v="Pequeño"/>
    <n v="0"/>
    <n v="0"/>
    <n v="0"/>
    <n v="0"/>
    <n v="0"/>
    <n v="0"/>
    <n v="0"/>
    <m/>
  </r>
  <r>
    <m/>
    <x v="6"/>
    <s v="GLPI"/>
    <n v="351638"/>
    <s v="ACTUALIZACIÓN EN EL SIAVI"/>
    <s v="Estimado Alex: La presente es para solicitar la modificación del mensaje enviado automáticamente a través del sistema SIAVI sobre el incumplimiento del rellenado de la Ficha Socioeconómica"/>
    <s v="APOYO APOYO"/>
    <d v="2022-01-10T00:00:00"/>
    <d v="2022-02-22T00:00:00"/>
    <d v="2022-02-22T00:00:00"/>
    <m/>
    <n v="43"/>
    <n v="43"/>
    <n v="0"/>
    <s v="Pequeño"/>
    <n v="0"/>
    <n v="0"/>
    <n v="0"/>
    <n v="0"/>
    <n v="0"/>
    <n v="0"/>
    <n v="0"/>
    <m/>
  </r>
  <r>
    <m/>
    <x v="6"/>
    <s v="GLPI"/>
    <n v="352753"/>
    <s v="Derivación portal del estudiante - gastronomía"/>
    <s v="Buenas tardes Alex, como figura en la imagen en el portal al derivar al coordinador de gastronomía que es jlucas@ no aparece el usuario del mismo. tu apoyo por favor a la espera de tu pronta respuesta "/>
    <s v="Chipana Carhuamaca Francisco"/>
    <d v="2022-01-14T00:00:00"/>
    <d v="2022-01-24T00:00:00"/>
    <d v="2022-01-24T00:00:00"/>
    <m/>
    <n v="10"/>
    <n v="10"/>
    <n v="0"/>
    <s v="Pequeño"/>
    <n v="0"/>
    <n v="0"/>
    <n v="0"/>
    <n v="0"/>
    <n v="0"/>
    <n v="0"/>
    <n v="0"/>
    <m/>
  </r>
  <r>
    <m/>
    <x v="6"/>
    <s v="GLPI"/>
    <n v="35346"/>
    <s v="PORTAL DEL ESTUDIANTE - VERIFICAR OPCIÓN"/>
    <s v="Verificación Bachiller:Estimado Alex,Mediante el presente solicito verificación del campus virtual opción ''Bachiller'' ya que la captura adjunta corresponde a un egresado apto, sin embargo no tiene opción a subir los requisitos correspondientes."/>
    <s v="Porras Tapara Yanet Victoria"/>
    <d v="2022-01-18T00:00:00"/>
    <d v="2022-01-27T00:00:00"/>
    <d v="2022-01-27T00:00:00"/>
    <m/>
    <n v="9"/>
    <n v="9"/>
    <n v="0"/>
    <s v="Pequeño"/>
    <n v="0"/>
    <n v="0"/>
    <n v="0"/>
    <n v="0"/>
    <n v="0"/>
    <n v="0"/>
    <n v="0"/>
    <m/>
  </r>
  <r>
    <m/>
    <x v="6"/>
    <s v="GLPI"/>
    <n v="353792"/>
    <s v="PORTAL - BACHILLER TÉCNICO"/>
    <s v="Estimados TI, estamos presentando inconvenientes de validaciones en el sistema de bachiller a través del portal del estudiante, a modo de ejemplo: Les sale que no tienen modular, lo cual para este proceso lo único que se considera es APTO, de modo obligatorio debe validar que cuente con certificado de egresado, de ese modo se valida los procesos modulares independientemente que haya tramitado o no. Asimismo Yanet Porras ha notificado a Alex al respecto de los casos, sin respuesta. "/>
    <s v="Condori Mamani Kety Yaneth"/>
    <d v="2022-01-19T00:00:00"/>
    <d v="2022-01-27T00:00:00"/>
    <d v="2022-01-27T00:00:00"/>
    <m/>
    <n v="8"/>
    <n v="8"/>
    <n v="0"/>
    <s v="Pequeño"/>
    <n v="0"/>
    <n v="0"/>
    <n v="0"/>
    <n v="0"/>
    <n v="0"/>
    <n v="0"/>
    <n v="0"/>
    <m/>
  </r>
  <r>
    <m/>
    <x v="6"/>
    <s v="GLPI"/>
    <n v="354032"/>
    <s v="SIAVI - ACCESO"/>
    <s v="- SIAVI fichas socioeconómicas (escritura)..*Carlos Enrique Sanchez Herrera, csanchezh@continentl.edu.pe *Ederson Sandoval Huaylinos esandovalh@continental.edu.pe"/>
    <s v="Mendoza Gongora Jessica"/>
    <d v="2022-01-20T00:00:00"/>
    <d v="2022-01-24T00:00:00"/>
    <d v="2022-01-24T00:00:00"/>
    <m/>
    <n v="4"/>
    <n v="4"/>
    <n v="0"/>
    <s v="Pequeño"/>
    <n v="0"/>
    <n v="0"/>
    <n v="0"/>
    <n v="0"/>
    <n v="0"/>
    <n v="0"/>
    <n v="0"/>
    <m/>
  </r>
  <r>
    <m/>
    <x v="6"/>
    <s v="GLPI"/>
    <n v="354256"/>
    <s v="Eventos no generados (calendar)"/>
    <s v="Estimados,Mediante el presente, indicarles que no se generaron los eventos en el calendar, de las secciones que finalizan el día de hoy."/>
    <s v="Herrera Villarruel Daniel"/>
    <d v="2022-01-21T00:00:00"/>
    <d v="2022-01-24T00:00:00"/>
    <d v="2022-01-24T00:00:00"/>
    <m/>
    <n v="3"/>
    <n v="3"/>
    <n v="0"/>
    <s v="Pequeño"/>
    <n v="0"/>
    <n v="0"/>
    <n v="0"/>
    <n v="0"/>
    <n v="0"/>
    <n v="0"/>
    <n v="0"/>
    <m/>
  </r>
  <r>
    <m/>
    <x v="6"/>
    <s v="GLPI"/>
    <n v="35458"/>
    <s v="PORTAL IC - CAMBIAR REQUISITOS DE BACHILLER"/>
    <s v="Cambiar requisitos de bachiller en portal de estudiante IC . El usuario solicita cambiar los requisitos para iniciar proceso de bachiller en el portal del estudiante IC."/>
    <s v="Condori Mamani Kety Yaneth"/>
    <d v="2022-01-24T00:00:00"/>
    <d v="2022-01-27T00:00:00"/>
    <d v="2022-01-27T00:00:00"/>
    <m/>
    <n v="3"/>
    <n v="3"/>
    <n v="0"/>
    <s v="Pequeño"/>
    <n v="0"/>
    <n v="0"/>
    <n v="0"/>
    <n v="0"/>
    <n v="0"/>
    <n v="0"/>
    <n v="0"/>
    <m/>
  </r>
  <r>
    <m/>
    <x v="6"/>
    <s v="GLPI"/>
    <n v="355005"/>
    <s v="PORTAL DEL ESTUDIANTE / CAU - ACCESO"/>
    <s v="Acceso Registro de Notas IC - 2 Estimados de TI Para saludarlos y solicitar activar los acceso ( registro de notas) como docente del ic a Franklin Leoncio Huaman Araujo fhuaman@continental.edu.pe"/>
    <s v="Aguirre Castro Manuel"/>
    <d v="2022-01-26T00:00:00"/>
    <d v="2022-02-17T00:00:00"/>
    <d v="2022-02-17T00:00:00"/>
    <m/>
    <n v="22"/>
    <n v="22"/>
    <n v="0"/>
    <s v="Pequeño"/>
    <n v="0"/>
    <n v="0"/>
    <n v="0"/>
    <n v="0"/>
    <n v="0"/>
    <n v="0"/>
    <n v="0"/>
    <m/>
  </r>
  <r>
    <m/>
    <x v="6"/>
    <s v="GLPI"/>
    <n v="355889"/>
    <s v="VERIFICAR PORTAL | BACHILLER NOTIFICACIÓN DE RECHAZOS"/>
    <s v="Estimado @Torres Carvajal Alex según se ha verificado en el portal del sistema de bachiller técnico, al momento de RECHAZAR un documento, si bien es cierto nos permite personalizar el texto con las observaciones, no verificamos que el correo se envié al estudiante, es preciso saber si le llega como un correo y desde que cuenta, pues de registrosic no es. Por otro lado, de este mismo sistema observamos que está permitiendo elegir extensión, cuando solo debiera ser el programa de estudios culminado satisfactoriamente: Por favor, corregir el caso de ese estudiante. Quedamos atentas a las indicaciones. "/>
    <s v="Condori Mamani Kety Yaneth"/>
    <d v="2022-01-29T00:00:00"/>
    <d v="2022-02-17T00:00:00"/>
    <d v="2022-02-17T00:00:00"/>
    <m/>
    <n v="19"/>
    <n v="19"/>
    <n v="0"/>
    <s v="Pequeño"/>
    <n v="0"/>
    <n v="0"/>
    <n v="0"/>
    <n v="0"/>
    <n v="0"/>
    <n v="0"/>
    <n v="0"/>
    <m/>
  </r>
  <r>
    <m/>
    <x v="6"/>
    <s v="GLPI"/>
    <n v="356624"/>
    <s v="SIAVI - INCONVENIENTES"/>
    <s v="Estimados @Mesa de Ayuda TI , buenas tardes. Comunico que se tienen inconvenientes con el SIAVI para la calificación al estudiante: JANPIER NILTON DE LA CRUZ SANCHEZ i2125500@continental.edu.pe . Pido por favor su atención inmediata, pues estamos cerrando el período y de no completar el proceso el estudiante no será certificado. "/>
    <s v="Huamán Rosas Silvia Elizabeth"/>
    <d v="2022-02-02T00:00:00"/>
    <d v="2022-02-17T00:00:00"/>
    <d v="2022-02-17T00:00:00"/>
    <m/>
    <n v="15"/>
    <n v="15"/>
    <n v="0"/>
    <s v="Pequeño"/>
    <n v="0"/>
    <n v="0"/>
    <n v="0"/>
    <n v="0"/>
    <n v="0"/>
    <n v="0"/>
    <n v="0"/>
    <m/>
  </r>
  <r>
    <m/>
    <x v="6"/>
    <s v="GLPI"/>
    <n v="35668"/>
    <s v="SIAVI - ACTUALIZAR FICHA"/>
    <s v="Actualización Ficha Socioeconómica SIAVI. Modificaciones para la ficha socioeconómica en el campus virtual IC."/>
    <s v="Mendoza Gongora Jessica"/>
    <d v="2022-02-02T00:00:00"/>
    <d v="2022-02-21T00:00:00"/>
    <d v="2022-02-21T00:00:00"/>
    <m/>
    <n v="19"/>
    <n v="19"/>
    <n v="0"/>
    <s v="Pequeño"/>
    <n v="0"/>
    <n v="0"/>
    <n v="0"/>
    <n v="0"/>
    <n v="0"/>
    <n v="0"/>
    <n v="0"/>
    <m/>
  </r>
  <r>
    <m/>
    <x v="6"/>
    <s v="GLPI"/>
    <n v="356937"/>
    <s v="Incluir ambiente virtual"/>
    <s v="Estimados Solicito por favor incluir el ambiente virtual en la opción de programación especial, en el CAU (https://campusvirtual.continental.edu.pe/cau_ic/backoffice/pai-personal/programar-sec) Dicho ambiente no debe generar cruce para ser usado con las diferentes secciones. "/>
    <s v="Herrera Villarruel Daniel"/>
    <d v="2022-02-03T00:00:00"/>
    <d v="2022-02-17T00:00:00"/>
    <d v="2022-02-17T00:00:00"/>
    <m/>
    <n v="14"/>
    <n v="14"/>
    <n v="0"/>
    <s v="Pequeño"/>
    <n v="0"/>
    <n v="0"/>
    <n v="0"/>
    <n v="0"/>
    <n v="0"/>
    <n v="0"/>
    <n v="0"/>
    <m/>
  </r>
  <r>
    <m/>
    <x v="6"/>
    <s v="GLPI"/>
    <n v="357833"/>
    <s v="CAU IC - INCONVENIENTES"/>
    <s v="Buenas Dias, no me aparece la opcion para subir notas de la Unidad Didactiva MICHAEL BRAHIAM QUISPE QUISPE mquispeb@continental.edu.pe"/>
    <s v="Docentes Lima"/>
    <d v="2022-02-07T00:00:00"/>
    <d v="2022-02-17T00:00:00"/>
    <d v="2022-02-17T00:00:00"/>
    <m/>
    <n v="10"/>
    <n v="10"/>
    <n v="0"/>
    <s v="Pequeño"/>
    <n v="0"/>
    <n v="0"/>
    <n v="0"/>
    <n v="0"/>
    <n v="0"/>
    <n v="0"/>
    <n v="0"/>
    <m/>
  </r>
  <r>
    <m/>
    <x v="6"/>
    <s v="GLPI"/>
    <n v="358212"/>
    <s v="SIAVI - ACCESOS"/>
    <s v="Buenas tardes:Se solicita el acceso a SIAVI (lectura y escritura) asotelo@continental.edu.pe ASTRID VALERi SOTELO PAREDES"/>
    <s v="Mendoza Gongora Jessica"/>
    <d v="2022-02-08T00:00:00"/>
    <d v="2022-02-17T00:00:00"/>
    <d v="2022-02-17T00:00:00"/>
    <m/>
    <n v="9"/>
    <n v="9"/>
    <n v="0"/>
    <s v="Pequeño"/>
    <n v="0"/>
    <n v="0"/>
    <n v="0"/>
    <n v="0"/>
    <n v="0"/>
    <n v="0"/>
    <n v="0"/>
    <m/>
  </r>
  <r>
    <m/>
    <x v="6"/>
    <s v="GLPI"/>
    <n v="35906"/>
    <s v="CAMPUS VIRTUAL IC - CORRECION F. SOCIOECONOMICA"/>
    <s v="Corrección para visualizar la ficha socioeconómica"/>
    <s v="Mendoza Gongora Jessica"/>
    <d v="2022-02-10T00:00:00"/>
    <d v="2022-02-22T00:00:00"/>
    <d v="2022-02-22T00:00:00"/>
    <m/>
    <n v="12"/>
    <n v="12"/>
    <n v="0"/>
    <s v="Pequeño"/>
    <n v="0"/>
    <n v="0"/>
    <n v="0"/>
    <n v="0"/>
    <n v="0"/>
    <n v="0"/>
    <n v="0"/>
    <m/>
  </r>
  <r>
    <m/>
    <x v="6"/>
    <s v="GLPI"/>
    <n v="360505"/>
    <s v="CAU IC - ACCESOS"/>
    <s v="Estimados de TI Para saludarlos y solicitar activar el registro de notas del docente del IC: Luis Alberto Curo Salvatierra lcuro@continental.edu.pe"/>
    <s v="Aguirre Castro Manuel"/>
    <d v="2022-02-16T00:00:00"/>
    <d v="2022-02-17T00:00:00"/>
    <d v="2022-02-17T00:00:00"/>
    <m/>
    <n v="1"/>
    <n v="1"/>
    <n v="0"/>
    <s v="Pequeño"/>
    <n v="0"/>
    <n v="0"/>
    <n v="0"/>
    <n v="0"/>
    <n v="0"/>
    <n v="0"/>
    <n v="0"/>
    <m/>
  </r>
  <r>
    <m/>
    <x v="6"/>
    <s v="GLPI"/>
    <n v="360992"/>
    <s v="SOLICITUD DE TARJETA DE COORDENADAS"/>
    <s v="Estimados; solicito generar la tarjeta de coordenadas para el docente Moises Darwin Hilario Valdeon"/>
    <s v="Arzapalo Campos Judith Yhensy"/>
    <d v="2022-02-17T00:00:00"/>
    <d v="2022-02-18T00:00:00"/>
    <d v="2022-02-18T00:00:00"/>
    <m/>
    <n v="1"/>
    <n v="1"/>
    <n v="0"/>
    <s v="Pequeño"/>
    <n v="0"/>
    <n v="0"/>
    <n v="0"/>
    <n v="0"/>
    <n v="0"/>
    <n v="0"/>
    <n v="0"/>
    <m/>
  </r>
  <r>
    <m/>
    <x v="6"/>
    <s v="GLPI"/>
    <n v="36193"/>
    <s v="SIAVI - Mejoras Seguimiento de Egresados IC"/>
    <s v="Se solicita a considerar aptos para el envio de escuestas en el momento 0 a los estudiantes que hayan completado sus prácticas, y para el momento 1 a los que tienen certificado de egresado o los que no tengan asignaturas desaprobadas."/>
    <s v="Pantoja Esquivel Roberto"/>
    <d v="2022-02-22T00:00:00"/>
    <d v="2022-03-04T00:00:00"/>
    <d v="2022-03-04T00:00:00"/>
    <m/>
    <n v="10"/>
    <n v="10"/>
    <n v="0"/>
    <s v="Pequeño"/>
    <n v="0"/>
    <n v="0"/>
    <n v="0"/>
    <n v="0"/>
    <n v="0"/>
    <n v="0"/>
    <n v="0"/>
    <m/>
  </r>
  <r>
    <m/>
    <x v="6"/>
    <s v="GLPI"/>
    <n v="362908"/>
    <s v="CAJA - Creación de centro de costo IC"/>
    <s v="solicito su apoyo en agregar a la tabla el centro de costo en el sistema APEC del INSTITUTO lo siguiente"/>
    <s v="Huaman Lorenzo Nelva Jessy"/>
    <d v="2022-02-25T00:00:00"/>
    <d v="2022-02-27T00:00:00"/>
    <d v="2022-02-27T00:00:00"/>
    <m/>
    <n v="2"/>
    <n v="2"/>
    <n v="0"/>
    <s v="Pequeño"/>
    <n v="0"/>
    <n v="0"/>
    <n v="0"/>
    <n v="0"/>
    <n v="0"/>
    <n v="0"/>
    <n v="0"/>
    <m/>
  </r>
  <r>
    <m/>
    <x v="6"/>
    <s v="GLPI"/>
    <n v="362916"/>
    <s v="CAJA - ACTUALIZAR CENTRO DE COSTOS IC"/>
    <s v="Solicito actualizar las cuentas corrientes y los comprobantes emitidos a cada estudiante matriculado de las siguientes secciones, el motivo del requerimiento es porque se han modificado los centros de costos y las cuentas contables de todas las carreras por modalidad SEMIPRESENCIAL y DISTANCIA."/>
    <s v="Chero Laura Enma Elizabeth"/>
    <d v="2022-02-25T00:00:00"/>
    <d v="2022-03-01T00:00:00"/>
    <d v="2022-03-01T00:00:00"/>
    <m/>
    <n v="4"/>
    <n v="4"/>
    <n v="0"/>
    <s v="Pequeño"/>
    <n v="0"/>
    <n v="0"/>
    <n v="0"/>
    <n v="0"/>
    <n v="0"/>
    <n v="0"/>
    <n v="0"/>
    <m/>
  </r>
  <r>
    <m/>
    <x v="6"/>
    <s v="GLPI"/>
    <n v="364152"/>
    <s v="DEPURACIÓN DE INSCRITOS | 14 FEBREO 2022"/>
    <s v="Estimados @Mesa de Ayuda TI  se solicita se depure las cuentas de todos los estudiantes en estado INSCRITOS para los inicios del 14 de Febrero."/>
    <s v="CAJA UC"/>
    <d v="2022-03-02T00:00:00"/>
    <d v="2022-03-04T00:00:00"/>
    <d v="2022-03-04T00:00:00"/>
    <m/>
    <n v="2"/>
    <n v="2"/>
    <n v="0"/>
    <s v="Pequeño"/>
    <n v="0"/>
    <n v="0"/>
    <n v="0"/>
    <n v="0"/>
    <n v="0"/>
    <n v="0"/>
    <n v="0"/>
    <m/>
  </r>
  <r>
    <m/>
    <x v="6"/>
    <s v="GLPI"/>
    <n v="365013"/>
    <s v="ENCUESTA DE EGRESADOS - CORRECCIÓN"/>
    <s v="Solicito por favor la corrección de acceso a estudiantes egresados de la encuesta para seguimiento (de egresados)."/>
    <s v="Pantoja Esquivel Roberto"/>
    <d v="2022-03-05T00:00:00"/>
    <d v="2022-03-08T00:00:00"/>
    <d v="2022-03-08T00:00:00"/>
    <m/>
    <n v="3"/>
    <n v="3"/>
    <n v="0"/>
    <s v="Pequeño"/>
    <n v="0"/>
    <n v="0"/>
    <n v="0"/>
    <n v="0"/>
    <n v="0"/>
    <n v="0"/>
    <n v="0"/>
    <m/>
  </r>
  <r>
    <m/>
    <x v="6"/>
    <s v="GLPI"/>
    <n v="365162"/>
    <s v="ESTUDIANTES DE BECA | INICIO EL 07.03.2022 - BECA CONTINUIDAD"/>
    <s v="Estimados mesa de ayuda se solicita su apoyo con enlazar a los alumnos según lista adjunta por Jesús Galarza, estudiantes inscritos para inicio 7/3/2022"/>
    <s v="Huaman Lorenzo Nelva Jessy"/>
    <d v="2022-03-07T00:00:00"/>
    <d v="2022-03-08T00:00:00"/>
    <d v="2022-03-08T00:00:00"/>
    <m/>
    <n v="1"/>
    <n v="1"/>
    <n v="0"/>
    <s v="Pequeño"/>
    <n v="0"/>
    <n v="0"/>
    <n v="0"/>
    <n v="0"/>
    <n v="0"/>
    <n v="0"/>
    <n v="0"/>
    <m/>
  </r>
  <r>
    <m/>
    <x v="6"/>
    <s v="GLPI"/>
    <n v="365315"/>
    <s v="OVIE- VALIDACION DE PRACTICAS"/>
    <s v="Agregar a la validación de término de prácticas pre que solo considera a las que se realicen del plan de estudios del periodo 2019 en adelante sin considerar anteriores."/>
    <s v="Pantoja Esquivel Roberto"/>
    <d v="2022-03-07T00:00:00"/>
    <d v="2022-03-15T00:00:00"/>
    <d v="2022-03-15T00:00:00"/>
    <m/>
    <n v="8"/>
    <n v="8"/>
    <n v="0"/>
    <s v="Pequeño"/>
    <n v="0"/>
    <n v="0"/>
    <n v="0"/>
    <n v="0"/>
    <n v="0"/>
    <n v="0"/>
    <n v="0"/>
    <m/>
  </r>
  <r>
    <m/>
    <x v="6"/>
    <s v="GLPI"/>
    <n v="365325"/>
    <s v="CAJA - DEPURACION DE CUENTAS IC"/>
    <s v="se solicita se depure las cuentas de todos los estudiantes en estado INSCRITOS para los inicios del 21 de Febrero."/>
    <s v="TSO-NHUAMAN"/>
    <d v="2022-03-07T00:00:00"/>
    <d v="2022-03-10T00:00:00"/>
    <d v="2022-03-10T00:00:00"/>
    <m/>
    <n v="3"/>
    <n v="3"/>
    <n v="0"/>
    <s v="Pequeño"/>
    <n v="0"/>
    <n v="0"/>
    <n v="0"/>
    <n v="0"/>
    <n v="0"/>
    <n v="0"/>
    <n v="0"/>
    <m/>
  </r>
  <r>
    <m/>
    <x v="6"/>
    <s v="GLPI"/>
    <n v="365725"/>
    <s v="PROBLEMA EN GENERACIÓN DE EVENTO MEET IC"/>
    <s v="No se está generando el evento en calendar para la sección F06AN1, asignatura F1039 del IC."/>
    <s v="Herrera Villarruel Daniel"/>
    <d v="2022-03-08T00:00:00"/>
    <d v="2022-03-11T00:00:00"/>
    <d v="2022-03-11T00:00:00"/>
    <m/>
    <n v="3"/>
    <n v="3"/>
    <n v="0"/>
    <s v="Pequeño"/>
    <n v="0"/>
    <n v="0"/>
    <n v="0"/>
    <n v="0"/>
    <n v="0"/>
    <n v="0"/>
    <n v="0"/>
    <m/>
  </r>
  <r>
    <m/>
    <x v="6"/>
    <s v="GLPI"/>
    <n v="367692"/>
    <s v="SIAVI - ACCESOS"/>
    <s v="Por medio de la presente solicito se pueda brindar accesos de nivel administrador para el SIAVI para la señorita LIZ ORTIZ GARCÍA ( lortizg@continental.edu.pe) quien nos estará apoyando en el área de OVIE como asistente."/>
    <s v="Pantoja Esquivel Roberto"/>
    <d v="2022-03-15T00:00:00"/>
    <d v="2022-03-15T00:00:00"/>
    <d v="2022-03-15T00:00:00"/>
    <m/>
    <n v="1"/>
    <n v="1"/>
    <n v="0"/>
    <s v="Pequeño"/>
    <n v="0"/>
    <n v="0"/>
    <n v="0"/>
    <n v="0"/>
    <n v="0"/>
    <n v="0"/>
    <n v="0"/>
    <m/>
  </r>
  <r>
    <m/>
    <x v="6"/>
    <s v="GLPI"/>
    <n v="367713"/>
    <s v="RAI - REPORTE NO MATRICULADOS"/>
    <s v="Se solicita la data de estudiantes que no lograron matricularse para el inicio del 14 de febrero."/>
    <s v="Mendoza Gongora Jessica"/>
    <d v="2022-03-15T00:00:00"/>
    <d v="2022-03-19T00:00:00"/>
    <d v="2022-03-19T00:00:00"/>
    <m/>
    <n v="4"/>
    <n v="4"/>
    <n v="0"/>
    <s v="Pequeño"/>
    <n v="0"/>
    <n v="0"/>
    <n v="0"/>
    <n v="0"/>
    <n v="0"/>
    <n v="0"/>
    <n v="0"/>
    <m/>
  </r>
  <r>
    <m/>
    <x v="6"/>
    <s v="GLPI"/>
    <n v="368018"/>
    <s v="TARJETA DE COORDENADAS - 1398"/>
    <s v="Estimados @Mesa de Ayuda TI  su apoyo para remitir el archivo digital de coordenadas del N° 1398 al usuario @Jonathan Paúl Flores Medrano "/>
    <s v="Condori Mamani Kety Yaneth"/>
    <d v="2022-03-15T00:00:00"/>
    <d v="2022-03-16T00:00:00"/>
    <d v="2022-03-16T00:00:00"/>
    <m/>
    <n v="1"/>
    <n v="1"/>
    <n v="0"/>
    <s v="Pequeño"/>
    <n v="0"/>
    <n v="0"/>
    <n v="0"/>
    <n v="0"/>
    <n v="0"/>
    <n v="0"/>
    <n v="0"/>
    <m/>
  </r>
  <r>
    <m/>
    <x v="6"/>
    <s v="GLPI"/>
    <n v="368512"/>
    <s v="TARJETA DE COORDENADAS - 1399"/>
    <s v="Estimados @Mesa de Ayuda TI  su atención para remitir el archivo de coordenadas de la tarjeta N°1399 asignado al usuario ''llopezl''. "/>
    <s v="Condori Mamani Kety Yaneth"/>
    <d v="2022-03-17T00:00:00"/>
    <d v="2022-03-18T00:00:00"/>
    <d v="2022-03-18T00:00:00"/>
    <m/>
    <n v="1"/>
    <n v="1"/>
    <n v="0"/>
    <s v="Pequeño"/>
    <n v="0"/>
    <n v="0"/>
    <n v="0"/>
    <n v="0"/>
    <n v="0"/>
    <n v="0"/>
    <n v="0"/>
    <m/>
  </r>
  <r>
    <m/>
    <x v="6"/>
    <s v="GLPI"/>
    <n v="368528"/>
    <s v="REPORTE - ALUMNOS"/>
    <s v="Estimados, por favor, solicito su apoyo en compartirme la base de ingresantes de los siguientes procesos 2021 I y 2021 II, con los siguientes campos:Nombre completo del estudianteCiudad o DistritoTipo de colegio (particular o público)Nombre del colegio"/>
    <s v="Vidalon Hinojo Michael Arnold"/>
    <d v="2022-03-17T00:00:00"/>
    <d v="2022-03-19T00:00:00"/>
    <d v="2022-03-19T00:00:00"/>
    <m/>
    <n v="2"/>
    <n v="2"/>
    <n v="0"/>
    <s v="Pequeño"/>
    <n v="0"/>
    <n v="0"/>
    <n v="0"/>
    <n v="0"/>
    <n v="0"/>
    <n v="0"/>
    <n v="0"/>
    <m/>
  </r>
  <r>
    <m/>
    <x v="0"/>
    <s v="Proyectos"/>
    <m/>
    <s v="Solicitud cantidad de estudiantes por NRC"/>
    <s v="Por favor te pido remitirme el correo nuevamente con la cantidad de estudiantes por NRC indicado de los docentes que conforman el BeChallenge."/>
    <s v="Kelmelt Rojas"/>
    <d v="2022-03-23T00:00:00"/>
    <d v="2022-03-23T00:00:00"/>
    <d v="2022-03-23T00:00:00"/>
    <m/>
    <n v="1"/>
    <n v="1"/>
    <n v="0"/>
    <s v="Pequeño"/>
    <n v="0"/>
    <n v="0"/>
    <n v="0"/>
    <n v="0"/>
    <n v="0"/>
    <n v="0"/>
    <n v="0"/>
    <m/>
  </r>
  <r>
    <m/>
    <x v="6"/>
    <s v="GLPI"/>
    <n v="369606"/>
    <s v="CAJ - ACTUALIZAR CTA CTE"/>
    <s v="Actualización de pago en cuenta recaudadora Scotiabank-INSTITUTO"/>
    <s v="Huaman Lorenzo Nelva Jessy"/>
    <d v="2022-03-22T00:00:00"/>
    <d v="2022-03-26T00:00:00"/>
    <d v="2022-03-26T00:00:00"/>
    <m/>
    <n v="4"/>
    <n v="4"/>
    <n v="0"/>
    <s v="Pequeño"/>
    <n v="0"/>
    <n v="0"/>
    <n v="0"/>
    <n v="0"/>
    <n v="0"/>
    <n v="0"/>
    <n v="0"/>
    <m/>
  </r>
  <r>
    <m/>
    <x v="6"/>
    <s v="GLPI"/>
    <n v="369843"/>
    <s v="CAJ - DEPURAR CTA CTE"/>
    <s v="Estimados @Mesa de Ayuda TI  se solicita se depure las cuentas de todos los estudiantes en estado INSCRITOS para los inicios del 07 de Marzo 2022.(no depurar a los son de Beca o a los tengan prórrogas)"/>
    <s v="Huaman Lorenzo Nelva Jessy"/>
    <d v="2022-03-23T00:00:00"/>
    <d v="2022-03-25T00:00:00"/>
    <d v="2022-03-25T00:00:00"/>
    <m/>
    <n v="2"/>
    <n v="2"/>
    <n v="0"/>
    <s v="Pequeño"/>
    <n v="0"/>
    <n v="0"/>
    <n v="0"/>
    <n v="0"/>
    <n v="0"/>
    <n v="0"/>
    <n v="0"/>
    <m/>
  </r>
  <r>
    <m/>
    <x v="6"/>
    <s v="Proyectos"/>
    <m/>
    <s v="Reporte de horarios - Portal del Estudiantes"/>
    <s v="Implementación de reporte de horarios en el portal del estudiante que permita visualizar el horario especial"/>
    <s v="Daniel Herrera"/>
    <d v="2022-03-30T00:00:00"/>
    <d v="2022-03-30T00:00:00"/>
    <d v="2022-03-30T00:00:00"/>
    <m/>
    <n v="1"/>
    <n v="1"/>
    <n v="0"/>
    <s v="Pequeño"/>
    <n v="0"/>
    <n v="0"/>
    <n v="0"/>
    <n v="0"/>
    <n v="0"/>
    <n v="0"/>
    <n v="0"/>
    <m/>
  </r>
  <r>
    <m/>
    <x v="6"/>
    <m/>
    <n v="340092"/>
    <s v="TARJETA COORDENADAS - DOCUMENTO DIGITAL"/>
    <s v="Estimados @Mesa de Ayuda TI  se ha asignado la tarjeta N° 1392, a fin de que remitan el archivo digital de coordenadas al usuario ecalderon . "/>
    <s v="Condori Mamani Kety Yaneth"/>
    <d v="2022-03-30T00:00:00"/>
    <d v="2022-03-30T00:00:00"/>
    <d v="2022-03-30T00:00:00"/>
    <m/>
    <n v="1"/>
    <n v="1"/>
    <n v="0"/>
    <s v="Pequeño"/>
    <n v="0"/>
    <n v="0"/>
    <n v="0"/>
    <n v="0"/>
    <n v="0"/>
    <n v="0"/>
    <n v="0"/>
    <m/>
  </r>
  <r>
    <m/>
    <x v="6"/>
    <s v="GLPI"/>
    <n v="370088"/>
    <s v="CAJA - ACTUALIZAR CTA CTE"/>
    <s v="MUY URGENTE - SOLICITO APOYO CON ACTUALIZAR CTA CTE Y REPORTE"/>
    <s v="Huaman Lorenzo Nelva Jessy"/>
    <d v="2022-03-25T00:00:00"/>
    <d v="2022-03-30T00:00:00"/>
    <d v="2022-03-30T00:00:00"/>
    <m/>
    <n v="5"/>
    <n v="5"/>
    <n v="0"/>
    <s v="Pequeño"/>
    <n v="0"/>
    <n v="0"/>
    <n v="0"/>
    <n v="0"/>
    <n v="0"/>
    <n v="0"/>
    <n v="0"/>
    <m/>
  </r>
  <r>
    <m/>
    <x v="2"/>
    <s v="GLPI"/>
    <n v="365146"/>
    <s v="BANNER - ERROR AL PROCESAR MATRICULA DE NRCS PRINCIPALES A REALES"/>
    <s v="Saludos Cordiales Mediante el presente es para poder reportar el siguiente caso de los estudiantes ingresantes 202210 a quienes se les está realizando la matrícula de NRCs principales a reales, al momento de que se ejecuta por la forma SZPINSB "/>
    <s v="Mandujano Avelino Yesica Yessenia"/>
    <d v="2022-03-07T00:00:00"/>
    <d v="2022-07-10T00:00:00"/>
    <d v="2022-07-10T00:00:00"/>
    <m/>
    <n v="125"/>
    <n v="125"/>
    <n v="0"/>
    <s v="Pequeño"/>
    <n v="0"/>
    <n v="0"/>
    <n v="0"/>
    <n v="0"/>
    <n v="0"/>
    <n v="0"/>
    <n v="0"/>
    <m/>
  </r>
  <r>
    <m/>
    <x v="2"/>
    <s v="GLPI"/>
    <n v="362760"/>
    <s v="ARGOS - URGENTE: Confirmación de reportes"/>
    <s v="Estimado Anthony, la oficina de programación académica indica  que en  los reportes solicitados  solo deben de visualizar  los atributos que hacen referencia a la asistencia que son (AREM,AFHI, AFIS, ARHI)"/>
    <s v="Champa Schwartz Jackeline Judith"/>
    <d v="2022-02-24T00:00:00"/>
    <d v="2022-04-04T00:00:00"/>
    <d v="2022-04-04T00:00:00"/>
    <m/>
    <n v="39"/>
    <n v="39"/>
    <n v="0"/>
    <s v="Pequeño"/>
    <n v="0"/>
    <n v="0"/>
    <n v="0"/>
    <n v="0"/>
    <n v="0"/>
    <n v="0"/>
    <n v="0"/>
    <m/>
  </r>
  <r>
    <m/>
    <x v="2"/>
    <s v="GLPI"/>
    <n v="354842"/>
    <s v="BANNER - ACTUALIZAR DATOS DE LA TABLA"/>
    <s v="Actualizar la tabla SZRCDAB Estimados Sres de MDA, por favor de asignar el ticket a Sr Anthony Villagarray Hola Anthony, necesito se actualice los datos de la tabla  SZRCDAB"/>
    <s v="Champa Schwartz Jackeline Judith"/>
    <d v="2022-01-25T00:00:00"/>
    <d v="2022-03-18T00:00:00"/>
    <d v="2022-03-18T00:00:00"/>
    <m/>
    <n v="52"/>
    <n v="52"/>
    <n v="0"/>
    <s v="Pequeño"/>
    <n v="0"/>
    <n v="0"/>
    <n v="0"/>
    <n v="0"/>
    <n v="0"/>
    <n v="0"/>
    <n v="0"/>
    <m/>
  </r>
  <r>
    <m/>
    <x v="5"/>
    <s v=" "/>
    <s v=" "/>
    <s v="Reporte de Lista de NRC's  Generacion Salas Meet Argos"/>
    <s v="Reporte de Lista de NRC's  Generacion Salas Meet Argos"/>
    <s v="Angela Rosales"/>
    <d v="2022-03-21T00:00:00"/>
    <d v="2022-03-23T00:00:00"/>
    <d v="2022-03-23T00:00:00"/>
    <s v=" "/>
    <n v="2"/>
    <n v="2"/>
    <n v="0"/>
    <s v="Pequeño"/>
    <n v="0"/>
    <n v="0"/>
    <n v="0"/>
    <n v="0"/>
    <n v="0"/>
    <n v="0"/>
    <n v="0"/>
    <m/>
  </r>
  <r>
    <m/>
    <x v="5"/>
    <s v=" "/>
    <s v=" "/>
    <s v="Modificacion cambio de activacion de  postulantes"/>
    <s v="Modificacion cambio de activacion de  postulantes"/>
    <s v="Miriam Flores"/>
    <d v="2022-03-23T00:00:00"/>
    <d v="2022-03-29T00:00:00"/>
    <d v="2022-03-29T00:00:00"/>
    <s v=" "/>
    <n v="6"/>
    <n v="6"/>
    <n v="0"/>
    <s v="Pequeño"/>
    <n v="0"/>
    <n v="0"/>
    <n v="0"/>
    <n v="0"/>
    <n v="0"/>
    <n v="0"/>
    <n v="0"/>
    <m/>
  </r>
  <r>
    <m/>
    <x v="5"/>
    <s v=" "/>
    <s v=" "/>
    <s v="Generacion de datos para URETENTION"/>
    <s v="Generacion de datos para URETENTION"/>
    <s v="Oficina de Bienestar"/>
    <d v="2022-03-25T00:00:00"/>
    <d v="2022-03-31T00:00:00"/>
    <d v="2022-03-31T00:00:00"/>
    <s v=" "/>
    <n v="6"/>
    <n v="6"/>
    <n v="0"/>
    <s v="Pequeño"/>
    <n v="0"/>
    <n v="0"/>
    <n v="0"/>
    <n v="0"/>
    <n v="0"/>
    <n v="0"/>
    <n v="0"/>
    <m/>
  </r>
  <r>
    <m/>
    <x v="5"/>
    <s v=" "/>
    <s v=" "/>
    <s v="Generacion de salas meet cic"/>
    <s v="Generar salas automaticas para el CIC"/>
    <s v="Miriam Flores"/>
    <d v="2022-03-31T00:00:00"/>
    <d v="2022-04-12T00:00:00"/>
    <d v="2022-04-12T00:00:00"/>
    <s v="Esta en desarrollo la aplicación"/>
    <n v="12"/>
    <n v="12"/>
    <n v="0"/>
    <s v="Pequeño"/>
    <n v="0"/>
    <n v="0"/>
    <n v="0"/>
    <n v="0"/>
    <n v="0"/>
    <n v="0"/>
    <n v="0"/>
    <m/>
  </r>
  <r>
    <m/>
    <x v="5"/>
    <s v=" "/>
    <s v=" "/>
    <s v="Modificacion de los reportes de encuestas POSGRADO"/>
    <s v="Modificacion de los reportes de encuestas POSGRADO"/>
    <s v="Miriam Flores"/>
    <d v="2022-04-01T00:00:00"/>
    <d v="2022-04-05T00:00:00"/>
    <d v="2022-04-06T00:00:00"/>
    <s v=" "/>
    <n v="4"/>
    <n v="5"/>
    <n v="0.25"/>
    <s v="Pequeño"/>
    <n v="0"/>
    <n v="0"/>
    <n v="0"/>
    <n v="0"/>
    <n v="0"/>
    <n v="0"/>
    <n v="0"/>
    <m/>
  </r>
  <r>
    <m/>
    <x v="5"/>
    <s v="GLPI"/>
    <n v="370096"/>
    <s v="Pase a produccion atributos de beca 18"/>
    <s v="Pase a produccion atributos de beca 18"/>
    <s v="Miriam Flores"/>
    <d v="2022-03-25T00:00:00"/>
    <d v="2022-03-27T00:00:00"/>
    <d v="2022-03-27T00:00:00"/>
    <s v=" "/>
    <n v="2"/>
    <n v="2"/>
    <n v="0"/>
    <s v="Pequeño"/>
    <n v="0"/>
    <n v="0"/>
    <n v="0"/>
    <n v="0"/>
    <n v="0"/>
    <n v="0"/>
    <n v="0"/>
    <m/>
  </r>
  <r>
    <m/>
    <x v="5"/>
    <s v=" "/>
    <s v=" "/>
    <s v="Generacion de datos para UIMPROVE"/>
    <s v="Generacion de datos para UIMPROVE"/>
    <s v="Jacky Champa"/>
    <d v="2022-04-02T00:00:00"/>
    <d v="2022-04-06T00:00:00"/>
    <d v="2022-04-06T00:00:00"/>
    <s v=" "/>
    <n v="4"/>
    <n v="4"/>
    <n v="0"/>
    <s v="Pequeño"/>
    <n v="0"/>
    <n v="0"/>
    <n v="0"/>
    <n v="0"/>
    <n v="0"/>
    <n v="0"/>
    <n v="0"/>
    <m/>
  </r>
  <r>
    <m/>
    <x v="0"/>
    <s v="GLPI"/>
    <n v="368828"/>
    <s v="BANNER - ELIMINAR RETENCION 19"/>
    <s v="BANNER - ELIMINAR RETENCION 19"/>
    <m/>
    <m/>
    <m/>
    <m/>
    <m/>
    <n v="1"/>
    <n v="1"/>
    <n v="0"/>
    <s v="Pequeño"/>
    <n v="0"/>
    <n v="0"/>
    <n v="0"/>
    <n v="0"/>
    <n v="0"/>
    <n v="0"/>
    <n v="0"/>
    <m/>
  </r>
  <r>
    <m/>
    <x v="0"/>
    <s v="GLPI"/>
    <n v="368015"/>
    <s v="WORKFLOW – ELIMINAR RETENCION"/>
    <s v="WORKFLOW – ELIMINAR RETENCION"/>
    <m/>
    <m/>
    <m/>
    <m/>
    <m/>
    <n v="1"/>
    <n v="1"/>
    <n v="0"/>
    <s v="Pequeño"/>
    <n v="0"/>
    <n v="0"/>
    <n v="0"/>
    <n v="0"/>
    <n v="0"/>
    <n v="0"/>
    <n v="0"/>
    <m/>
  </r>
  <r>
    <m/>
    <x v="0"/>
    <s v="GLPI"/>
    <n v="369481"/>
    <s v="BANNER - ELIMINAR LA RETENCIÓN 19 (CASO 14)"/>
    <s v="BANNER - ELIMINAR LA RETENCIÓN 19 (CASO 14)"/>
    <m/>
    <m/>
    <m/>
    <m/>
    <m/>
    <n v="1"/>
    <n v="1"/>
    <n v="0"/>
    <s v="Pequeño"/>
    <n v="0"/>
    <n v="0"/>
    <n v="0"/>
    <n v="0"/>
    <n v="0"/>
    <n v="0"/>
    <n v="0"/>
    <m/>
  </r>
  <r>
    <m/>
    <x v="0"/>
    <s v="GLPI"/>
    <n v="368800"/>
    <s v="Eliminar la retención 19 (caso 11)"/>
    <s v="Eliminar la retención 19 (caso 11)"/>
    <m/>
    <m/>
    <m/>
    <m/>
    <m/>
    <n v="1"/>
    <n v="1"/>
    <n v="0"/>
    <s v="Pequeño"/>
    <n v="0"/>
    <n v="0"/>
    <n v="0"/>
    <n v="0"/>
    <n v="0"/>
    <n v="0"/>
    <n v="0"/>
    <m/>
  </r>
  <r>
    <m/>
    <x v="0"/>
    <s v="GLPI"/>
    <n v="369621"/>
    <s v="BANNER - ELIMINAR RETENCIÓN"/>
    <s v="BANNER - ELIMINAR RETENCIÓN"/>
    <m/>
    <m/>
    <m/>
    <m/>
    <m/>
    <n v="1"/>
    <n v="1"/>
    <n v="0"/>
    <s v="Pequeño"/>
    <n v="0"/>
    <n v="0"/>
    <n v="0"/>
    <n v="0"/>
    <n v="0"/>
    <n v="0"/>
    <n v="0"/>
    <m/>
  </r>
  <r>
    <m/>
    <x v="0"/>
    <s v="GLPI"/>
    <n v="369486"/>
    <s v="BANNER- SOLICITUD PARA ELIMINAR RETENCIÓN 19 PERIODO 2022-10 (70602783)"/>
    <s v="BANNER- SOLICITUD PARA ELIMINAR RETENCIÓN 19 PERIODO 2022-10 (70602783)"/>
    <m/>
    <m/>
    <m/>
    <m/>
    <m/>
    <n v="1"/>
    <n v="1"/>
    <n v="0"/>
    <s v="Pequeño"/>
    <n v="0"/>
    <n v="0"/>
    <n v="0"/>
    <n v="0"/>
    <n v="0"/>
    <n v="0"/>
    <n v="0"/>
    <m/>
  </r>
  <r>
    <m/>
    <x v="0"/>
    <s v="GLPI"/>
    <n v="369349"/>
    <s v="BANNER - ELIMINAR RETENCIÓN"/>
    <s v="BANNER - ELIMINAR RETENCIÓN"/>
    <m/>
    <m/>
    <m/>
    <m/>
    <m/>
    <n v="1"/>
    <n v="1"/>
    <n v="0"/>
    <s v="Pequeño"/>
    <n v="0"/>
    <n v="0"/>
    <n v="0"/>
    <n v="0"/>
    <n v="0"/>
    <n v="0"/>
    <n v="0"/>
    <m/>
  </r>
  <r>
    <m/>
    <x v="0"/>
    <s v="GLPI"/>
    <n v="368708"/>
    <s v="BANNER - RETENCION 19"/>
    <s v="BANNER - RETENCION 19"/>
    <m/>
    <m/>
    <m/>
    <m/>
    <m/>
    <n v="1"/>
    <n v="1"/>
    <n v="0"/>
    <s v="Pequeño"/>
    <n v="0"/>
    <n v="0"/>
    <n v="0"/>
    <n v="0"/>
    <n v="0"/>
    <n v="0"/>
    <n v="0"/>
    <m/>
  </r>
  <r>
    <m/>
    <x v="0"/>
    <s v="GLPI"/>
    <n v="368447"/>
    <s v="BANNER - ELIMINAR RETENCIÓN 19"/>
    <s v="BANNER - ELIMINAR RETENCIÓN 19"/>
    <m/>
    <m/>
    <m/>
    <m/>
    <m/>
    <n v="1"/>
    <n v="1"/>
    <n v="0"/>
    <s v="Pequeño"/>
    <n v="0"/>
    <n v="0"/>
    <n v="0"/>
    <n v="0"/>
    <n v="0"/>
    <n v="0"/>
    <n v="0"/>
    <m/>
  </r>
  <r>
    <m/>
    <x v="0"/>
    <s v="GLPI"/>
    <n v="368523"/>
    <s v="BANNER - SOLICITUD PARA ELIMINAR RETENCIÓN 19 CASO10"/>
    <s v="BANNER - SOLICITUD PARA ELIMINAR RETENCIÓN 19 CASO10"/>
    <m/>
    <m/>
    <m/>
    <m/>
    <m/>
    <n v="1"/>
    <n v="1"/>
    <n v="0"/>
    <s v="Pequeño"/>
    <n v="0"/>
    <n v="0"/>
    <n v="0"/>
    <n v="0"/>
    <n v="0"/>
    <n v="0"/>
    <n v="0"/>
    <m/>
  </r>
  <r>
    <m/>
    <x v="0"/>
    <s v="GLPI"/>
    <n v="368505"/>
    <s v="BANNER - SOLICITUD PARA ELIMINAR RETENCIÓN 19 PERIODO 2022-10 (72714983)"/>
    <s v="BANNER - SOLICITUD PARA ELIMINAR RETENCIÓN 19 PERIODO 2022-10 (72714983)"/>
    <m/>
    <m/>
    <m/>
    <m/>
    <m/>
    <n v="1"/>
    <n v="1"/>
    <n v="0"/>
    <s v="Pequeño"/>
    <n v="0"/>
    <n v="0"/>
    <n v="0"/>
    <n v="0"/>
    <n v="0"/>
    <n v="0"/>
    <n v="0"/>
    <m/>
  </r>
  <r>
    <m/>
    <x v="0"/>
    <s v="GLPI"/>
    <n v="368423"/>
    <s v="BANNER - ELIMINAR RETENCIÓN 19"/>
    <s v="BANNER - ELIMINAR RETENCIÓN 19"/>
    <m/>
    <m/>
    <m/>
    <m/>
    <m/>
    <n v="1"/>
    <n v="1"/>
    <n v="0"/>
    <s v="Pequeño"/>
    <n v="0"/>
    <n v="0"/>
    <n v="0"/>
    <n v="0"/>
    <n v="0"/>
    <n v="0"/>
    <n v="0"/>
    <m/>
  </r>
  <r>
    <m/>
    <x v="0"/>
    <s v="GLPI"/>
    <n v="368298"/>
    <s v="BANNER - Eliminar la retención 19 (caso 9)"/>
    <s v="BANNER - Eliminar la retención 19 (caso 9)"/>
    <m/>
    <m/>
    <m/>
    <m/>
    <m/>
    <n v="1"/>
    <n v="1"/>
    <n v="0"/>
    <s v="Pequeño"/>
    <n v="0"/>
    <n v="0"/>
    <n v="0"/>
    <n v="0"/>
    <n v="0"/>
    <n v="0"/>
    <n v="0"/>
    <m/>
  </r>
  <r>
    <m/>
    <x v="0"/>
    <s v="GLPI"/>
    <n v="367268"/>
    <s v="BANNER - ELIMINAR RETENCIÓN 19"/>
    <s v="BANNER - ELIMINAR RETENCIÓN 19"/>
    <m/>
    <m/>
    <m/>
    <m/>
    <m/>
    <n v="1"/>
    <n v="1"/>
    <n v="0"/>
    <s v="Pequeño"/>
    <n v="0"/>
    <n v="0"/>
    <n v="0"/>
    <n v="0"/>
    <n v="0"/>
    <n v="0"/>
    <n v="0"/>
    <m/>
  </r>
  <r>
    <m/>
    <x v="0"/>
    <s v="GLPI"/>
    <n v="367258"/>
    <s v="BANNER - ELIMINAR RETENCIÓN 19"/>
    <s v="BANNER - ELIMINAR RETENCIÓN 19"/>
    <m/>
    <m/>
    <m/>
    <m/>
    <m/>
    <n v="1"/>
    <n v="1"/>
    <n v="0"/>
    <s v="Pequeño"/>
    <n v="0"/>
    <n v="0"/>
    <n v="0"/>
    <n v="0"/>
    <n v="0"/>
    <n v="0"/>
    <n v="0"/>
    <m/>
  </r>
  <r>
    <m/>
    <x v="0"/>
    <s v="GLPI"/>
    <n v="360922"/>
    <s v="ARGOS - CREAR REPORTE"/>
    <s v="ARGOS - CREAR REPORTE"/>
    <m/>
    <m/>
    <m/>
    <m/>
    <m/>
    <n v="1"/>
    <n v="1"/>
    <n v="0"/>
    <s v="Pequeño"/>
    <n v="0"/>
    <n v="0"/>
    <n v="0"/>
    <n v="0"/>
    <n v="0"/>
    <n v="0"/>
    <n v="0"/>
    <m/>
  </r>
  <r>
    <m/>
    <x v="0"/>
    <s v="GLPI"/>
    <n v="363458"/>
    <s v="BANNER - Eliminar la retención 19 (caso 4)"/>
    <s v="BANNER - Eliminar la retención 19 (caso 4)"/>
    <m/>
    <m/>
    <m/>
    <m/>
    <m/>
    <n v="1"/>
    <n v="1"/>
    <n v="0"/>
    <s v="Pequeño"/>
    <n v="0"/>
    <n v="0"/>
    <n v="0"/>
    <n v="0"/>
    <n v="0"/>
    <n v="0"/>
    <n v="0"/>
    <m/>
  </r>
  <r>
    <m/>
    <x v="0"/>
    <s v="GLPI"/>
    <n v="346654"/>
    <s v="PASES - CREAR INDICES"/>
    <s v="PASES - CREAR INDICES"/>
    <m/>
    <m/>
    <m/>
    <m/>
    <m/>
    <n v="1"/>
    <n v="1"/>
    <n v="0"/>
    <s v="Pequeño"/>
    <n v="0"/>
    <n v="0"/>
    <n v="0"/>
    <n v="0"/>
    <n v="0"/>
    <n v="0"/>
    <n v="0"/>
    <m/>
  </r>
  <r>
    <m/>
    <x v="0"/>
    <s v="GLPI"/>
    <n v="360330"/>
    <s v="INCIDENTE CREACIÓN MEET"/>
    <s v="INCIDENTE CREACIÓN MEET"/>
    <m/>
    <m/>
    <m/>
    <m/>
    <m/>
    <n v="1"/>
    <n v="1"/>
    <n v="0"/>
    <s v="Pequeño"/>
    <n v="0"/>
    <n v="0"/>
    <n v="0"/>
    <n v="0"/>
    <n v="0"/>
    <n v="0"/>
    <n v="0"/>
    <m/>
  </r>
  <r>
    <m/>
    <x v="0"/>
    <s v="GLPI"/>
    <n v="359718"/>
    <s v="BANNER - ELIMINAR RETENCIÓN 19"/>
    <s v="BANNER - ELIMINAR RETENCIÓN 19"/>
    <m/>
    <m/>
    <m/>
    <m/>
    <m/>
    <n v="1"/>
    <n v="1"/>
    <n v="0"/>
    <s v="Pequeño"/>
    <n v="0"/>
    <n v="0"/>
    <n v="0"/>
    <n v="0"/>
    <n v="0"/>
    <n v="0"/>
    <n v="0"/>
    <m/>
  </r>
  <r>
    <m/>
    <x v="0"/>
    <s v="GLPI"/>
    <n v="371526"/>
    <s v="Solicito adicionar nueva regla a la generación de salas meet"/>
    <s v="Nueva regla en la generación de salas meet"/>
    <s v="Jose Meza Vento"/>
    <d v="2022-04-06T00:00:00"/>
    <d v="2022-04-08T00:00:00"/>
    <d v="2022-04-08T00:00:00"/>
    <m/>
    <n v="2"/>
    <n v="2"/>
    <n v="0"/>
    <s v="Pequeño"/>
    <n v="0"/>
    <n v="0"/>
    <n v="0"/>
    <n v="0"/>
    <n v="0"/>
    <n v="0"/>
    <n v="0"/>
    <m/>
  </r>
  <r>
    <m/>
    <x v="0"/>
    <m/>
    <m/>
    <s v="Re: clases presenciales a virtuales por el paro nacional_x000a_"/>
    <s v="Re: clases presenciales a virtuales por el paro nacional"/>
    <s v="Carlos Calderon"/>
    <d v="2022-04-04T00:00:00"/>
    <d v="2022-04-04T00:00:00"/>
    <d v="2022-04-04T00:00:00"/>
    <m/>
    <n v="1"/>
    <n v="1"/>
    <n v="0"/>
    <s v="Pequeño"/>
    <n v="0"/>
    <n v="0"/>
    <n v="0"/>
    <n v="0"/>
    <n v="0"/>
    <n v="0"/>
    <n v="0"/>
    <m/>
  </r>
  <r>
    <m/>
    <x v="0"/>
    <m/>
    <m/>
    <s v="Data reporte 108 (para proyecciones 2022-20)"/>
    <s v="Data reporte 108 (para proyecciones 2022-20)"/>
    <s v="Alejandro Cueva"/>
    <d v="2022-04-18T00:00:00"/>
    <d v="2022-04-25T00:00:00"/>
    <d v="2022-04-25T00:00:00"/>
    <m/>
    <n v="7"/>
    <n v="7"/>
    <n v="0"/>
    <s v="Pequeño"/>
    <n v="0"/>
    <n v="0"/>
    <n v="0"/>
    <n v="0"/>
    <n v="0"/>
    <n v="0"/>
    <n v="0"/>
    <m/>
  </r>
  <r>
    <m/>
    <x v="0"/>
    <m/>
    <m/>
    <s v="Analisis de programación de horarios para la generación de enlaces Meet"/>
    <s v="Analisis de programación de horarios para la generación de enlaces Meet"/>
    <s v="Trujillo Lancho Ricardo"/>
    <d v="2022-04-28T00:00:00"/>
    <d v="2022-05-09T00:00:00"/>
    <d v="2022-05-09T00:00:00"/>
    <m/>
    <n v="11"/>
    <n v="11"/>
    <n v="0"/>
    <s v="Pequeño"/>
    <n v="0"/>
    <n v="0"/>
    <n v="0"/>
    <n v="0"/>
    <n v="0"/>
    <n v="0"/>
    <n v="0"/>
    <m/>
  </r>
  <r>
    <m/>
    <x v="2"/>
    <s v="GLPI"/>
    <n v="362760"/>
    <s v="ARGOS - URGENTE: Confirmación de reportes"/>
    <s v="Estimado Anthony, la oficina de programación académica indica  que en  los reportes solicitados  solo deben de visualizar  los atributos que hacen referencia a la asistencia que son (AREM,AFHI, AFIS, ARHI)"/>
    <s v="Champa Schwartz Jackeline Judith"/>
    <d v="2022-03-03T00:00:00"/>
    <d v="2022-04-04T00:00:00"/>
    <d v="2022-04-04T00:00:00"/>
    <m/>
    <n v="32"/>
    <n v="32"/>
    <n v="0"/>
    <s v="Pequeño"/>
    <n v="0"/>
    <n v="0"/>
    <n v="1"/>
    <n v="4.5"/>
    <n v="0"/>
    <n v="0"/>
    <n v="4.5"/>
    <s v="Se quita validación de estafos"/>
  </r>
  <r>
    <m/>
    <x v="2"/>
    <s v="GLPI"/>
    <n v="365146"/>
    <s v="BANNER - ERROR AL PROCESAR MATRICULA DE NRCS PRINCIPALES A REALES"/>
    <s v="Saludos Cordiales Mediante el presente es para poder reportar el siguiente caso de los estudiantes ingresantes 202210 a quienes se les está realizando la matrícula de NRCs principales a reales, al momento de que se ejecuta por la forma SZPINSB "/>
    <s v="Mandujano Avelino Yesica Yessenia"/>
    <d v="2022-03-07T00:00:00"/>
    <d v="2022-04-04T00:00:00"/>
    <d v="2022-04-04T00:00:00"/>
    <m/>
    <n v="28"/>
    <n v="28"/>
    <n v="0"/>
    <s v="Pequeño"/>
    <n v="0"/>
    <n v="0"/>
    <n v="0"/>
    <n v="0"/>
    <n v="0"/>
    <n v="0"/>
    <n v="0"/>
    <m/>
  </r>
  <r>
    <m/>
    <x v="2"/>
    <s v="GLPI"/>
    <s v="_x0009_371352"/>
    <s v="ARGOS - Agregar el tipo de Beca a 3 reportes"/>
    <s v="Saludos cordiales, Estimado Anthony se requiere de tu apoyo para actualizar 3 reportes:"/>
    <s v="Flores Iguia Miriam Nataly"/>
    <d v="2022-03-05T00:00:00"/>
    <d v="2022-03-07T00:00:00"/>
    <d v="2022-03-07T00:00:00"/>
    <m/>
    <n v="2"/>
    <n v="2"/>
    <n v="0"/>
    <s v="Pequeño"/>
    <n v="0"/>
    <n v="0"/>
    <n v="0"/>
    <n v="0"/>
    <n v="0"/>
    <n v="0"/>
    <n v="0"/>
    <m/>
  </r>
  <r>
    <m/>
    <x v="2"/>
    <s v="GLPI"/>
    <s v="_x0009_371437"/>
    <s v="_x0009_ELIMINAR Y SIGNAR ATRIBUTOS PRONABEC"/>
    <s v="Estimado Anthony, Se requiere de tu apoyo para eliminar y asignar el atributo de PRONABEC,"/>
    <s v="Flores Iguia Miriam Nataly"/>
    <d v="2022-04-05T00:00:00"/>
    <d v="2022-04-25T00:00:00"/>
    <d v="2022-04-25T00:00:00"/>
    <m/>
    <n v="20"/>
    <n v="20"/>
    <n v="0"/>
    <s v="Pequeño"/>
    <n v="0"/>
    <n v="0"/>
    <n v="0"/>
    <n v="0"/>
    <n v="0"/>
    <n v="0"/>
    <n v="0"/>
    <m/>
  </r>
  <r>
    <m/>
    <x v="2"/>
    <s v="GLPI"/>
    <n v="373200"/>
    <s v="ARGOS - REPORTE"/>
    <s v="Estimado Anthony: Por favor tu apoyo exportando la data del reporte 108, matrícula y población 202210 "/>
    <s v="Rosales Rodriguez Angela Roxana"/>
    <d v="2022-04-19T00:00:00"/>
    <d v="2022-05-02T00:00:00"/>
    <d v="2022-05-02T00:00:00"/>
    <m/>
    <n v="13"/>
    <n v="13"/>
    <n v="0"/>
    <s v="Pequeño"/>
    <n v="0"/>
    <n v="0"/>
    <n v="0"/>
    <n v="0"/>
    <n v="0"/>
    <n v="0"/>
    <n v="0"/>
    <m/>
  </r>
  <r>
    <m/>
    <x v="2"/>
    <s v="GLPI"/>
    <n v="375746"/>
    <s v="ARGOS - MODIFICAR REPORTE"/>
    <s v="Reporte Avance Academico Buen dia Se requiere que en el reporte de Avance Académico se agregue los siguientes campos:"/>
    <s v="Rodriguez Acero Cinthya Grace"/>
    <d v="2022-05-09T00:00:00"/>
    <d v="2022-05-10T00:00:00"/>
    <d v="2022-05-10T00:00:00"/>
    <m/>
    <m/>
    <m/>
    <e v="#DIV/0!"/>
    <m/>
    <m/>
    <m/>
    <m/>
    <m/>
    <m/>
    <m/>
    <m/>
    <m/>
  </r>
  <r>
    <m/>
    <x v="2"/>
    <s v="GLPI"/>
    <n v="375881"/>
    <s v="ARGOS - NO MUESTRA OPCIÓN PARA DESCARGAR REPORTE"/>
    <s v="Reporte de Argos Buenas tardes estimados colegas, solicito por favor puedan ayudarme con el reporte &quot;estudiantes con datos de matrícula y contacto&quot; de Argos, pues quiero realizar un filtro para la carrera de Psicología, pero no puedo ejecutar la descarga del mismo. "/>
    <s v="Vargas Lara Edwin David"/>
    <d v="2022-05-12T00:00:00"/>
    <d v="2022-05-18T00:00:00"/>
    <d v="2022-05-18T00:00:00"/>
    <m/>
    <m/>
    <m/>
    <e v="#DIV/0!"/>
    <m/>
    <m/>
    <m/>
    <m/>
    <m/>
    <m/>
    <m/>
    <m/>
    <m/>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8">
  <r>
    <n v="2"/>
    <x v="0"/>
    <s v="Gestor Proyecto"/>
    <s v="PC-026"/>
    <s v="CAPEX"/>
    <s v="Interno"/>
    <x v="0"/>
    <s v="1. Análisis"/>
    <s v="Mediano"/>
    <s v="Ecosistema Digital"/>
    <x v="0"/>
    <m/>
    <n v="0"/>
    <n v="0"/>
    <x v="0"/>
    <x v="0"/>
    <m/>
    <s v="PDV 2026"/>
    <s v="PDV 2026"/>
    <n v="2021"/>
    <n v="2022"/>
    <m/>
    <m/>
    <d v="2022-03-07T00:00:00"/>
    <d v="2022-05-31T00:00:00"/>
    <m/>
    <n v="0.68"/>
    <n v="0.6"/>
    <n v="0.65"/>
    <n v="3.0000000000000027E-2"/>
    <d v="2022-06-06T00:00:00"/>
    <m/>
    <m/>
    <m/>
    <m/>
    <m/>
    <m/>
    <n v="0"/>
    <n v="0"/>
    <n v="0"/>
    <e v="#DIV/0!"/>
  </r>
  <r>
    <n v="3"/>
    <x v="0"/>
    <s v="Gestor Proyecto"/>
    <s v="PC-051"/>
    <s v="CAPEX"/>
    <s v="Interno"/>
    <x v="0"/>
    <m/>
    <s v="Mediano"/>
    <s v="Instituto"/>
    <x v="1"/>
    <s v="-"/>
    <n v="0"/>
    <n v="0"/>
    <x v="1"/>
    <x v="1"/>
    <s v="Sofia Marin"/>
    <s v="Narda Ybañez"/>
    <s v="Registros Academicos IC"/>
    <n v="2020"/>
    <n v="2022"/>
    <m/>
    <m/>
    <d v="2022-03-07T00:00:00"/>
    <d v="2022-05-20T00:00:00"/>
    <m/>
    <n v="1"/>
    <n v="0.76"/>
    <n v="1"/>
    <n v="0"/>
    <m/>
    <d v="2022-06-01T00:00:00"/>
    <d v="2022-10-07T00:00:00"/>
    <m/>
    <n v="0.3"/>
    <n v="0.25"/>
    <n v="0.3"/>
    <n v="0"/>
    <n v="128"/>
    <n v="-44713"/>
    <n v="-350.3203125"/>
  </r>
  <r>
    <n v="4"/>
    <x v="0"/>
    <s v="Gestor Proyecto"/>
    <s v="PC-110"/>
    <s v="CAPEX"/>
    <s v="Interno"/>
    <x v="1"/>
    <s v="1. Análisis"/>
    <s v="Grande"/>
    <s v="Soporte Administrativo"/>
    <x v="2"/>
    <n v="0"/>
    <n v="0"/>
    <n v="0"/>
    <x v="2"/>
    <x v="1"/>
    <s v="Enma Chero"/>
    <s v="Juan Jose Chuquiraichi"/>
    <s v="Tesorería"/>
    <n v="2022"/>
    <n v="2022"/>
    <m/>
    <m/>
    <d v="2022-01-25T00:00:00"/>
    <d v="2022-05-09T00:00:00"/>
    <m/>
    <n v="1"/>
    <n v="0.86"/>
    <n v="1"/>
    <n v="0"/>
    <m/>
    <d v="2022-05-10T00:00:00"/>
    <d v="2022-07-08T00:00:00"/>
    <m/>
    <n v="0.87"/>
    <n v="0.72"/>
    <n v="0.87"/>
    <n v="0"/>
    <n v="59"/>
    <n v="-44691"/>
    <n v="-758.47457627118649"/>
  </r>
  <r>
    <n v="5"/>
    <x v="0"/>
    <s v="Gestor Proyecto"/>
    <s v="PC-051"/>
    <s v="AREA"/>
    <s v="Interno"/>
    <x v="1"/>
    <s v="3. Desarrollo"/>
    <s v="Pequeño"/>
    <s v="Postgrado"/>
    <x v="3"/>
    <n v="0"/>
    <n v="0"/>
    <n v="0"/>
    <x v="2"/>
    <x v="1"/>
    <s v="Claudia Alvino"/>
    <s v="Jaime Sobrados"/>
    <m/>
    <n v="2022"/>
    <n v="2022"/>
    <m/>
    <m/>
    <m/>
    <m/>
    <m/>
    <m/>
    <m/>
    <m/>
    <n v="0"/>
    <m/>
    <d v="2022-12-10T00:00:00"/>
    <d v="2022-05-06T00:00:00"/>
    <d v="2022-05-06T00:00:00"/>
    <n v="0.81"/>
    <n v="0.72"/>
    <n v="0.81"/>
    <n v="0"/>
    <n v="-218"/>
    <n v="-218"/>
    <n v="0"/>
  </r>
  <r>
    <n v="6"/>
    <x v="0"/>
    <s v="Gestor Proyecto"/>
    <s v="PC-051"/>
    <s v="AREA"/>
    <s v="Interno"/>
    <x v="1"/>
    <s v="5. Despliegue"/>
    <s v="Pequeño"/>
    <s v="Postgrado"/>
    <x v="4"/>
    <n v="0"/>
    <n v="0"/>
    <n v="0"/>
    <x v="2"/>
    <x v="1"/>
    <s v="Enma Chero"/>
    <s v="Jaime Sobrados"/>
    <m/>
    <n v="2022"/>
    <n v="2022"/>
    <m/>
    <m/>
    <m/>
    <m/>
    <m/>
    <m/>
    <m/>
    <m/>
    <n v="0"/>
    <m/>
    <d v="2022-11-18T00:00:00"/>
    <d v="2022-06-10T00:00:00"/>
    <m/>
    <n v="1"/>
    <n v="0.9"/>
    <n v="1"/>
    <n v="0"/>
    <n v="-161"/>
    <n v="-44883"/>
    <n v="277.77639751552795"/>
  </r>
  <r>
    <n v="7"/>
    <x v="0"/>
    <s v="Gestor Proyecto"/>
    <s v="PR-077"/>
    <s v="AREA "/>
    <s v="Interno"/>
    <x v="1"/>
    <s v="1. Análisis"/>
    <s v="Pequeño"/>
    <s v="Nuevos Proyectos"/>
    <x v="5"/>
    <n v="2490"/>
    <n v="0"/>
    <n v="0"/>
    <x v="2"/>
    <x v="1"/>
    <s v="Rocio Matos"/>
    <s v="PDV2026"/>
    <s v="PDV 2026"/>
    <n v="2021"/>
    <n v="2022"/>
    <n v="1"/>
    <m/>
    <m/>
    <m/>
    <m/>
    <m/>
    <m/>
    <m/>
    <n v="0"/>
    <m/>
    <d v="2022-12-10T00:00:00"/>
    <d v="2022-05-27T00:00:00"/>
    <d v="2022-05-27T00:00:00"/>
    <n v="1"/>
    <n v="0.83"/>
    <n v="1"/>
    <n v="0"/>
    <n v="-197"/>
    <n v="-197"/>
    <n v="0"/>
  </r>
  <r>
    <n v="8"/>
    <x v="0"/>
    <s v="Gestor Proyecto"/>
    <s v="PC-0000"/>
    <s v="AREA"/>
    <s v="externos(proveedor) y items internos"/>
    <x v="1"/>
    <s v="6. Postproducción"/>
    <s v="Mediano"/>
    <s v="Postgrado"/>
    <x v="6"/>
    <n v="0"/>
    <n v="0"/>
    <n v="0"/>
    <x v="3"/>
    <x v="1"/>
    <s v="Janeth Munive"/>
    <s v="Jaime Sobrados"/>
    <s v="Programas Académicos EPG"/>
    <n v="2021"/>
    <n v="2022"/>
    <n v="1"/>
    <m/>
    <m/>
    <m/>
    <m/>
    <m/>
    <m/>
    <m/>
    <n v="0"/>
    <m/>
    <d v="2021-08-31T00:00:00"/>
    <d v="2022-02-18T00:00:00"/>
    <d v="2022-02-25T00:00:00"/>
    <n v="1"/>
    <n v="0.01"/>
    <n v="1"/>
    <n v="0"/>
    <n v="171"/>
    <n v="178"/>
    <n v="4.0935672514619881E-2"/>
  </r>
  <r>
    <n v="9"/>
    <x v="0"/>
    <s v="Gestor Proyecto"/>
    <m/>
    <s v="AREA"/>
    <s v="Interno y Externo"/>
    <x v="1"/>
    <s v="5. Despliegue"/>
    <s v="Grande"/>
    <s v="Proyecto 2022"/>
    <x v="7"/>
    <n v="0"/>
    <n v="0"/>
    <n v="0"/>
    <x v="2"/>
    <x v="1"/>
    <s v="Andres Corrales_x000a_Daniela Delgado_x000a_"/>
    <s v="Andres Corrales_x000a_Daniela Delgado_x000a_"/>
    <s v="Educacion Continua"/>
    <n v="2021"/>
    <n v="2022"/>
    <n v="1"/>
    <m/>
    <m/>
    <m/>
    <m/>
    <m/>
    <m/>
    <m/>
    <n v="0"/>
    <m/>
    <d v="2021-07-15T00:00:00"/>
    <d v="2021-01-19T00:00:00"/>
    <d v="2021-01-19T00:00:00"/>
    <n v="1"/>
    <n v="0.9"/>
    <n v="1"/>
    <n v="0"/>
    <n v="-177"/>
    <n v="-177"/>
    <n v="0"/>
  </r>
  <r>
    <n v="10"/>
    <x v="0"/>
    <s v="Gestor Proyecto"/>
    <s v="PC-102"/>
    <s v="AREA"/>
    <s v="externos(proveedor) y items internos"/>
    <x v="2"/>
    <s v="3. Desarrollo"/>
    <s v="Mediano"/>
    <s v="Programación Académica"/>
    <x v="8"/>
    <n v="0"/>
    <n v="0"/>
    <n v="0"/>
    <x v="4"/>
    <x v="2"/>
    <s v="Jose Meza Vento"/>
    <s v="Jose Meza vento"/>
    <s v="Programación Académica"/>
    <n v="2021"/>
    <n v="2022"/>
    <n v="1"/>
    <m/>
    <m/>
    <m/>
    <m/>
    <m/>
    <m/>
    <m/>
    <n v="0"/>
    <m/>
    <d v="2021-04-12T00:00:00"/>
    <d v="2022-06-26T00:00:00"/>
    <m/>
    <n v="1"/>
    <n v="0.81"/>
    <n v="0.98"/>
    <n v="2.0000000000000018E-2"/>
    <n v="440"/>
    <n v="-44298"/>
    <n v="-101.67727272727272"/>
  </r>
  <r>
    <n v="11"/>
    <x v="0"/>
    <s v="Gestor Proyecto"/>
    <s v="PC-104"/>
    <s v="CAPEX"/>
    <s v="externos(proveedor) y items internos"/>
    <x v="1"/>
    <s v="6. Postproducción"/>
    <s v="Mediano"/>
    <s v="Admisión"/>
    <x v="9"/>
    <n v="42000"/>
    <n v="0"/>
    <n v="0"/>
    <x v="4"/>
    <x v="2"/>
    <s v="Cristhian Nakasone"/>
    <s v="Cristhian Nakasone"/>
    <s v="Admisión"/>
    <n v="2021"/>
    <n v="2022"/>
    <n v="1"/>
    <m/>
    <m/>
    <m/>
    <m/>
    <m/>
    <m/>
    <m/>
    <n v="0"/>
    <m/>
    <d v="2021-08-23T00:00:00"/>
    <d v="2022-06-14T00:00:00"/>
    <d v="2022-06-14T00:00:00"/>
    <n v="1"/>
    <n v="0.9"/>
    <n v="1"/>
    <n v="0"/>
    <n v="295"/>
    <n v="295"/>
    <n v="0"/>
  </r>
  <r>
    <n v="12"/>
    <x v="0"/>
    <s v="Gestor Proyecto"/>
    <s v="PC-108"/>
    <s v="AREA"/>
    <s v="externos(proveedor) y items internos"/>
    <x v="2"/>
    <s v="3. Desarrollo"/>
    <s v="Mediano"/>
    <s v="Programación Académica/ CAS/ Registros"/>
    <x v="10"/>
    <n v="0"/>
    <n v="0"/>
    <n v="0"/>
    <x v="5"/>
    <x v="2"/>
    <s v="Jose Meza/ Karina Guzman / Rocio Matos"/>
    <s v="Oswaldo Sifuentes"/>
    <s v="Programación Académica/ CAS/ Registros"/>
    <n v="2021"/>
    <n v="2022"/>
    <n v="1"/>
    <m/>
    <m/>
    <m/>
    <m/>
    <m/>
    <m/>
    <m/>
    <n v="0"/>
    <d v="2021-09-18T00:00:00"/>
    <d v="2021-09-18T00:00:00"/>
    <m/>
    <m/>
    <n v="0.9"/>
    <n v="0.65"/>
    <n v="0.9"/>
    <n v="0"/>
    <n v="-44457"/>
    <n v="-44457"/>
    <n v="0"/>
  </r>
  <r>
    <n v="13"/>
    <x v="0"/>
    <s v="Gestor Proyecto"/>
    <s v="PC-107"/>
    <s v="AREA"/>
    <s v="externos(proveedor) y items internos"/>
    <x v="1"/>
    <s v="6. Postproducción"/>
    <s v="Mediano"/>
    <s v="Bienestar"/>
    <x v="11"/>
    <n v="13400"/>
    <n v="0"/>
    <n v="0"/>
    <x v="4"/>
    <x v="2"/>
    <s v="Miriam Cuicapuza"/>
    <s v="Miriam Cuicapuza"/>
    <s v="Bienestar"/>
    <n v="2021"/>
    <n v="2022"/>
    <n v="1"/>
    <m/>
    <m/>
    <m/>
    <m/>
    <m/>
    <m/>
    <m/>
    <n v="0"/>
    <m/>
    <d v="2021-09-21T00:00:00"/>
    <d v="2022-06-17T00:00:00"/>
    <d v="2022-07-06T00:00:00"/>
    <n v="1"/>
    <n v="0.98"/>
    <n v="1"/>
    <n v="0"/>
    <n v="269"/>
    <n v="288"/>
    <n v="7.0631970260223054E-2"/>
  </r>
  <r>
    <n v="14"/>
    <x v="0"/>
    <s v="Gestor Proyecto"/>
    <m/>
    <s v="AREA"/>
    <s v="proveedor"/>
    <x v="1"/>
    <s v="6. Postproducción"/>
    <s v="Mediano"/>
    <s v="Oficina de Estrategia"/>
    <x v="12"/>
    <n v="27730"/>
    <n v="27730"/>
    <n v="0"/>
    <x v="5"/>
    <x v="2"/>
    <s v="Asael Tomas"/>
    <s v="Tania Zuñiga"/>
    <s v="Oficina de Estrategia"/>
    <n v="2021"/>
    <n v="2022"/>
    <n v="1"/>
    <m/>
    <m/>
    <m/>
    <m/>
    <m/>
    <m/>
    <m/>
    <n v="0"/>
    <m/>
    <d v="2021-12-06T00:00:00"/>
    <d v="2022-01-19T00:00:00"/>
    <d v="2022-01-19T00:00:00"/>
    <n v="1"/>
    <n v="0.98"/>
    <n v="1"/>
    <n v="0"/>
    <n v="44"/>
    <n v="44"/>
    <n v="0"/>
  </r>
  <r>
    <n v="15"/>
    <x v="0"/>
    <s v="Gestor Proyecto"/>
    <m/>
    <s v="AREA "/>
    <s v="proveedor"/>
    <x v="1"/>
    <s v="6. Postproducción"/>
    <s v="Mediano"/>
    <s v="Registros Académicos"/>
    <x v="13"/>
    <n v="0"/>
    <n v="0"/>
    <n v="0"/>
    <x v="4"/>
    <x v="2"/>
    <s v="Karina Guzman"/>
    <s v="Oswaldo Sifuentes"/>
    <s v="registros Académicos"/>
    <n v="2021"/>
    <n v="2022"/>
    <n v="1"/>
    <m/>
    <m/>
    <m/>
    <m/>
    <m/>
    <m/>
    <m/>
    <n v="0"/>
    <m/>
    <d v="2021-09-10T00:00:00"/>
    <d v="2022-05-27T00:00:00"/>
    <d v="2022-06-16T00:00:00"/>
    <n v="1"/>
    <n v="0.98"/>
    <n v="1"/>
    <n v="0"/>
    <n v="259"/>
    <n v="279"/>
    <n v="7.7220077220077218E-2"/>
  </r>
  <r>
    <n v="15"/>
    <x v="0"/>
    <s v="Gestor Proyecto"/>
    <m/>
    <s v="AREA "/>
    <s v="proveedor"/>
    <x v="0"/>
    <s v="3. Desarrollo"/>
    <s v="Mediano"/>
    <s v="Registros Académicos"/>
    <x v="14"/>
    <n v="2400"/>
    <n v="0"/>
    <n v="0"/>
    <x v="4"/>
    <x v="2"/>
    <s v="Karina Guzman"/>
    <s v="Oswaldo Sifuentes"/>
    <s v="registros Académicos"/>
    <n v="2022"/>
    <n v="2022"/>
    <n v="1"/>
    <m/>
    <m/>
    <m/>
    <m/>
    <m/>
    <m/>
    <m/>
    <n v="0"/>
    <m/>
    <d v="2022-06-09T00:00:00"/>
    <d v="2022-09-02T00:00:00"/>
    <m/>
    <n v="1"/>
    <n v="0.8"/>
    <n v="0.8"/>
    <n v="0.19999999999999996"/>
    <n v="85"/>
    <n v="-44721"/>
    <n v="-527.12941176470588"/>
  </r>
  <r>
    <n v="16"/>
    <x v="0"/>
    <s v="Gestor Proyecto"/>
    <s v="PC-066"/>
    <s v="AREA "/>
    <s v="Interno y Externo"/>
    <x v="1"/>
    <s v="6. Postproducción"/>
    <s v="Mediano"/>
    <s v="Posgrado"/>
    <x v="15"/>
    <n v="11360000"/>
    <n v="11360000"/>
    <n v="0"/>
    <x v="4"/>
    <x v="2"/>
    <s v="Jaime Sobrados"/>
    <s v="Jaime Sobrados"/>
    <s v="EPG"/>
    <n v="2021"/>
    <n v="2022"/>
    <n v="1"/>
    <m/>
    <m/>
    <m/>
    <m/>
    <m/>
    <m/>
    <m/>
    <n v="0"/>
    <d v="2021-10-13T00:00:00"/>
    <d v="2021-10-18T00:00:00"/>
    <d v="2022-02-23T00:00:00"/>
    <d v="2022-02-21T00:00:00"/>
    <n v="1"/>
    <n v="0.9"/>
    <n v="1"/>
    <n v="0"/>
    <n v="128"/>
    <n v="126"/>
    <n v="-1.5625E-2"/>
  </r>
  <r>
    <n v="17"/>
    <x v="0"/>
    <s v="Gestor Proyecto"/>
    <s v="REQ-148"/>
    <s v="AREA"/>
    <s v="Externo"/>
    <x v="1"/>
    <s v="6. Postproducción"/>
    <s v="Mediano"/>
    <s v="Soporte Administrativo"/>
    <x v="16"/>
    <n v="925.71428571428567"/>
    <n v="925.71428571428567"/>
    <n v="142.85714285714286"/>
    <x v="6"/>
    <x v="0"/>
    <s v="Mirtha Mayhuasca"/>
    <s v="Thomas Tapia"/>
    <s v="Gestión Humana"/>
    <n v="2021"/>
    <n v="2022"/>
    <n v="1"/>
    <m/>
    <m/>
    <m/>
    <m/>
    <m/>
    <m/>
    <m/>
    <n v="0"/>
    <d v="2021-08-23T00:00:00"/>
    <d v="2021-08-23T00:00:00"/>
    <d v="2022-03-18T00:00:00"/>
    <d v="2022-03-25T00:00:00"/>
    <n v="1"/>
    <n v="1"/>
    <n v="1"/>
    <n v="0"/>
    <n v="207"/>
    <n v="214"/>
    <n v="3.3816425120772944E-2"/>
  </r>
  <r>
    <n v="18"/>
    <x v="0"/>
    <s v="Gestor Proyecto"/>
    <s v="PC-106"/>
    <s v="AREA"/>
    <s v="externos(proveedor) y items internos"/>
    <x v="1"/>
    <s v="6. Postproducción"/>
    <s v="Mediano"/>
    <s v="Grados y Titulos"/>
    <x v="17"/>
    <n v="0"/>
    <n v="0"/>
    <n v="0"/>
    <x v="3"/>
    <x v="1"/>
    <s v="Alan Infante"/>
    <s v="Oswaldo Sifuentes"/>
    <s v="Grados y Titulos"/>
    <n v="2021"/>
    <n v="2022"/>
    <n v="1"/>
    <m/>
    <m/>
    <m/>
    <m/>
    <m/>
    <m/>
    <m/>
    <n v="0"/>
    <m/>
    <d v="2021-08-23T00:00:00"/>
    <d v="2022-03-02T00:00:00"/>
    <d v="2022-03-02T00:00:00"/>
    <n v="1"/>
    <n v="0"/>
    <n v="1"/>
    <n v="0"/>
    <n v="191"/>
    <n v="191"/>
    <n v="0"/>
  </r>
  <r>
    <n v="19"/>
    <x v="0"/>
    <s v="Gestor Proyecto"/>
    <s v="REQ-133"/>
    <s v="AREA "/>
    <s v="Externo"/>
    <x v="1"/>
    <s v="1. Análisis"/>
    <s v="Pequeño"/>
    <s v="Soporte Academico"/>
    <x v="18"/>
    <n v="10000"/>
    <n v="10000"/>
    <n v="0"/>
    <x v="0"/>
    <x v="0"/>
    <s v="Cecilia Justino"/>
    <s v="Oswaldo Sifuentes"/>
    <s v="Hub de Información"/>
    <n v="2021"/>
    <n v="2021"/>
    <n v="2"/>
    <d v="2021-11-15T00:00:00"/>
    <d v="2021-12-20T00:00:00"/>
    <d v="2021-12-31T00:00:00"/>
    <d v="2021-12-31T00:00:00"/>
    <n v="1"/>
    <n v="1"/>
    <n v="1"/>
    <n v="0"/>
    <d v="2022-01-03T00:00:00"/>
    <d v="2022-01-03T00:00:00"/>
    <d v="2022-05-20T00:00:00"/>
    <m/>
    <n v="1"/>
    <n v="0.93"/>
    <n v="0.95"/>
    <n v="5.0000000000000044E-2"/>
    <n v="137"/>
    <n v="-44564"/>
    <n v="-326.28467153284669"/>
  </r>
  <r>
    <n v="20"/>
    <x v="0"/>
    <s v="Gestor Proyecto"/>
    <s v="REQ-158"/>
    <s v="AREA"/>
    <s v="Interno"/>
    <x v="1"/>
    <s v="6. Postproducción"/>
    <s v="Pequeño"/>
    <s v="Soporte Academico"/>
    <x v="19"/>
    <n v="0"/>
    <n v="0"/>
    <n v="0"/>
    <x v="6"/>
    <x v="0"/>
    <s v="Ricardo Trujillo"/>
    <s v="Oswaldo Sifuentes"/>
    <s v="Académico"/>
    <n v="2021"/>
    <n v="2022"/>
    <n v="1"/>
    <m/>
    <m/>
    <m/>
    <m/>
    <m/>
    <m/>
    <m/>
    <n v="0"/>
    <m/>
    <d v="2021-12-09T00:00:00"/>
    <d v="2022-02-18T00:00:00"/>
    <d v="2022-02-16T00:00:00"/>
    <n v="1"/>
    <n v="1"/>
    <n v="1"/>
    <n v="0"/>
    <n v="71"/>
    <n v="69"/>
    <n v="-2.8169014084507043E-2"/>
  </r>
  <r>
    <n v="21"/>
    <x v="0"/>
    <s v="Gestor Proyecto"/>
    <s v="PC-056"/>
    <s v="AREA "/>
    <s v="Interno"/>
    <x v="1"/>
    <s v="6. Postproducción"/>
    <s v="Mediano"/>
    <s v="Nuevos Proyectos"/>
    <x v="20"/>
    <n v="0"/>
    <n v="0"/>
    <n v="0"/>
    <x v="7"/>
    <x v="2"/>
    <s v="Carlos Mezarina"/>
    <s v="Oswaldo Sifuentes"/>
    <s v="Gestion Educativa"/>
    <n v="2021"/>
    <n v="2022"/>
    <n v="1"/>
    <d v="2021-01-05T00:00:00"/>
    <d v="2021-01-05T00:00:00"/>
    <d v="2021-11-11T00:00:00"/>
    <d v="2021-11-11T00:00:00"/>
    <n v="1"/>
    <n v="1"/>
    <n v="1"/>
    <n v="0"/>
    <d v="2021-11-12T00:00:00"/>
    <d v="2021-11-12T00:00:00"/>
    <d v="2022-05-13T00:00:00"/>
    <d v="2022-05-13T00:00:00"/>
    <n v="1"/>
    <n v="1"/>
    <n v="1"/>
    <n v="0"/>
    <n v="182"/>
    <n v="182"/>
    <n v="0"/>
  </r>
  <r>
    <n v="22"/>
    <x v="0"/>
    <s v="Gestor Proyecto"/>
    <s v="PC-173"/>
    <s v="AREA "/>
    <s v="Externo"/>
    <x v="1"/>
    <s v="5. Despliegue"/>
    <s v="Mediano"/>
    <s v="Nuevos Proyectos"/>
    <x v="21"/>
    <n v="1750"/>
    <n v="0"/>
    <n v="0"/>
    <x v="7"/>
    <x v="0"/>
    <s v="Fernando Ñaupari"/>
    <s v="Oswaldo Sifuentes"/>
    <s v="Evaluación"/>
    <n v="2022"/>
    <n v="2022"/>
    <n v="1"/>
    <d v="2022-02-10T00:00:00"/>
    <d v="2022-02-10T00:00:00"/>
    <d v="2022-05-05T00:00:00"/>
    <d v="2022-05-05T00:00:00"/>
    <n v="1"/>
    <n v="1"/>
    <n v="1"/>
    <n v="0"/>
    <d v="2022-05-06T00:00:00"/>
    <d v="2022-05-06T00:00:00"/>
    <d v="2022-06-22T00:00:00"/>
    <d v="2022-06-22T00:00:00"/>
    <n v="1"/>
    <n v="1"/>
    <n v="1"/>
    <n v="0"/>
    <n v="47"/>
    <n v="47"/>
    <n v="0"/>
  </r>
  <r>
    <n v="23"/>
    <x v="0"/>
    <s v="Gestor Proyecto"/>
    <s v="PC- 153"/>
    <s v="AREA"/>
    <s v="Externo"/>
    <x v="1"/>
    <s v="6. Postproducción"/>
    <s v="Pequeño"/>
    <s v="CAS"/>
    <x v="22"/>
    <n v="7680"/>
    <n v="7680"/>
    <n v="0"/>
    <x v="7"/>
    <x v="0"/>
    <s v="Rocio Matos"/>
    <s v="Laura"/>
    <s v="Area Académica"/>
    <n v="2021"/>
    <n v="2022"/>
    <n v="1"/>
    <d v="2021-11-07T00:00:00"/>
    <d v="2021-11-07T00:00:00"/>
    <d v="2021-12-08T00:00:00"/>
    <d v="2021-12-08T00:00:00"/>
    <n v="1"/>
    <n v="1"/>
    <n v="1"/>
    <n v="0"/>
    <d v="2021-12-08T00:00:00"/>
    <d v="2021-12-08T00:00:00"/>
    <d v="2022-03-04T00:00:00"/>
    <d v="2022-03-04T00:00:00"/>
    <n v="1"/>
    <n v="1"/>
    <n v="1"/>
    <n v="0"/>
    <n v="86"/>
    <n v="86"/>
    <n v="0"/>
  </r>
  <r>
    <n v="24"/>
    <x v="0"/>
    <s v="Gestor Proyecto"/>
    <s v="PC-109"/>
    <s v="AREA"/>
    <s v="externos(proveedor) y items internos"/>
    <x v="1"/>
    <s v="6. Postproducción"/>
    <s v="Mediano"/>
    <s v="Oficina de Estrategia"/>
    <x v="23"/>
    <n v="79060"/>
    <n v="79060"/>
    <n v="0"/>
    <x v="5"/>
    <x v="2"/>
    <s v="Asael Tomas"/>
    <s v="Tania Zuñiga"/>
    <s v="Oficina de Estrategia"/>
    <n v="2021"/>
    <n v="2022"/>
    <n v="1"/>
    <m/>
    <m/>
    <m/>
    <m/>
    <m/>
    <m/>
    <m/>
    <n v="0"/>
    <m/>
    <d v="2021-11-02T00:00:00"/>
    <d v="2022-03-14T00:00:00"/>
    <d v="2022-03-02T00:00:00"/>
    <n v="1"/>
    <n v="0.95"/>
    <n v="1"/>
    <n v="0"/>
    <n v="132"/>
    <n v="120"/>
    <n v="-9.0909090909090912E-2"/>
  </r>
  <r>
    <n v="25"/>
    <x v="0"/>
    <s v="Gestor Proyecto"/>
    <s v="PC-0000"/>
    <s v="AREA"/>
    <s v="externos(proveedor) y items internos"/>
    <x v="1"/>
    <s v="3. Desarrollo"/>
    <s v="Mediano"/>
    <s v="Grados y Titulos"/>
    <x v="24"/>
    <n v="0"/>
    <n v="0"/>
    <n v="0"/>
    <x v="3"/>
    <x v="1"/>
    <s v="Alan Infante"/>
    <s v="Oswaldo Sifuentes"/>
    <s v="Grados y Titulos"/>
    <n v="2021"/>
    <n v="2022"/>
    <n v="1"/>
    <m/>
    <m/>
    <m/>
    <m/>
    <m/>
    <m/>
    <m/>
    <n v="0"/>
    <d v="2021-11-18T00:00:00"/>
    <d v="2021-11-18T00:00:00"/>
    <d v="2022-07-19T00:00:00"/>
    <m/>
    <n v="1"/>
    <n v="0.93"/>
    <n v="0.98"/>
    <n v="2.0000000000000018E-2"/>
    <n v="189"/>
    <n v="-44518"/>
    <n v="-236.54497354497354"/>
  </r>
  <r>
    <n v="26"/>
    <x v="0"/>
    <s v="Gestor Proyecto"/>
    <s v="REQ-151"/>
    <s v="AREA"/>
    <s v="Externo"/>
    <x v="1"/>
    <s v="6. Postproducción"/>
    <s v="Mediano"/>
    <s v="Soporte Administrativo"/>
    <x v="25"/>
    <n v="10029.99"/>
    <n v="10029.99"/>
    <n v="3200"/>
    <x v="6"/>
    <x v="0"/>
    <s v="Christian Esquivel"/>
    <s v="Fernando Barrios"/>
    <s v="Logistica"/>
    <n v="2021"/>
    <n v="2022"/>
    <n v="2"/>
    <d v="2021-10-18T00:00:00"/>
    <d v="2021-10-18T00:00:00"/>
    <d v="2021-11-17T00:00:00"/>
    <d v="2021-11-17T00:00:00"/>
    <n v="1"/>
    <n v="1"/>
    <n v="1"/>
    <n v="0"/>
    <d v="2021-11-02T00:00:00"/>
    <d v="2021-11-02T00:00:00"/>
    <d v="2022-05-24T00:00:00"/>
    <d v="2022-05-24T00:00:00"/>
    <n v="1"/>
    <n v="0.92"/>
    <n v="1"/>
    <n v="0"/>
    <n v="203"/>
    <n v="203"/>
    <n v="0"/>
  </r>
  <r>
    <n v="27"/>
    <x v="0"/>
    <s v="Gestor Proyecto"/>
    <s v="PC-0000"/>
    <s v="AREA"/>
    <s v="externos(proveedor) y items internos"/>
    <x v="1"/>
    <s v="2. Diseño"/>
    <s v="Mediano"/>
    <s v="Grados y Titulos"/>
    <x v="26"/>
    <n v="0"/>
    <n v="0"/>
    <n v="0"/>
    <x v="2"/>
    <x v="1"/>
    <s v="Alan Infante"/>
    <s v="Oswaldo Sifuentes"/>
    <s v="Grados y Titulos"/>
    <n v="2021"/>
    <n v="2022"/>
    <n v="1"/>
    <m/>
    <m/>
    <m/>
    <m/>
    <m/>
    <m/>
    <m/>
    <n v="0"/>
    <m/>
    <d v="2021-11-08T00:00:00"/>
    <d v="2022-06-08T00:00:00"/>
    <d v="2022-06-08T00:00:00"/>
    <n v="1"/>
    <n v="0.85"/>
    <n v="1"/>
    <n v="0"/>
    <n v="212"/>
    <n v="212"/>
    <n v="0"/>
  </r>
  <r>
    <n v="28"/>
    <x v="0"/>
    <s v="Gestor Proyecto"/>
    <s v="PC-0001"/>
    <s v="AREA"/>
    <s v="externos(proveedor) y items internos"/>
    <x v="1"/>
    <s v="2. Diseño"/>
    <s v="Pequeño"/>
    <m/>
    <x v="27"/>
    <n v="0"/>
    <n v="0"/>
    <n v="1"/>
    <x v="2"/>
    <x v="1"/>
    <s v="Djanira Villar"/>
    <s v="Oswaldo Sifuentes"/>
    <m/>
    <n v="2022"/>
    <n v="2022"/>
    <n v="1"/>
    <m/>
    <m/>
    <m/>
    <m/>
    <m/>
    <m/>
    <m/>
    <n v="0"/>
    <m/>
    <d v="2022-01-10T00:00:00"/>
    <d v="2022-03-18T00:00:00"/>
    <d v="2022-03-18T00:00:00"/>
    <n v="1"/>
    <n v="0.94"/>
    <n v="1"/>
    <n v="0"/>
    <n v="67"/>
    <n v="67"/>
    <n v="0"/>
  </r>
  <r>
    <n v="29"/>
    <x v="0"/>
    <s v="Gestor Proyecto"/>
    <s v="PC-023"/>
    <s v="CAPEX"/>
    <s v="externos(proveedor) y items internos"/>
    <x v="0"/>
    <s v="3. Desarrollo"/>
    <s v="Mediano"/>
    <s v="Posgrado"/>
    <x v="28"/>
    <n v="8823.5300000000007"/>
    <n v="0"/>
    <n v="0"/>
    <x v="3"/>
    <x v="1"/>
    <s v="Jaime Sobrados"/>
    <s v="Jaime Sobrados"/>
    <s v="Posgrado"/>
    <n v="2021"/>
    <n v="2022"/>
    <m/>
    <m/>
    <m/>
    <m/>
    <m/>
    <m/>
    <m/>
    <m/>
    <n v="0"/>
    <d v="2021-03-16T00:00:00"/>
    <d v="2021-09-15T00:00:00"/>
    <d v="2022-07-26T00:00:00"/>
    <m/>
    <n v="1"/>
    <n v="0.92"/>
    <n v="0.92"/>
    <n v="7.999999999999996E-2"/>
    <n v="314"/>
    <n v="-44454"/>
    <n v="-142.57324840764332"/>
  </r>
  <r>
    <n v="30"/>
    <x v="0"/>
    <s v="Gestor Proyecto"/>
    <s v="PC-054"/>
    <s v="CAPEX"/>
    <s v="Externo"/>
    <x v="0"/>
    <s v="3. Desarrollo"/>
    <s v="Mediano"/>
    <s v="Posgrado"/>
    <x v="29"/>
    <n v="1176.47"/>
    <n v="0"/>
    <n v="0"/>
    <x v="2"/>
    <x v="1"/>
    <s v="Natalia Gomez"/>
    <s v="Jaime Sobrados"/>
    <s v="Posgrado"/>
    <n v="2021"/>
    <n v="2022"/>
    <m/>
    <m/>
    <m/>
    <m/>
    <m/>
    <m/>
    <m/>
    <m/>
    <n v="0"/>
    <m/>
    <d v="2021-05-02T00:00:00"/>
    <d v="2022-07-08T00:00:00"/>
    <m/>
    <n v="0"/>
    <n v="0"/>
    <n v="0"/>
    <n v="0"/>
    <n v="432"/>
    <n v="-44318"/>
    <n v="-103.58796296296296"/>
  </r>
  <r>
    <n v="31"/>
    <x v="0"/>
    <s v="Gestor Proyecto"/>
    <s v="REQ-154"/>
    <s v="AREA"/>
    <s v="Externo"/>
    <x v="1"/>
    <s v="6. Postproducción"/>
    <s v="Pequeño"/>
    <s v="Soporte Academico"/>
    <x v="30"/>
    <n v="309.52380952380952"/>
    <n v="309.52380952380952"/>
    <n v="0"/>
    <x v="6"/>
    <x v="0"/>
    <s v="Jose Meza Vento"/>
    <s v="Oswaldo Sifuentes"/>
    <s v="Programación Académica"/>
    <n v="2021"/>
    <n v="2022"/>
    <n v="1"/>
    <m/>
    <m/>
    <m/>
    <m/>
    <m/>
    <m/>
    <m/>
    <n v="0"/>
    <d v="2021-11-15T00:00:00"/>
    <d v="2021-11-22T00:00:00"/>
    <d v="2022-03-16T00:00:00"/>
    <d v="2022-03-16T00:00:00"/>
    <n v="1"/>
    <n v="1"/>
    <n v="1"/>
    <n v="0"/>
    <n v="114"/>
    <n v="114"/>
    <n v="0"/>
  </r>
  <r>
    <n v="32"/>
    <x v="0"/>
    <s v="Gestor Proyecto"/>
    <s v="PC-0000"/>
    <s v="AREA"/>
    <s v="externos(proveedor) y items internos"/>
    <x v="0"/>
    <s v="3. Desarrollo"/>
    <s v="Mediano"/>
    <s v="Postgrado"/>
    <x v="31"/>
    <n v="0"/>
    <n v="0"/>
    <n v="0"/>
    <x v="2"/>
    <x v="1"/>
    <s v="Fabricio Lopez"/>
    <m/>
    <s v="Oficina Comercial y Ventas EPG"/>
    <n v="2021"/>
    <n v="2022"/>
    <n v="1"/>
    <m/>
    <m/>
    <m/>
    <m/>
    <m/>
    <m/>
    <m/>
    <n v="0"/>
    <m/>
    <d v="2022-01-10T00:00:00"/>
    <d v="2022-07-25T00:00:00"/>
    <m/>
    <n v="0.69"/>
    <n v="0.32"/>
    <n v="0.64"/>
    <n v="4.9999999999999933E-2"/>
    <n v="196"/>
    <n v="-44571"/>
    <n v="-228.40306122448979"/>
  </r>
  <r>
    <n v="33"/>
    <x v="0"/>
    <s v="Gestor Proyecto"/>
    <s v="PC- 154"/>
    <s v="AREA"/>
    <s v="Interno"/>
    <x v="1"/>
    <s v="6. Postproducción"/>
    <s v="Pequeño"/>
    <s v="Soporte Academico"/>
    <x v="32"/>
    <n v="6800"/>
    <n v="6800"/>
    <n v="0"/>
    <x v="7"/>
    <x v="0"/>
    <s v="Jose Meza Vento"/>
    <s v="Oswaldo Sifuentes"/>
    <s v="Programación Académica"/>
    <n v="2021"/>
    <n v="2021"/>
    <n v="1"/>
    <d v="2022-01-03T00:00:00"/>
    <d v="2022-01-03T00:00:00"/>
    <d v="2022-01-27T00:00:00"/>
    <d v="2022-01-27T00:00:00"/>
    <n v="1"/>
    <n v="1"/>
    <n v="1"/>
    <n v="0"/>
    <d v="2022-01-28T00:00:00"/>
    <d v="2022-01-28T00:00:00"/>
    <d v="2022-03-03T00:00:00"/>
    <d v="2022-03-03T00:00:00"/>
    <n v="1"/>
    <n v="1"/>
    <n v="1"/>
    <n v="0"/>
    <n v="34"/>
    <n v="34"/>
    <n v="0"/>
  </r>
  <r>
    <n v="34"/>
    <x v="0"/>
    <s v="Gestor Proyecto"/>
    <s v="PR039"/>
    <s v="CAPEX"/>
    <s v="Externo"/>
    <x v="0"/>
    <s v="1. Análisis"/>
    <s v="Mediano"/>
    <s v="Soporte Academico"/>
    <x v="33"/>
    <n v="40810"/>
    <n v="0"/>
    <n v="0"/>
    <x v="6"/>
    <x v="0"/>
    <s v="Cecilia Justino"/>
    <s v="Oswaldo Sifuentes"/>
    <s v="Hub de Información"/>
    <n v="2022"/>
    <n v="2023"/>
    <n v="1"/>
    <d v="2021-12-15T00:00:00"/>
    <d v="2021-12-15T00:00:00"/>
    <d v="2022-07-22T00:00:00"/>
    <d v="2022-05-19T00:00:00"/>
    <n v="1"/>
    <n v="0.88"/>
    <n v="1"/>
    <n v="0"/>
    <m/>
    <d v="2022-05-23T00:00:00"/>
    <d v="2023-01-17T00:00:00"/>
    <m/>
    <n v="0.06"/>
    <n v="0"/>
    <n v="0.06"/>
    <n v="0"/>
    <n v="239"/>
    <n v="-44704"/>
    <n v="-188.04602510460251"/>
  </r>
  <r>
    <n v="35"/>
    <x v="1"/>
    <s v="Gestor Proyecto"/>
    <s v="REQ-082"/>
    <s v="AREA"/>
    <s v="Externo"/>
    <x v="3"/>
    <s v="1. Análisis"/>
    <s v="Pequeño"/>
    <s v="Soporte Administrativo"/>
    <x v="34"/>
    <n v="12000"/>
    <n v="0"/>
    <n v="0"/>
    <x v="0"/>
    <x v="0"/>
    <s v="Eliana Mori | Rafael Garcia"/>
    <s v="Eliana Mori "/>
    <s v="Defensoría Universitaria"/>
    <n v="2020"/>
    <n v="2021"/>
    <n v="1"/>
    <m/>
    <m/>
    <m/>
    <m/>
    <m/>
    <m/>
    <m/>
    <n v="0"/>
    <m/>
    <m/>
    <m/>
    <m/>
    <m/>
    <m/>
    <m/>
    <n v="0"/>
    <n v="0"/>
    <n v="0"/>
    <e v="#DIV/0!"/>
  </r>
  <r>
    <n v="36"/>
    <x v="1"/>
    <s v="Gestor Proyecto"/>
    <s v="REQ-125"/>
    <s v="AREA"/>
    <s v="Externo"/>
    <x v="3"/>
    <s v="6. Postproducción"/>
    <s v="Mediano"/>
    <s v="Soporte Academico"/>
    <x v="35"/>
    <n v="0"/>
    <n v="0"/>
    <n v="0"/>
    <x v="0"/>
    <x v="0"/>
    <s v="Eliana Mori "/>
    <s v="Oswaldo Sifuentes"/>
    <s v="Dirección Académica"/>
    <n v="2021"/>
    <n v="2021"/>
    <n v="1"/>
    <m/>
    <m/>
    <m/>
    <m/>
    <m/>
    <m/>
    <m/>
    <n v="0"/>
    <m/>
    <m/>
    <m/>
    <m/>
    <m/>
    <m/>
    <m/>
    <n v="0"/>
    <n v="0"/>
    <n v="0"/>
    <e v="#DIV/0!"/>
  </r>
  <r>
    <n v="37"/>
    <x v="0"/>
    <s v="Gestor Proyecto"/>
    <s v="PC-151"/>
    <s v="AREA"/>
    <s v="Interno"/>
    <x v="1"/>
    <s v="6. Postproducción"/>
    <s v="Pequeño"/>
    <s v="Nuevos Proyectos"/>
    <x v="36"/>
    <n v="0"/>
    <n v="0"/>
    <n v="0"/>
    <x v="2"/>
    <x v="1"/>
    <s v="Paul Geldres"/>
    <s v="Luis Barrios"/>
    <s v="Viive Continental"/>
    <n v="2021"/>
    <n v="2022"/>
    <n v="2"/>
    <m/>
    <m/>
    <m/>
    <m/>
    <m/>
    <m/>
    <m/>
    <n v="0"/>
    <m/>
    <d v="2021-10-11T00:00:00"/>
    <d v="2021-03-30T00:00:00"/>
    <m/>
    <n v="1"/>
    <n v="0.94"/>
    <n v="1"/>
    <n v="0"/>
    <n v="-195"/>
    <n v="-44480"/>
    <n v="227.10256410256412"/>
  </r>
  <r>
    <n v="38"/>
    <x v="0"/>
    <s v="Gestor Proyecto"/>
    <s v="PC-082"/>
    <s v="AREA"/>
    <s v="Interno"/>
    <x v="1"/>
    <s v="5. Despliegue"/>
    <s v="Mediano"/>
    <s v="Ecosistema Digital"/>
    <x v="37"/>
    <n v="0"/>
    <n v="0"/>
    <n v="0"/>
    <x v="8"/>
    <x v="2"/>
    <s v="Tania Zuñiga"/>
    <s v="Tania Zuñiga"/>
    <s v="Innovación y Estrategia"/>
    <n v="2022"/>
    <n v="2022"/>
    <n v="1"/>
    <m/>
    <m/>
    <m/>
    <m/>
    <m/>
    <m/>
    <m/>
    <n v="0"/>
    <m/>
    <d v="2022-01-01T00:00:00"/>
    <d v="2022-06-30T00:00:00"/>
    <m/>
    <n v="1"/>
    <n v="0.73"/>
    <n v="0.99"/>
    <n v="1.0000000000000009E-2"/>
    <n v="180"/>
    <n v="-44562"/>
    <n v="-248.56666666666666"/>
  </r>
  <r>
    <n v="39"/>
    <x v="0"/>
    <s v="Gestor Proyecto"/>
    <s v="REQ-153"/>
    <s v="AREA"/>
    <s v="Externo"/>
    <x v="1"/>
    <s v="6. Postproducción"/>
    <s v="Pequeño"/>
    <s v="Soporte Administrativo"/>
    <x v="38"/>
    <n v="0"/>
    <n v="0"/>
    <n v="0"/>
    <x v="6"/>
    <x v="0"/>
    <s v="Karina Guzman"/>
    <s v="Oswaldo Sifuentes"/>
    <s v="Académico"/>
    <n v="2021"/>
    <n v="2022"/>
    <n v="1"/>
    <m/>
    <m/>
    <m/>
    <m/>
    <m/>
    <m/>
    <m/>
    <n v="0"/>
    <d v="2021-10-06T00:00:00"/>
    <d v="2021-10-06T00:00:00"/>
    <d v="2022-01-10T00:00:00"/>
    <d v="2022-01-17T00:00:00"/>
    <n v="1"/>
    <n v="1"/>
    <n v="1"/>
    <n v="0"/>
    <n v="96"/>
    <n v="103"/>
    <n v="7.2916666666666671E-2"/>
  </r>
  <r>
    <n v="40"/>
    <x v="0"/>
    <s v="Gestor Proyecto"/>
    <s v="PC-171"/>
    <s v="CAPEX"/>
    <s v="Interno"/>
    <x v="2"/>
    <s v="3. Desarrollo"/>
    <s v="Mediano"/>
    <s v="Oficina de PRONABEC"/>
    <x v="39"/>
    <n v="0"/>
    <n v="0"/>
    <n v="0"/>
    <x v="4"/>
    <x v="2"/>
    <s v="Jesus Galarza"/>
    <s v="Jesus Galarza"/>
    <s v="Oficina de PRONABEC"/>
    <n v="2022"/>
    <n v="2022"/>
    <n v="1"/>
    <m/>
    <m/>
    <m/>
    <m/>
    <m/>
    <m/>
    <m/>
    <n v="0"/>
    <m/>
    <d v="2022-02-07T00:00:00"/>
    <d v="2022-05-20T00:00:00"/>
    <m/>
    <n v="0.85"/>
    <n v="0.75"/>
    <n v="0.8"/>
    <n v="4.9999999999999933E-2"/>
    <n v="102"/>
    <n v="-44599"/>
    <n v="-438.24509803921569"/>
  </r>
  <r>
    <n v="41"/>
    <x v="0"/>
    <s v="Gestor Proyecto"/>
    <s v="PC-170"/>
    <s v="CAPEX"/>
    <s v="Interno"/>
    <x v="2"/>
    <s v="2. Diseño"/>
    <s v="Mediano"/>
    <s v="CIC"/>
    <x v="40"/>
    <n v="168000"/>
    <n v="0"/>
    <n v="0"/>
    <x v="4"/>
    <x v="2"/>
    <s v="Paola toro"/>
    <s v="Paola toro"/>
    <s v="Innovación y Estrategia"/>
    <n v="2022"/>
    <n v="2022"/>
    <n v="1"/>
    <m/>
    <d v="2022-04-11T00:00:00"/>
    <d v="2022-05-23T00:00:00"/>
    <m/>
    <n v="0.45"/>
    <n v="0.34"/>
    <n v="0.45"/>
    <n v="0"/>
    <m/>
    <d v="2022-12-15T00:00:00"/>
    <d v="2022-07-04T00:00:00"/>
    <m/>
    <n v="0.64"/>
    <n v="0.5"/>
    <n v="0.56999999999999995"/>
    <n v="7.0000000000000062E-2"/>
    <n v="-164"/>
    <n v="-44910"/>
    <n v="272.84146341463412"/>
  </r>
  <r>
    <n v="42"/>
    <x v="0"/>
    <s v="Gestor Proyecto"/>
    <s v="PC-172"/>
    <s v="CAPEX"/>
    <s v="Interno"/>
    <x v="0"/>
    <s v="3. Desarrollo"/>
    <s v="Mediano"/>
    <s v="Bienestar"/>
    <x v="41"/>
    <n v="16800"/>
    <n v="0"/>
    <n v="0"/>
    <x v="5"/>
    <x v="2"/>
    <s v="Claudia Ruiz"/>
    <s v="Miriam Cuicapuza"/>
    <s v="Innovación y Estrategia"/>
    <n v="2022"/>
    <n v="2022"/>
    <n v="1"/>
    <m/>
    <d v="2022-03-15T00:00:00"/>
    <d v="2022-04-15T00:00:00"/>
    <m/>
    <n v="1"/>
    <n v="0.95"/>
    <n v="1"/>
    <n v="0"/>
    <m/>
    <d v="2022-07-11T00:00:00"/>
    <d v="2022-10-14T00:00:00"/>
    <m/>
    <n v="0.41"/>
    <n v="0.22"/>
    <n v="0.35"/>
    <n v="0.06"/>
    <n v="95"/>
    <n v="-44753"/>
    <n v="-472.08421052631581"/>
  </r>
  <r>
    <n v="43"/>
    <x v="0"/>
    <s v="Gestor Proyecto"/>
    <m/>
    <s v="AREA"/>
    <s v="Interno"/>
    <x v="3"/>
    <s v="1. Análisis"/>
    <s v="Mediano"/>
    <s v="Programación Académica/ CAS/ Registros"/>
    <x v="42"/>
    <n v="0"/>
    <n v="0"/>
    <n v="0"/>
    <x v="5"/>
    <x v="2"/>
    <s v="Jose Meza/ Karina Guzman / Rocio Matos"/>
    <s v="Oswaldo Sifuentes"/>
    <s v="Programación Académica/ CAS/ Registros"/>
    <n v="2022"/>
    <n v="2022"/>
    <n v="1"/>
    <m/>
    <m/>
    <m/>
    <m/>
    <n v="0.05"/>
    <n v="0"/>
    <n v="0.05"/>
    <n v="0"/>
    <m/>
    <m/>
    <m/>
    <m/>
    <m/>
    <m/>
    <m/>
    <n v="0"/>
    <n v="0"/>
    <n v="0"/>
    <e v="#DIV/0!"/>
  </r>
  <r>
    <n v="44"/>
    <x v="0"/>
    <s v="Gestor Proyecto"/>
    <s v="REQ"/>
    <s v="AREA"/>
    <s v="Interno"/>
    <x v="1"/>
    <s v="6. Postproducción"/>
    <s v="Mediano"/>
    <s v="Soporte Administrativo"/>
    <x v="43"/>
    <n v="0"/>
    <n v="0"/>
    <n v="0"/>
    <x v="0"/>
    <x v="0"/>
    <s v="Yosselin Fuentes"/>
    <s v="Tomas Tapia"/>
    <s v="Gestión Humana"/>
    <n v="2021"/>
    <n v="2022"/>
    <n v="1"/>
    <m/>
    <m/>
    <m/>
    <m/>
    <m/>
    <m/>
    <m/>
    <n v="0"/>
    <d v="2021-12-01T00:00:00"/>
    <d v="2021-12-01T00:00:00"/>
    <d v="2022-02-28T00:00:00"/>
    <d v="2022-02-28T00:00:00"/>
    <n v="1"/>
    <n v="1"/>
    <n v="1"/>
    <n v="0"/>
    <n v="89"/>
    <n v="89"/>
    <n v="0"/>
  </r>
  <r>
    <n v="45"/>
    <x v="0"/>
    <s v="Gestor Proyecto"/>
    <s v="PR048"/>
    <s v="CAPEX"/>
    <s v="Externo"/>
    <x v="1"/>
    <s v="6. Postproducción"/>
    <s v="Mediano"/>
    <s v="Soporte Academico"/>
    <x v="44"/>
    <n v="9800"/>
    <n v="9200"/>
    <n v="0"/>
    <x v="7"/>
    <x v="0"/>
    <s v="Karina Guzman"/>
    <s v="Oswaldo Sifuentes"/>
    <s v="Académico"/>
    <n v="2022"/>
    <n v="2022"/>
    <n v="1"/>
    <d v="2022-01-24T00:00:00"/>
    <d v="2022-01-24T00:00:00"/>
    <d v="2022-02-10T00:00:00"/>
    <d v="2022-02-10T00:00:00"/>
    <n v="1"/>
    <n v="1"/>
    <n v="1"/>
    <n v="0"/>
    <d v="2021-02-11T00:00:00"/>
    <d v="2022-02-11T00:00:00"/>
    <d v="2022-03-07T00:00:00"/>
    <d v="2022-03-07T00:00:00"/>
    <n v="1"/>
    <n v="1"/>
    <n v="1"/>
    <n v="0"/>
    <n v="24"/>
    <n v="24"/>
    <n v="0"/>
  </r>
  <r>
    <n v="22"/>
    <x v="0"/>
    <s v="Gestor Proyecto"/>
    <s v="PC-174"/>
    <s v="AREA "/>
    <s v="Externo"/>
    <x v="1"/>
    <s v="6. Postproducción"/>
    <s v="Mediano"/>
    <s v="Nuevos Proyectos"/>
    <x v="45"/>
    <n v="1500"/>
    <n v="0"/>
    <n v="0"/>
    <x v="7"/>
    <x v="0"/>
    <s v="Fernando Ñaupari"/>
    <s v="Oswaldo Sifuentes"/>
    <s v="Evaluación"/>
    <n v="2022"/>
    <n v="2022"/>
    <n v="1"/>
    <d v="2022-05-12T00:00:00"/>
    <d v="2022-05-12T00:00:00"/>
    <d v="2022-06-10T00:00:00"/>
    <d v="2022-06-10T00:00:00"/>
    <n v="1"/>
    <n v="1"/>
    <n v="1"/>
    <n v="0"/>
    <d v="2022-06-06T00:00:00"/>
    <d v="2022-06-06T00:00:00"/>
    <d v="2022-07-13T00:00:00"/>
    <d v="2022-07-13T00:00:00"/>
    <n v="1"/>
    <n v="1"/>
    <n v="1"/>
    <n v="0"/>
    <n v="37"/>
    <n v="37"/>
    <n v="0"/>
  </r>
  <r>
    <n v="46"/>
    <x v="0"/>
    <s v="Gestor Proyecto"/>
    <s v="PR051"/>
    <s v="CAPEX"/>
    <s v="Externo"/>
    <x v="4"/>
    <s v="1. Análisis"/>
    <s v="Mediano"/>
    <s v="Soporte Academico"/>
    <x v="46"/>
    <n v="57746"/>
    <n v="0"/>
    <n v="0"/>
    <x v="7"/>
    <x v="0"/>
    <s v="Karina Guzman"/>
    <s v="Oswaldo Sifuentes"/>
    <s v="Académico"/>
    <n v="2022"/>
    <n v="2022"/>
    <n v="1"/>
    <d v="2022-02-10T00:00:00"/>
    <d v="2022-02-10T00:00:00"/>
    <d v="2022-06-17T00:00:00"/>
    <m/>
    <n v="0.53"/>
    <n v="0.49"/>
    <n v="0.53"/>
    <n v="0"/>
    <d v="2022-06-20T00:00:00"/>
    <m/>
    <d v="2022-12-09T00:00:00"/>
    <m/>
    <n v="0"/>
    <n v="0"/>
    <n v="0"/>
    <n v="0"/>
    <n v="44904"/>
    <n v="0"/>
    <n v="-1"/>
  </r>
  <r>
    <n v="47"/>
    <x v="0"/>
    <s v="Gestor Proyecto"/>
    <s v="PR041"/>
    <s v="CAPEX"/>
    <s v="Interno"/>
    <x v="0"/>
    <s v="3. Desarrollo"/>
    <s v="Mediano"/>
    <s v="Soporte Academico"/>
    <x v="47"/>
    <n v="3000"/>
    <n v="0"/>
    <n v="0"/>
    <x v="7"/>
    <x v="0"/>
    <s v="Karina Guzman"/>
    <s v="Oswaldo Sifuentes"/>
    <s v="Académico"/>
    <n v="2022"/>
    <n v="2022"/>
    <n v="1"/>
    <d v="2022-06-22T00:00:00"/>
    <d v="2022-06-22T00:00:00"/>
    <d v="2022-07-04T00:00:00"/>
    <d v="2022-06-22T00:00:00"/>
    <n v="1"/>
    <n v="1"/>
    <n v="1"/>
    <n v="0"/>
    <d v="2022-07-05T00:00:00"/>
    <d v="2022-07-05T00:00:00"/>
    <d v="2022-07-27T00:00:00"/>
    <m/>
    <n v="0.15"/>
    <n v="0.15"/>
    <n v="0.15"/>
    <n v="0"/>
    <e v="#REF!"/>
    <n v="-44769"/>
    <e v="#REF!"/>
  </r>
  <r>
    <n v="48"/>
    <x v="0"/>
    <s v="Gestor Proyecto"/>
    <s v="PR042"/>
    <s v="CAPEX"/>
    <s v="Externo"/>
    <x v="0"/>
    <s v="1. Análisis"/>
    <s v="Mediano"/>
    <s v="Soporte Academico"/>
    <x v="48"/>
    <n v="10000"/>
    <n v="2500"/>
    <n v="0"/>
    <x v="7"/>
    <x v="0"/>
    <s v="Claudio Cerron"/>
    <s v="Oswaldo Sifuentes"/>
    <s v="Académico"/>
    <n v="2022"/>
    <n v="2022"/>
    <n v="1"/>
    <d v="2022-03-10T00:00:00"/>
    <d v="2022-03-10T00:00:00"/>
    <d v="2022-06-01T00:00:00"/>
    <d v="2022-06-01T00:00:00"/>
    <n v="1"/>
    <n v="1"/>
    <n v="1"/>
    <n v="0"/>
    <d v="2022-06-02T00:00:00"/>
    <m/>
    <d v="2022-08-04T00:00:00"/>
    <m/>
    <n v="0.06"/>
    <n v="0.06"/>
    <n v="0.06"/>
    <n v="0"/>
    <n v="44777"/>
    <n v="0"/>
    <n v="-1"/>
  </r>
  <r>
    <n v="49"/>
    <x v="0"/>
    <s v="Gestor Proyecto"/>
    <s v="PR060"/>
    <s v="CAPEX"/>
    <s v="Externo"/>
    <x v="2"/>
    <s v="1. Análisis"/>
    <s v="Mediano"/>
    <s v="Soporte Administrativo"/>
    <x v="49"/>
    <n v="126000"/>
    <n v="0"/>
    <n v="0"/>
    <x v="6"/>
    <x v="0"/>
    <s v="Carlos Calderon"/>
    <s v="Oswaldo Sifuentes"/>
    <s v="Académico"/>
    <n v="2022"/>
    <n v="2022"/>
    <n v="1"/>
    <d v="2022-03-11T00:00:00"/>
    <d v="2022-03-11T00:00:00"/>
    <d v="2022-06-03T00:00:00"/>
    <m/>
    <n v="0.9"/>
    <n v="0.36"/>
    <n v="0.57999999999999996"/>
    <n v="0.32000000000000006"/>
    <d v="2022-05-18T00:00:00"/>
    <m/>
    <d v="2022-11-04T00:00:00"/>
    <m/>
    <n v="0.25"/>
    <n v="0"/>
    <n v="0.25"/>
    <n v="0"/>
    <n v="44869"/>
    <n v="0"/>
    <n v="-1"/>
  </r>
  <r>
    <n v="50"/>
    <x v="0"/>
    <s v="Gestor Proyecto"/>
    <s v="PR022"/>
    <s v="CAPEX"/>
    <s v="Externo"/>
    <x v="1"/>
    <s v="6. Postproducción"/>
    <s v="Mediano"/>
    <s v="Soporte Administrativo"/>
    <x v="50"/>
    <n v="7000"/>
    <n v="7000"/>
    <n v="0"/>
    <x v="6"/>
    <x v="0"/>
    <s v="Claudia Becerra"/>
    <s v="Tomas Tapia"/>
    <s v="Gestión Humana"/>
    <n v="2022"/>
    <n v="2022"/>
    <n v="1"/>
    <d v="2022-02-08T00:00:00"/>
    <d v="2022-02-08T00:00:00"/>
    <d v="2022-03-08T00:00:00"/>
    <d v="2022-03-08T00:00:00"/>
    <n v="1"/>
    <n v="1"/>
    <n v="1"/>
    <n v="0"/>
    <d v="2022-03-09T00:00:00"/>
    <d v="2022-03-09T00:00:00"/>
    <d v="2022-06-28T00:00:00"/>
    <d v="2022-06-30T00:00:00"/>
    <n v="1"/>
    <n v="0.89"/>
    <n v="1"/>
    <n v="0"/>
    <n v="111"/>
    <n v="113"/>
    <n v="1.8018018018018018E-2"/>
  </r>
  <r>
    <n v="51"/>
    <x v="0"/>
    <s v="Gestor Proyecto"/>
    <s v="PR026"/>
    <s v="CAPEX"/>
    <s v="Externo"/>
    <x v="1"/>
    <s v="1. Análisis"/>
    <s v="Mediano"/>
    <s v="Soporte Administrativo"/>
    <x v="51"/>
    <n v="10000"/>
    <n v="0"/>
    <n v="0"/>
    <x v="0"/>
    <x v="0"/>
    <s v="Carolina Caballero"/>
    <s v="Tomas Tapia"/>
    <s v="Gestión Humana"/>
    <n v="2022"/>
    <n v="2022"/>
    <n v="1"/>
    <d v="2022-03-09T00:00:00"/>
    <d v="2022-03-09T00:00:00"/>
    <d v="2022-04-04T00:00:00"/>
    <d v="2022-04-12T00:00:00"/>
    <n v="1"/>
    <n v="0.97"/>
    <n v="1"/>
    <n v="0"/>
    <d v="2022-04-05T00:00:00"/>
    <d v="2022-04-13T00:00:00"/>
    <d v="2022-05-31T00:00:00"/>
    <m/>
    <n v="0.85"/>
    <n v="0.8"/>
    <n v="0.85"/>
    <n v="0"/>
    <n v="48"/>
    <n v="-44664"/>
    <n v="-931.5"/>
  </r>
  <r>
    <n v="52"/>
    <x v="0"/>
    <s v="Gestor Proyecto"/>
    <s v="PR033"/>
    <s v="CAPEX"/>
    <s v="Externo"/>
    <x v="1"/>
    <s v="1. Análisis"/>
    <s v="Mediano"/>
    <s v="Soporte Administrativo"/>
    <x v="52"/>
    <n v="4761.9047619047615"/>
    <n v="0"/>
    <n v="0"/>
    <x v="0"/>
    <x v="0"/>
    <s v="Carlos Mezarina"/>
    <s v="Oswaldo Sifuentes"/>
    <s v="Académico"/>
    <n v="2022"/>
    <n v="2022"/>
    <n v="1"/>
    <d v="2022-02-01T00:00:00"/>
    <d v="2022-05-15T00:00:00"/>
    <d v="2022-02-21T00:00:00"/>
    <d v="2022-02-21T00:00:00"/>
    <n v="1"/>
    <n v="1"/>
    <n v="1"/>
    <n v="0"/>
    <d v="2022-02-22T00:00:00"/>
    <d v="2022-02-22T00:00:00"/>
    <d v="2022-06-30T00:00:00"/>
    <m/>
    <n v="0.92"/>
    <n v="0.86"/>
    <n v="0.92"/>
    <n v="0"/>
    <n v="128"/>
    <n v="-44614"/>
    <n v="-349.546875"/>
  </r>
  <r>
    <n v="53"/>
    <x v="0"/>
    <s v="Gestor Proyecto"/>
    <s v="PR034"/>
    <s v="CAPEX"/>
    <s v="Externo"/>
    <x v="1"/>
    <s v="1. Análisis"/>
    <s v="Mediano"/>
    <s v="Soporte Administrativo"/>
    <x v="53"/>
    <n v="8000"/>
    <n v="0"/>
    <n v="0"/>
    <x v="0"/>
    <x v="0"/>
    <s v="Cecilia Justino"/>
    <s v="Oswaldo Sifuentes"/>
    <s v="Hub de Información"/>
    <n v="2022"/>
    <n v="2022"/>
    <n v="1"/>
    <d v="2022-03-04T00:00:00"/>
    <d v="2022-03-07T00:00:00"/>
    <d v="2022-04-04T00:00:00"/>
    <d v="2022-04-04T00:00:00"/>
    <n v="1"/>
    <n v="1"/>
    <n v="1"/>
    <n v="0"/>
    <d v="2022-04-08T00:00:00"/>
    <d v="2022-04-08T00:00:00"/>
    <d v="2022-05-31T00:00:00"/>
    <m/>
    <n v="0.86"/>
    <n v="0.79"/>
    <n v="0.86"/>
    <n v="0"/>
    <n v="53"/>
    <n v="-44659"/>
    <n v="-843.62264150943395"/>
  </r>
  <r>
    <n v="54"/>
    <x v="0"/>
    <s v="Gestor Proyecto"/>
    <s v="PR025"/>
    <s v="CAPEX"/>
    <s v="Externo"/>
    <x v="0"/>
    <s v="1. Análisis"/>
    <s v="Mediano"/>
    <s v="Soporte Administrativo"/>
    <x v="54"/>
    <n v="3000"/>
    <n v="0"/>
    <n v="0"/>
    <x v="0"/>
    <x v="0"/>
    <s v="Yosselin Fuentes"/>
    <s v="Tomas Tapia"/>
    <s v="Gestión Humana"/>
    <n v="2022"/>
    <n v="2022"/>
    <n v="1"/>
    <d v="2022-04-01T00:00:00"/>
    <d v="2022-04-01T00:00:00"/>
    <d v="2022-05-24T00:00:00"/>
    <m/>
    <n v="0.91"/>
    <n v="0.75"/>
    <n v="0.89"/>
    <n v="2.0000000000000018E-2"/>
    <d v="2022-05-15T00:00:00"/>
    <m/>
    <m/>
    <m/>
    <n v="0"/>
    <n v="0"/>
    <n v="0"/>
    <n v="0"/>
    <n v="0"/>
    <n v="0"/>
    <e v="#DIV/0!"/>
  </r>
  <r>
    <m/>
    <x v="0"/>
    <s v="Gestor Proyecto"/>
    <s v="REQ"/>
    <s v="AREA"/>
    <s v="Externo"/>
    <x v="4"/>
    <s v="1. Análisis"/>
    <s v="Mediano"/>
    <s v="Soporte Administrativo"/>
    <x v="55"/>
    <n v="0"/>
    <n v="0"/>
    <n v="0"/>
    <x v="0"/>
    <x v="0"/>
    <s v="Christian Esquivel"/>
    <s v="Fernando Barrios"/>
    <s v="Policlinico Continental"/>
    <n v="2022"/>
    <n v="2022"/>
    <n v="1"/>
    <d v="2022-06-13T00:00:00"/>
    <m/>
    <m/>
    <m/>
    <m/>
    <m/>
    <m/>
    <n v="0"/>
    <m/>
    <m/>
    <m/>
    <m/>
    <m/>
    <m/>
    <m/>
    <n v="0"/>
    <n v="0"/>
    <n v="0"/>
    <e v="#DIV/0!"/>
  </r>
  <r>
    <m/>
    <x v="1"/>
    <s v="Gestor Proyecto"/>
    <s v="REQ"/>
    <s v="AREA"/>
    <s v="Interno"/>
    <x v="0"/>
    <s v="1. Análisis"/>
    <s v="Pequeño"/>
    <s v="Soporte Administrativo"/>
    <x v="56"/>
    <n v="0"/>
    <n v="0"/>
    <n v="0"/>
    <x v="0"/>
    <x v="0"/>
    <s v="Yosselin Fuentes"/>
    <s v="Tomas Tapia"/>
    <s v="Gestión Humana"/>
    <n v="2022"/>
    <n v="2022"/>
    <n v="1"/>
    <d v="2022-06-13T00:00:00"/>
    <m/>
    <m/>
    <m/>
    <m/>
    <m/>
    <m/>
    <n v="0"/>
    <m/>
    <m/>
    <m/>
    <m/>
    <m/>
    <m/>
    <m/>
    <n v="0"/>
    <n v="0"/>
    <n v="0"/>
    <e v="#DIV/0!"/>
  </r>
  <r>
    <n v="55"/>
    <x v="0"/>
    <s v="Gestor Proyecto"/>
    <s v="REQ-159"/>
    <s v="AREA "/>
    <s v="Interno"/>
    <x v="1"/>
    <s v="5. Despliegue"/>
    <s v="Pequeño"/>
    <s v="Soporte Academico"/>
    <x v="57"/>
    <n v="0"/>
    <n v="0"/>
    <n v="0"/>
    <x v="6"/>
    <x v="0"/>
    <s v="Jose Meza Vento"/>
    <s v="Oswaldo Sifuentes"/>
    <s v="Programación Académica/Gestion Docente"/>
    <n v="2022"/>
    <n v="2022"/>
    <n v="1"/>
    <d v="2022-01-20T00:00:00"/>
    <d v="2022-01-20T00:00:00"/>
    <d v="2022-02-25T00:00:00"/>
    <d v="2022-02-25T00:00:00"/>
    <n v="1"/>
    <n v="1"/>
    <n v="1"/>
    <n v="0"/>
    <m/>
    <d v="2022-02-28T00:00:00"/>
    <d v="2022-05-13T00:00:00"/>
    <d v="2022-05-24T00:00:00"/>
    <n v="1"/>
    <n v="0.89"/>
    <n v="1"/>
    <n v="0"/>
    <n v="74"/>
    <n v="85"/>
    <n v="0.14864864864864866"/>
  </r>
  <r>
    <n v="56"/>
    <x v="1"/>
    <s v="Gestor Proyecto"/>
    <s v="REQ-"/>
    <s v="AREA "/>
    <s v="Interno"/>
    <x v="1"/>
    <s v="6. Postproducción"/>
    <s v="Pequeño"/>
    <s v="Soporte Academico"/>
    <x v="58"/>
    <n v="0"/>
    <n v="0"/>
    <n v="0"/>
    <x v="7"/>
    <x v="0"/>
    <s v="Jose Meza Vento"/>
    <s v="Oswaldo Sifuentes"/>
    <s v="Académico"/>
    <n v="2022"/>
    <n v="2022"/>
    <n v="1"/>
    <m/>
    <s v="buenos días"/>
    <m/>
    <m/>
    <m/>
    <m/>
    <m/>
    <n v="0"/>
    <d v="2022-01-18T00:00:00"/>
    <d v="2022-01-18T00:00:00"/>
    <d v="2022-01-27T00:00:00"/>
    <d v="2022-01-27T00:00:00"/>
    <n v="1"/>
    <n v="1"/>
    <n v="1"/>
    <n v="0"/>
    <n v="9"/>
    <n v="9"/>
    <n v="0"/>
  </r>
  <r>
    <n v="57"/>
    <x v="0"/>
    <s v="Gestor Proyecto"/>
    <s v="PR048"/>
    <s v="CAPEX"/>
    <s v="Externo"/>
    <x v="1"/>
    <s v="6. Postproducción"/>
    <s v="Mediano"/>
    <s v="Soporte Academico"/>
    <x v="59"/>
    <n v="4600"/>
    <n v="0"/>
    <n v="0"/>
    <x v="7"/>
    <x v="0"/>
    <s v="Karina Guzman"/>
    <s v="Oswaldo Sifuentes"/>
    <s v="Académico"/>
    <n v="2022"/>
    <n v="2022"/>
    <n v="1"/>
    <d v="2022-02-02T00:00:00"/>
    <d v="2022-02-02T00:00:00"/>
    <d v="2022-03-17T00:00:00"/>
    <d v="2022-03-17T00:00:00"/>
    <n v="1"/>
    <n v="1"/>
    <n v="1"/>
    <n v="0"/>
    <d v="2022-03-18T00:00:00"/>
    <d v="2022-03-18T00:00:00"/>
    <d v="2022-05-27T00:00:00"/>
    <d v="2022-05-27T00:00:00"/>
    <n v="1"/>
    <n v="1"/>
    <n v="1"/>
    <n v="0"/>
    <n v="70"/>
    <n v="70"/>
    <n v="0"/>
  </r>
  <r>
    <n v="58"/>
    <x v="0"/>
    <s v="Gestor Proyecto"/>
    <s v="PR048"/>
    <s v="CAPEX"/>
    <s v="Externo"/>
    <x v="5"/>
    <s v="1. Análisis"/>
    <s v="Mediano"/>
    <s v="Soporte Academico"/>
    <x v="60"/>
    <n v="0"/>
    <n v="0"/>
    <n v="0"/>
    <x v="7"/>
    <x v="0"/>
    <s v="karina Guzman"/>
    <s v="Oswaldo Sifuentes"/>
    <s v="Académico"/>
    <n v="2022"/>
    <n v="2022"/>
    <n v="1"/>
    <m/>
    <m/>
    <m/>
    <m/>
    <m/>
    <m/>
    <m/>
    <n v="0"/>
    <m/>
    <m/>
    <m/>
    <m/>
    <m/>
    <m/>
    <m/>
    <n v="0"/>
    <n v="0"/>
    <n v="0"/>
    <e v="#DIV/0!"/>
  </r>
  <r>
    <n v="59"/>
    <x v="0"/>
    <s v="Gestor Proyecto"/>
    <s v="PR048"/>
    <s v="CAPEX"/>
    <s v="Externo"/>
    <x v="5"/>
    <s v="1. Análisis"/>
    <s v="Mediano"/>
    <s v="Soporte Academico"/>
    <x v="61"/>
    <n v="0"/>
    <n v="0"/>
    <n v="0"/>
    <x v="7"/>
    <x v="0"/>
    <s v="karina Guzman"/>
    <s v="Oswaldo Sifuentes"/>
    <s v="Académico"/>
    <n v="2022"/>
    <n v="2022"/>
    <m/>
    <m/>
    <m/>
    <m/>
    <m/>
    <m/>
    <m/>
    <m/>
    <n v="0"/>
    <m/>
    <m/>
    <m/>
    <m/>
    <m/>
    <m/>
    <m/>
    <n v="0"/>
    <n v="0"/>
    <n v="0"/>
    <e v="#DIV/0!"/>
  </r>
  <r>
    <n v="60"/>
    <x v="0"/>
    <s v="Gestor Proyecto"/>
    <s v="PC- 161"/>
    <s v="AREA "/>
    <s v="Externo"/>
    <x v="0"/>
    <s v="3. Desarrollo"/>
    <s v="Mediano"/>
    <s v="Soporte Academico"/>
    <x v="62"/>
    <n v="0"/>
    <n v="0"/>
    <n v="0"/>
    <x v="7"/>
    <x v="0"/>
    <s v="Katia Acobo"/>
    <s v="Oswaldo Sifuentes"/>
    <s v="Académico"/>
    <n v="2022"/>
    <n v="2022"/>
    <n v="1"/>
    <d v="2022-02-23T00:00:00"/>
    <d v="2022-02-23T00:00:00"/>
    <d v="2022-04-07T00:00:00"/>
    <d v="2022-04-07T00:00:00"/>
    <n v="1"/>
    <n v="1"/>
    <n v="1"/>
    <n v="0"/>
    <d v="2022-04-08T00:00:00"/>
    <d v="2022-04-08T00:00:00"/>
    <d v="2022-07-26T00:00:00"/>
    <m/>
    <n v="0.9"/>
    <n v="0.9"/>
    <n v="0.9"/>
    <n v="0"/>
    <n v="109"/>
    <n v="-44659"/>
    <n v="-410.71559633027522"/>
  </r>
  <r>
    <n v="61"/>
    <x v="0"/>
    <s v="Gestor Proyecto"/>
    <s v="PC- 163"/>
    <s v="AREA "/>
    <s v="Externo"/>
    <x v="1"/>
    <s v="5. Despliegue"/>
    <s v="Mediano"/>
    <s v="Soporte Academico"/>
    <x v="63"/>
    <n v="2800"/>
    <n v="0"/>
    <n v="0"/>
    <x v="7"/>
    <x v="0"/>
    <s v="Rocio Matos"/>
    <s v="Laura"/>
    <s v="Académico"/>
    <n v="2022"/>
    <n v="2022"/>
    <n v="1"/>
    <d v="2021-02-14T00:00:00"/>
    <d v="2021-02-14T00:00:00"/>
    <d v="2021-03-24T00:00:00"/>
    <d v="2021-03-24T00:00:00"/>
    <n v="1"/>
    <n v="1"/>
    <n v="1"/>
    <n v="0"/>
    <d v="2022-03-25T00:00:00"/>
    <d v="2022-03-25T00:00:00"/>
    <d v="2022-07-13T00:00:00"/>
    <m/>
    <n v="0.98"/>
    <n v="0.98"/>
    <n v="0.98"/>
    <n v="0"/>
    <n v="110"/>
    <n v="-44645"/>
    <n v="-406.86363636363637"/>
  </r>
  <r>
    <n v="62"/>
    <x v="0"/>
    <s v="Gestor Proyecto"/>
    <s v="PC- 162"/>
    <s v="AREA "/>
    <s v="Externo"/>
    <x v="2"/>
    <s v="1. Análisis"/>
    <s v="Mediano"/>
    <s v="Soporte Academico"/>
    <x v="64"/>
    <n v="0"/>
    <n v="0"/>
    <n v="0"/>
    <x v="7"/>
    <x v="0"/>
    <s v="Jose Meza Vento"/>
    <s v="Oswaldo Sifuentes"/>
    <s v="Académico"/>
    <n v="2022"/>
    <n v="2022"/>
    <n v="1"/>
    <d v="2022-02-07T00:00:00"/>
    <d v="2022-02-07T00:00:00"/>
    <d v="2022-06-03T00:00:00"/>
    <m/>
    <n v="0.8"/>
    <n v="0.8"/>
    <n v="0.8"/>
    <n v="0"/>
    <d v="2022-06-06T00:00:00"/>
    <m/>
    <d v="2022-08-17T00:00:00"/>
    <m/>
    <n v="0"/>
    <n v="0"/>
    <n v="0"/>
    <n v="0"/>
    <n v="44790"/>
    <n v="0"/>
    <n v="-1"/>
  </r>
  <r>
    <n v="63"/>
    <x v="0"/>
    <s v="Gestor Proyecto"/>
    <s v="PC- 163"/>
    <s v="AREA "/>
    <s v="Externo"/>
    <x v="0"/>
    <s v="1. Análisis"/>
    <s v="Mediano"/>
    <s v="Posgrado"/>
    <x v="65"/>
    <n v="0"/>
    <n v="0"/>
    <n v="0"/>
    <x v="2"/>
    <x v="1"/>
    <s v="Carlos Arevalo"/>
    <s v="Jaime Sobrados"/>
    <s v="Academico"/>
    <n v="2022"/>
    <m/>
    <n v="1"/>
    <m/>
    <m/>
    <m/>
    <m/>
    <m/>
    <m/>
    <m/>
    <n v="0"/>
    <m/>
    <d v="2022-01-17T00:00:00"/>
    <d v="2022-07-29T00:00:00"/>
    <m/>
    <n v="0.68"/>
    <n v="0.42"/>
    <n v="0.6"/>
    <n v="8.0000000000000071E-2"/>
    <n v="193"/>
    <n v="-44578"/>
    <n v="-231.97409326424869"/>
  </r>
  <r>
    <n v="64"/>
    <x v="0"/>
    <s v="Gestor Proyecto"/>
    <s v="PR032"/>
    <s v="CAPEX"/>
    <s v="Externo"/>
    <x v="0"/>
    <s v="1. Análisis"/>
    <s v="Mediano"/>
    <s v="Soporte Academico"/>
    <x v="66"/>
    <n v="50652"/>
    <n v="0"/>
    <n v="0"/>
    <x v="6"/>
    <x v="0"/>
    <s v="Jorge Salcedo"/>
    <s v="Oswaldo Sifuentes"/>
    <s v="Académico"/>
    <n v="2022"/>
    <n v="2023"/>
    <m/>
    <m/>
    <d v="2022-04-04T00:00:00"/>
    <d v="2022-07-25T00:00:00"/>
    <d v="2022-07-25T00:00:00"/>
    <n v="1"/>
    <n v="0.85"/>
    <n v="1"/>
    <n v="0"/>
    <m/>
    <d v="2022-07-25T00:00:00"/>
    <d v="2023-01-23T00:00:00"/>
    <m/>
    <n v="0"/>
    <n v="0"/>
    <n v="0"/>
    <n v="0"/>
    <n v="182"/>
    <n v="-44767"/>
    <n v="-246.97252747252747"/>
  </r>
  <r>
    <n v="65"/>
    <x v="0"/>
    <s v="Gestor Proyecto"/>
    <s v="PR024"/>
    <s v="CAPEX"/>
    <s v="Externo"/>
    <x v="3"/>
    <s v="1. Análisis"/>
    <s v="Mediano"/>
    <s v="Soporte Administrativo"/>
    <x v="67"/>
    <n v="5000"/>
    <n v="0"/>
    <n v="0"/>
    <x v="0"/>
    <x v="0"/>
    <s v="Carolina Caballero"/>
    <s v="Tomas Tapia"/>
    <s v="Gestión Humana"/>
    <n v="2022"/>
    <n v="2022"/>
    <m/>
    <m/>
    <m/>
    <m/>
    <m/>
    <m/>
    <m/>
    <m/>
    <n v="0"/>
    <m/>
    <m/>
    <m/>
    <m/>
    <m/>
    <m/>
    <m/>
    <n v="0"/>
    <n v="0"/>
    <n v="0"/>
    <e v="#DIV/0!"/>
  </r>
  <r>
    <n v="66"/>
    <x v="0"/>
    <s v="Gestor Proyecto"/>
    <m/>
    <s v="CAPEX"/>
    <s v="Externo"/>
    <x v="0"/>
    <s v="3. Desarrollo"/>
    <s v="Mediano"/>
    <s v="Soporte Administrativo"/>
    <x v="68"/>
    <n v="5000"/>
    <n v="0"/>
    <n v="0"/>
    <x v="5"/>
    <x v="2"/>
    <s v="Juan Carlos Quispe/ Jose Meza Vento"/>
    <s v="Cecilia Justino/ Oswaldo Sifuentes"/>
    <s v="Hub de Información / Programación Académica"/>
    <n v="2022"/>
    <n v="2022"/>
    <n v="1"/>
    <m/>
    <m/>
    <m/>
    <m/>
    <m/>
    <m/>
    <m/>
    <n v="0"/>
    <m/>
    <d v="2022-05-23T00:00:00"/>
    <d v="2022-07-25T00:00:00"/>
    <m/>
    <n v="0.7"/>
    <n v="0.6"/>
    <n v="0.65"/>
    <n v="4.9999999999999933E-2"/>
    <n v="63"/>
    <n v="-44704"/>
    <n v="-710.58730158730157"/>
  </r>
  <r>
    <n v="67"/>
    <x v="0"/>
    <s v="Gestor Proyecto"/>
    <s v="PR035"/>
    <s v="CAPEX"/>
    <s v="Externo"/>
    <x v="2"/>
    <s v="1. Análisis"/>
    <s v="Mediano"/>
    <s v="Soporte Academico"/>
    <x v="69"/>
    <n v="1000"/>
    <n v="0"/>
    <n v="0"/>
    <x v="0"/>
    <x v="0"/>
    <s v="Juan Carlos Quispe"/>
    <s v="Cecilia Justino"/>
    <s v="Hub de Información"/>
    <n v="2022"/>
    <n v="2022"/>
    <n v="1"/>
    <d v="2022-04-04T00:00:00"/>
    <d v="2022-04-04T00:00:00"/>
    <d v="2022-04-25T00:00:00"/>
    <m/>
    <n v="0.87"/>
    <n v="0.72"/>
    <n v="0.86"/>
    <n v="1.0000000000000009E-2"/>
    <d v="2022-05-27T00:00:00"/>
    <m/>
    <m/>
    <m/>
    <n v="0"/>
    <n v="0"/>
    <n v="0"/>
    <n v="0"/>
    <n v="0"/>
    <n v="0"/>
    <e v="#DIV/0!"/>
  </r>
  <r>
    <n v="68"/>
    <x v="0"/>
    <s v="Gestor Proyecto"/>
    <s v="REQ"/>
    <s v="AREA"/>
    <s v="Interno"/>
    <x v="1"/>
    <s v="6. Postproducción"/>
    <s v="Mediano"/>
    <s v="Soporte Academico"/>
    <x v="70"/>
    <n v="0"/>
    <n v="0"/>
    <n v="0"/>
    <x v="0"/>
    <x v="0"/>
    <s v="Walter Curioso | Saul Santivañez"/>
    <s v="Walter Curioso"/>
    <s v="Investigación"/>
    <n v="2022"/>
    <n v="2022"/>
    <n v="1"/>
    <d v="2022-01-15T00:00:00"/>
    <d v="2022-01-15T00:00:00"/>
    <d v="2022-01-28T00:00:00"/>
    <d v="2022-01-28T00:00:00"/>
    <n v="1"/>
    <n v="1"/>
    <n v="1"/>
    <n v="0"/>
    <d v="2022-02-03T00:00:00"/>
    <d v="2022-02-03T00:00:00"/>
    <d v="2022-03-11T00:00:00"/>
    <d v="2022-03-11T00:00:00"/>
    <n v="1"/>
    <n v="1"/>
    <n v="1"/>
    <n v="0"/>
    <n v="36"/>
    <n v="36"/>
    <n v="0"/>
  </r>
  <r>
    <n v="69"/>
    <x v="0"/>
    <s v="Gestor Proyecto"/>
    <s v="REQ"/>
    <s v="AREA"/>
    <s v="Interno"/>
    <x v="0"/>
    <s v="1. Análisis"/>
    <s v="Mediano"/>
    <s v="Soporte Academico"/>
    <x v="71"/>
    <n v="0"/>
    <n v="0"/>
    <n v="0"/>
    <x v="0"/>
    <x v="0"/>
    <s v="Walter Curioso | Saul Santivañez"/>
    <s v="Walter Curioso"/>
    <s v="Investigación"/>
    <n v="2022"/>
    <n v="2022"/>
    <n v="1"/>
    <d v="2022-03-14T00:00:00"/>
    <d v="2022-03-14T00:00:00"/>
    <d v="2022-03-31T00:00:00"/>
    <d v="2022-04-01T00:00:00"/>
    <n v="1"/>
    <n v="1"/>
    <n v="1"/>
    <n v="0"/>
    <d v="2022-04-04T00:00:00"/>
    <d v="2022-04-04T00:00:00"/>
    <d v="2022-05-31T00:00:00"/>
    <m/>
    <n v="0.87"/>
    <n v="0.78"/>
    <n v="0.84"/>
    <n v="3.0000000000000027E-2"/>
    <n v="57"/>
    <n v="-44655"/>
    <n v="-784.42105263157896"/>
  </r>
  <r>
    <n v="70"/>
    <x v="0"/>
    <s v="Gestor Proyecto"/>
    <s v="REQ"/>
    <s v="AREA"/>
    <s v="Externo"/>
    <x v="1"/>
    <s v="1. Análisis"/>
    <s v="Pequeño"/>
    <s v="Soporte Administrativo"/>
    <x v="72"/>
    <n v="0"/>
    <n v="0"/>
    <n v="0"/>
    <x v="0"/>
    <x v="0"/>
    <s v="Maicol Coronel"/>
    <s v="Christian Esquivel"/>
    <s v="Policlinico Continental"/>
    <n v="2022"/>
    <n v="2022"/>
    <n v="1"/>
    <d v="2022-05-18T00:00:00"/>
    <d v="2022-05-23T00:00:00"/>
    <m/>
    <m/>
    <n v="0"/>
    <n v="0"/>
    <n v="0"/>
    <n v="0"/>
    <m/>
    <m/>
    <m/>
    <m/>
    <n v="0"/>
    <n v="0"/>
    <n v="0"/>
    <n v="0"/>
    <n v="0"/>
    <n v="0"/>
    <e v="#DIV/0!"/>
  </r>
  <r>
    <n v="71"/>
    <x v="0"/>
    <s v="Gestor Proyecto"/>
    <s v="PC- 164"/>
    <s v="AREA"/>
    <s v="Interno"/>
    <x v="1"/>
    <s v="6. Postproducción"/>
    <s v="Pequeño"/>
    <s v="Instituto"/>
    <x v="73"/>
    <n v="0"/>
    <n v="0"/>
    <n v="0"/>
    <x v="1"/>
    <x v="1"/>
    <s v="Roberto Pantoja"/>
    <s v="Narda Ybañez"/>
    <s v="OVIE"/>
    <n v="2022"/>
    <n v="2022"/>
    <n v="1"/>
    <m/>
    <m/>
    <m/>
    <m/>
    <m/>
    <m/>
    <m/>
    <n v="0"/>
    <m/>
    <d v="2022-02-03T00:00:00"/>
    <d v="2022-05-05T00:00:00"/>
    <d v="2022-05-09T00:00:00"/>
    <n v="0.97"/>
    <n v="0.91"/>
    <n v="0.97"/>
    <n v="0"/>
    <n v="91"/>
    <n v="95"/>
    <n v="4.3956043956043959E-2"/>
  </r>
  <r>
    <n v="72"/>
    <x v="0"/>
    <s v="Gestor Proyecto"/>
    <s v="PC- 165"/>
    <s v="AREA"/>
    <s v="Interno"/>
    <x v="1"/>
    <s v="6. Postproducción"/>
    <s v="Pequeño"/>
    <s v="Instituto"/>
    <x v="74"/>
    <n v="0"/>
    <n v="0"/>
    <n v="0"/>
    <x v="1"/>
    <x v="1"/>
    <s v="Kety Condori"/>
    <s v="Narda Ybañez"/>
    <s v="Registros Academicos IC"/>
    <n v="2022"/>
    <n v="2022"/>
    <n v="1"/>
    <m/>
    <m/>
    <m/>
    <m/>
    <m/>
    <m/>
    <m/>
    <n v="0"/>
    <m/>
    <d v="2022-02-16T00:00:00"/>
    <d v="2022-05-03T00:00:00"/>
    <d v="2022-05-06T00:00:00"/>
    <n v="0.98"/>
    <n v="0.95"/>
    <n v="0.98"/>
    <n v="0"/>
    <n v="76"/>
    <n v="79"/>
    <n v="3.9473684210526314E-2"/>
  </r>
  <r>
    <n v="73"/>
    <x v="0"/>
    <s v="Gestor Proyecto"/>
    <s v="PC-106"/>
    <s v="CAPEX"/>
    <s v="externos(proveedor) y items internos"/>
    <x v="4"/>
    <s v="1. Análisis"/>
    <s v="Mediano"/>
    <s v="Posgrado"/>
    <x v="75"/>
    <n v="0"/>
    <n v="0"/>
    <n v="0"/>
    <x v="3"/>
    <x v="1"/>
    <s v="Alan Infante"/>
    <s v="Oswaldo Sifuentes"/>
    <s v="Grados y Titulos"/>
    <n v="2022"/>
    <n v="2022"/>
    <m/>
    <m/>
    <d v="2022-02-28T00:00:00"/>
    <d v="2022-06-20T00:00:00"/>
    <m/>
    <n v="0.82"/>
    <n v="0.82"/>
    <n v="0.82"/>
    <n v="0"/>
    <d v="2022-06-30T00:00:00"/>
    <m/>
    <m/>
    <m/>
    <m/>
    <m/>
    <m/>
    <m/>
    <m/>
    <m/>
    <m/>
  </r>
  <r>
    <n v="74"/>
    <x v="0"/>
    <s v="Gestor Proyecto"/>
    <s v="PC-148"/>
    <s v="CAPEX"/>
    <s v="Externo"/>
    <x v="4"/>
    <s v="1. Análisis"/>
    <s v="Mediano"/>
    <s v="Posgrado"/>
    <x v="76"/>
    <n v="84000"/>
    <n v="0"/>
    <n v="0"/>
    <x v="2"/>
    <x v="1"/>
    <s v="Natalia Gomez"/>
    <s v="Jaime Sobrado"/>
    <s v="Academico EPG"/>
    <n v="2022"/>
    <n v="2022"/>
    <m/>
    <m/>
    <d v="2021-12-06T00:00:00"/>
    <d v="2022-06-10T00:00:00"/>
    <m/>
    <n v="0.85"/>
    <n v="0.6"/>
    <n v="0.85"/>
    <n v="0"/>
    <m/>
    <m/>
    <m/>
    <m/>
    <m/>
    <m/>
    <m/>
    <n v="0"/>
    <n v="0"/>
    <n v="0"/>
    <e v="#DIV/0!"/>
  </r>
  <r>
    <n v="75"/>
    <x v="0"/>
    <s v="Gestor Proyecto"/>
    <s v="PC-149"/>
    <s v="CAPEX"/>
    <s v="Externo"/>
    <x v="4"/>
    <s v="1. Análisis"/>
    <s v="Mediano"/>
    <s v="Posgrado"/>
    <x v="77"/>
    <n v="84000"/>
    <n v="0"/>
    <n v="0"/>
    <x v="2"/>
    <x v="1"/>
    <s v="Natalia Gomez"/>
    <s v="Jaime Sobrado"/>
    <s v="Academico EPG"/>
    <n v="2022"/>
    <n v="2022"/>
    <m/>
    <m/>
    <d v="2022-02-21T00:00:00"/>
    <d v="2022-07-25T00:00:00"/>
    <m/>
    <n v="0.61"/>
    <n v="0.47"/>
    <n v="0.61"/>
    <n v="0"/>
    <m/>
    <m/>
    <m/>
    <m/>
    <m/>
    <m/>
    <m/>
    <m/>
    <m/>
    <m/>
    <m/>
  </r>
  <r>
    <n v="76"/>
    <x v="0"/>
    <s v="Gestor Proyecto"/>
    <s v="PC-148"/>
    <s v="AREA"/>
    <s v="Externo"/>
    <x v="0"/>
    <s v="1. Análisis"/>
    <s v="Grande"/>
    <m/>
    <x v="78"/>
    <n v="0"/>
    <n v="0"/>
    <n v="0"/>
    <x v="2"/>
    <x v="1"/>
    <s v="Natalia Gomez"/>
    <s v="Jaime Sobrado"/>
    <s v="Academico EPG"/>
    <n v="2022"/>
    <n v="2022"/>
    <m/>
    <m/>
    <d v="2022-03-07T00:00:00"/>
    <d v="2022-04-18T00:00:00"/>
    <m/>
    <n v="7.0000000000000007E-2"/>
    <n v="0"/>
    <n v="7.0000000000000007E-2"/>
    <n v="0"/>
    <m/>
    <m/>
    <m/>
    <m/>
    <m/>
    <m/>
    <m/>
    <n v="0"/>
    <n v="0"/>
    <n v="0"/>
    <e v="#DIV/0!"/>
  </r>
  <r>
    <n v="77"/>
    <x v="0"/>
    <s v="Gestor Proyecto"/>
    <s v="PC-149"/>
    <s v="CAPEX"/>
    <s v="Externo"/>
    <x v="2"/>
    <s v="1. Análisis"/>
    <s v="Mediano"/>
    <s v="Instituto"/>
    <x v="79"/>
    <n v="25200"/>
    <n v="0"/>
    <n v="0"/>
    <x v="1"/>
    <x v="1"/>
    <m/>
    <m/>
    <m/>
    <n v="2022"/>
    <n v="2022"/>
    <m/>
    <m/>
    <d v="2022-05-15T00:00:00"/>
    <d v="2022-06-30T00:00:00"/>
    <m/>
    <n v="0.35"/>
    <n v="0.1"/>
    <n v="0.15"/>
    <m/>
    <m/>
    <m/>
    <m/>
    <m/>
    <m/>
    <m/>
    <m/>
    <m/>
    <m/>
    <m/>
    <m/>
  </r>
  <r>
    <n v="78"/>
    <x v="0"/>
    <s v="Gestor Proyecto"/>
    <s v="PR-076"/>
    <s v="CAPEX"/>
    <s v="Externo"/>
    <x v="2"/>
    <s v="1. Análisis"/>
    <s v="Pequeño"/>
    <s v="Soporte Academico"/>
    <x v="80"/>
    <n v="210000"/>
    <n v="0"/>
    <n v="0"/>
    <x v="2"/>
    <x v="1"/>
    <s v="Rocio Matos"/>
    <m/>
    <m/>
    <n v="2022"/>
    <n v="2022"/>
    <n v="1"/>
    <m/>
    <d v="2022-05-23T00:00:00"/>
    <d v="2022-06-28T00:00:00"/>
    <m/>
    <n v="0.38"/>
    <n v="0.19"/>
    <n v="0.38"/>
    <n v="0"/>
    <m/>
    <m/>
    <m/>
    <m/>
    <m/>
    <m/>
    <m/>
    <m/>
    <m/>
    <m/>
    <m/>
  </r>
  <r>
    <n v="79"/>
    <x v="0"/>
    <s v="Gestor Proyecto"/>
    <s v="PR-077"/>
    <s v="CAPEX"/>
    <s v="Externo"/>
    <x v="0"/>
    <s v="1. Análisis"/>
    <s v="Pequeño"/>
    <s v="Soporte Academico"/>
    <x v="81"/>
    <n v="18900"/>
    <n v="0"/>
    <n v="0"/>
    <x v="2"/>
    <x v="1"/>
    <s v="Rocio Matos"/>
    <m/>
    <m/>
    <n v="2022"/>
    <n v="2022"/>
    <n v="1"/>
    <m/>
    <d v="2022-05-23T00:00:00"/>
    <d v="2022-06-10T00:00:00"/>
    <m/>
    <m/>
    <m/>
    <m/>
    <n v="0"/>
    <m/>
    <d v="2022-06-20T00:00:00"/>
    <d v="2022-08-01T00:00:00"/>
    <m/>
    <n v="0.28000000000000003"/>
    <n v="0.15"/>
    <n v="0.28000000000000003"/>
    <m/>
    <m/>
    <m/>
    <m/>
  </r>
  <r>
    <n v="80"/>
    <x v="0"/>
    <s v="Gestor Proyecto"/>
    <s v="PC-148"/>
    <s v="CAPEX"/>
    <s v="Externo"/>
    <x v="5"/>
    <s v="1. Análisis"/>
    <m/>
    <s v="Soporte Administrativo"/>
    <x v="82"/>
    <n v="63000"/>
    <n v="0"/>
    <n v="0"/>
    <x v="9"/>
    <x v="3"/>
    <m/>
    <m/>
    <m/>
    <n v="2022"/>
    <n v="2022"/>
    <m/>
    <m/>
    <m/>
    <m/>
    <m/>
    <m/>
    <m/>
    <m/>
    <m/>
    <m/>
    <m/>
    <m/>
    <m/>
    <m/>
    <m/>
    <m/>
    <m/>
    <m/>
    <m/>
    <m/>
  </r>
  <r>
    <n v="81"/>
    <x v="0"/>
    <s v="Gestor Proyecto"/>
    <s v="PC-149"/>
    <s v="CAPEX"/>
    <s v="Externo"/>
    <x v="5"/>
    <s v="1. Análisis"/>
    <m/>
    <s v="Soporte Administrativo"/>
    <x v="83"/>
    <n v="42000"/>
    <n v="0"/>
    <n v="0"/>
    <x v="9"/>
    <x v="3"/>
    <m/>
    <m/>
    <m/>
    <n v="2022"/>
    <n v="2022"/>
    <m/>
    <m/>
    <m/>
    <m/>
    <m/>
    <m/>
    <m/>
    <m/>
    <m/>
    <m/>
    <m/>
    <m/>
    <m/>
    <m/>
    <m/>
    <m/>
    <m/>
    <m/>
    <m/>
    <m/>
  </r>
  <r>
    <n v="82"/>
    <x v="0"/>
    <s v="Gestor Proyecto"/>
    <s v="PC-150"/>
    <s v="CAPEX"/>
    <s v="Externo"/>
    <x v="5"/>
    <s v="1. Análisis"/>
    <m/>
    <s v="Soporte Administrativo"/>
    <x v="84"/>
    <n v="42000"/>
    <n v="0"/>
    <n v="0"/>
    <x v="9"/>
    <x v="3"/>
    <m/>
    <m/>
    <m/>
    <n v="2022"/>
    <n v="2022"/>
    <m/>
    <m/>
    <m/>
    <m/>
    <m/>
    <m/>
    <m/>
    <m/>
    <m/>
    <m/>
    <m/>
    <m/>
    <m/>
    <m/>
    <m/>
    <m/>
    <m/>
    <m/>
    <m/>
    <m/>
  </r>
  <r>
    <n v="83"/>
    <x v="0"/>
    <s v="Gestor Proyecto"/>
    <s v="PC-151"/>
    <s v="CAPEX"/>
    <s v="Externo"/>
    <x v="5"/>
    <s v="1. Análisis"/>
    <m/>
    <s v="Posgrado"/>
    <x v="85"/>
    <n v="33600"/>
    <n v="0"/>
    <n v="0"/>
    <x v="9"/>
    <x v="3"/>
    <m/>
    <m/>
    <m/>
    <n v="2022"/>
    <n v="2022"/>
    <m/>
    <m/>
    <m/>
    <m/>
    <m/>
    <m/>
    <m/>
    <m/>
    <m/>
    <m/>
    <m/>
    <m/>
    <m/>
    <m/>
    <m/>
    <m/>
    <m/>
    <m/>
    <m/>
    <m/>
  </r>
  <r>
    <n v="84"/>
    <x v="0"/>
    <s v="Gestor Proyecto"/>
    <s v="PC-152"/>
    <s v="CAPEX"/>
    <s v="Externo"/>
    <x v="5"/>
    <s v="1. Análisis"/>
    <m/>
    <s v="Posgrado"/>
    <x v="86"/>
    <n v="33600"/>
    <n v="0"/>
    <n v="0"/>
    <x v="9"/>
    <x v="3"/>
    <m/>
    <m/>
    <m/>
    <n v="2022"/>
    <n v="2022"/>
    <m/>
    <m/>
    <m/>
    <m/>
    <m/>
    <m/>
    <m/>
    <m/>
    <m/>
    <m/>
    <m/>
    <m/>
    <m/>
    <m/>
    <m/>
    <m/>
    <m/>
    <m/>
    <m/>
    <m/>
  </r>
  <r>
    <n v="85"/>
    <x v="0"/>
    <s v="Gestor Proyecto"/>
    <s v="PC-153"/>
    <s v="CAPEX"/>
    <s v="Externo"/>
    <x v="4"/>
    <s v="1. Análisis"/>
    <m/>
    <s v="Soporte Administrativo"/>
    <x v="87"/>
    <n v="33600"/>
    <n v="0"/>
    <n v="0"/>
    <x v="6"/>
    <x v="0"/>
    <m/>
    <m/>
    <m/>
    <n v="2022"/>
    <n v="2022"/>
    <m/>
    <m/>
    <d v="2022-07-13T00:00:00"/>
    <d v="2022-08-05T00:00:00"/>
    <m/>
    <n v="0.5"/>
    <n v="0.25"/>
    <n v="0.5"/>
    <n v="0"/>
    <m/>
    <m/>
    <m/>
    <m/>
    <m/>
    <m/>
    <m/>
    <m/>
    <m/>
    <m/>
    <m/>
  </r>
  <r>
    <n v="86"/>
    <x v="0"/>
    <s v="Gestor Proyecto"/>
    <s v="PC-154"/>
    <s v="CAPEX"/>
    <s v="Externo"/>
    <x v="5"/>
    <s v="1. Análisis"/>
    <m/>
    <s v="Instituto"/>
    <x v="88"/>
    <n v="21000"/>
    <n v="0"/>
    <n v="0"/>
    <x v="9"/>
    <x v="3"/>
    <m/>
    <m/>
    <m/>
    <n v="2022"/>
    <n v="2022"/>
    <m/>
    <m/>
    <m/>
    <m/>
    <m/>
    <m/>
    <m/>
    <m/>
    <m/>
    <m/>
    <m/>
    <m/>
    <m/>
    <m/>
    <m/>
    <m/>
    <m/>
    <m/>
    <m/>
    <m/>
  </r>
  <r>
    <n v="87"/>
    <x v="0"/>
    <s v="Gestor Proyecto"/>
    <s v="PC-155"/>
    <s v="CAPEX"/>
    <s v="Externo"/>
    <x v="5"/>
    <s v="1. Análisis"/>
    <m/>
    <s v="Posgrado"/>
    <x v="89"/>
    <n v="21000"/>
    <n v="0"/>
    <n v="0"/>
    <x v="9"/>
    <x v="3"/>
    <m/>
    <m/>
    <m/>
    <n v="2022"/>
    <n v="2022"/>
    <m/>
    <m/>
    <m/>
    <m/>
    <m/>
    <m/>
    <m/>
    <m/>
    <m/>
    <m/>
    <m/>
    <m/>
    <m/>
    <m/>
    <m/>
    <m/>
    <m/>
    <m/>
    <m/>
    <m/>
  </r>
  <r>
    <n v="88"/>
    <x v="0"/>
    <s v="Gestor Proyecto"/>
    <s v="PC-156"/>
    <s v="CAPEX"/>
    <s v="Externo"/>
    <x v="5"/>
    <s v="1. Análisis"/>
    <m/>
    <s v="Posgrado"/>
    <x v="90"/>
    <n v="21000"/>
    <n v="0"/>
    <n v="0"/>
    <x v="9"/>
    <x v="3"/>
    <m/>
    <m/>
    <m/>
    <n v="2022"/>
    <n v="2022"/>
    <m/>
    <m/>
    <m/>
    <m/>
    <m/>
    <m/>
    <m/>
    <m/>
    <m/>
    <m/>
    <m/>
    <m/>
    <m/>
    <m/>
    <m/>
    <m/>
    <m/>
    <m/>
    <m/>
    <m/>
  </r>
  <r>
    <n v="89"/>
    <x v="0"/>
    <s v="Gestor Proyecto"/>
    <s v="PC-157"/>
    <s v="CAPEX"/>
    <s v="Externo"/>
    <x v="5"/>
    <s v="1. Análisis"/>
    <m/>
    <s v="Soporte Academico"/>
    <x v="91"/>
    <n v="21000"/>
    <n v="0"/>
    <n v="0"/>
    <x v="9"/>
    <x v="3"/>
    <m/>
    <m/>
    <m/>
    <n v="2022"/>
    <n v="2022"/>
    <m/>
    <m/>
    <m/>
    <m/>
    <m/>
    <m/>
    <m/>
    <m/>
    <m/>
    <m/>
    <m/>
    <m/>
    <m/>
    <m/>
    <m/>
    <m/>
    <m/>
    <m/>
    <m/>
    <m/>
  </r>
  <r>
    <n v="90"/>
    <x v="0"/>
    <s v="Gestor Proyecto"/>
    <s v="PC-158"/>
    <s v="CAPEX"/>
    <s v="Externo"/>
    <x v="5"/>
    <s v="1. Análisis"/>
    <m/>
    <s v="Soporte Administrativo"/>
    <x v="92"/>
    <n v="21000"/>
    <n v="0"/>
    <n v="0"/>
    <x v="9"/>
    <x v="3"/>
    <m/>
    <m/>
    <m/>
    <n v="2022"/>
    <n v="2022"/>
    <m/>
    <m/>
    <m/>
    <m/>
    <m/>
    <m/>
    <m/>
    <m/>
    <m/>
    <m/>
    <m/>
    <m/>
    <m/>
    <m/>
    <m/>
    <m/>
    <m/>
    <m/>
    <m/>
    <m/>
  </r>
  <r>
    <n v="91"/>
    <x v="0"/>
    <s v="Gestor Proyecto"/>
    <s v="PC-159"/>
    <s v="CAPEX"/>
    <s v="Externo"/>
    <x v="5"/>
    <s v="1. Análisis"/>
    <m/>
    <s v="Instituto"/>
    <x v="93"/>
    <n v="18900"/>
    <n v="0"/>
    <n v="0"/>
    <x v="9"/>
    <x v="3"/>
    <m/>
    <m/>
    <m/>
    <n v="2022"/>
    <n v="2022"/>
    <m/>
    <m/>
    <m/>
    <m/>
    <m/>
    <m/>
    <m/>
    <m/>
    <m/>
    <m/>
    <m/>
    <m/>
    <m/>
    <m/>
    <m/>
    <m/>
    <m/>
    <m/>
    <m/>
    <m/>
  </r>
  <r>
    <n v="92"/>
    <x v="0"/>
    <s v="Gestor Proyecto"/>
    <s v="PC-160"/>
    <s v="CAPEX"/>
    <s v="Externo"/>
    <x v="5"/>
    <s v="1. Análisis"/>
    <m/>
    <s v="Soporte Academico"/>
    <x v="94"/>
    <n v="16800"/>
    <n v="0"/>
    <n v="0"/>
    <x v="9"/>
    <x v="3"/>
    <m/>
    <m/>
    <m/>
    <n v="2022"/>
    <n v="2022"/>
    <m/>
    <m/>
    <m/>
    <m/>
    <m/>
    <m/>
    <m/>
    <m/>
    <m/>
    <m/>
    <m/>
    <m/>
    <m/>
    <m/>
    <m/>
    <m/>
    <m/>
    <m/>
    <m/>
    <m/>
  </r>
  <r>
    <n v="93"/>
    <x v="0"/>
    <s v="Gestor Proyecto"/>
    <s v="PC-162"/>
    <s v="CAPEX"/>
    <s v="Externo"/>
    <x v="5"/>
    <s v="1. Análisis"/>
    <m/>
    <s v="Soporte Academico"/>
    <x v="95"/>
    <n v="12600"/>
    <n v="0"/>
    <n v="0"/>
    <x v="9"/>
    <x v="3"/>
    <m/>
    <m/>
    <m/>
    <n v="2022"/>
    <n v="2022"/>
    <m/>
    <m/>
    <m/>
    <m/>
    <m/>
    <m/>
    <m/>
    <m/>
    <m/>
    <m/>
    <m/>
    <m/>
    <m/>
    <m/>
    <m/>
    <m/>
    <m/>
    <m/>
    <m/>
    <m/>
  </r>
  <r>
    <n v="94"/>
    <x v="0"/>
    <s v="Gestor Proyecto"/>
    <s v="PC-163"/>
    <s v="CAPEX"/>
    <s v="Externo"/>
    <x v="5"/>
    <s v="1. Análisis"/>
    <m/>
    <s v="Soporte Administrativo"/>
    <x v="96"/>
    <n v="10500"/>
    <n v="0"/>
    <n v="0"/>
    <x v="9"/>
    <x v="3"/>
    <m/>
    <m/>
    <m/>
    <n v="2022"/>
    <n v="2022"/>
    <m/>
    <m/>
    <m/>
    <m/>
    <m/>
    <m/>
    <m/>
    <m/>
    <m/>
    <m/>
    <m/>
    <m/>
    <m/>
    <m/>
    <m/>
    <m/>
    <m/>
    <m/>
    <m/>
    <m/>
  </r>
  <r>
    <n v="95"/>
    <x v="0"/>
    <s v="Gestor Proyecto"/>
    <s v="PC-164"/>
    <s v="CAPEX"/>
    <s v="Externo"/>
    <x v="5"/>
    <s v="1. Análisis"/>
    <m/>
    <s v="Soporte Administrativo"/>
    <x v="97"/>
    <n v="8400"/>
    <n v="0"/>
    <n v="0"/>
    <x v="9"/>
    <x v="3"/>
    <m/>
    <m/>
    <m/>
    <n v="2022"/>
    <n v="2022"/>
    <m/>
    <m/>
    <m/>
    <m/>
    <m/>
    <m/>
    <m/>
    <m/>
    <m/>
    <m/>
    <m/>
    <m/>
    <m/>
    <m/>
    <m/>
    <m/>
    <m/>
    <m/>
    <m/>
    <m/>
  </r>
  <r>
    <n v="96"/>
    <x v="0"/>
    <s v="Gestor Proyecto"/>
    <s v="PC-165"/>
    <s v="CAPEX"/>
    <s v="Externo"/>
    <x v="5"/>
    <s v="1. Análisis"/>
    <m/>
    <s v="Soporte Administrativo"/>
    <x v="98"/>
    <n v="8400"/>
    <n v="0"/>
    <n v="0"/>
    <x v="9"/>
    <x v="3"/>
    <m/>
    <m/>
    <m/>
    <n v="2022"/>
    <n v="2022"/>
    <m/>
    <m/>
    <m/>
    <m/>
    <m/>
    <m/>
    <m/>
    <m/>
    <m/>
    <m/>
    <m/>
    <m/>
    <m/>
    <m/>
    <m/>
    <m/>
    <m/>
    <m/>
    <m/>
    <m/>
  </r>
  <r>
    <n v="97"/>
    <x v="0"/>
    <s v="Gestor Proyecto"/>
    <s v="PC-166"/>
    <s v="CAPEX"/>
    <s v="Externo"/>
    <x v="5"/>
    <s v="1. Análisis"/>
    <m/>
    <s v="Posgrado"/>
    <x v="99"/>
    <n v="0"/>
    <n v="0"/>
    <n v="0"/>
    <x v="9"/>
    <x v="3"/>
    <m/>
    <m/>
    <m/>
    <n v="2022"/>
    <n v="2022"/>
    <m/>
    <m/>
    <m/>
    <m/>
    <m/>
    <m/>
    <m/>
    <m/>
    <m/>
    <m/>
    <m/>
    <m/>
    <m/>
    <m/>
    <m/>
    <m/>
    <m/>
    <m/>
    <m/>
    <m/>
  </r>
  <r>
    <n v="98"/>
    <x v="0"/>
    <s v="Gestor Proyecto"/>
    <s v="PC-169"/>
    <s v="CAPEX"/>
    <s v="Externo"/>
    <x v="5"/>
    <s v="1. Análisis"/>
    <m/>
    <s v="Instituto"/>
    <x v="100"/>
    <n v="2520"/>
    <n v="0"/>
    <n v="0"/>
    <x v="9"/>
    <x v="3"/>
    <m/>
    <m/>
    <m/>
    <n v="2022"/>
    <n v="2022"/>
    <m/>
    <m/>
    <m/>
    <m/>
    <m/>
    <m/>
    <m/>
    <m/>
    <m/>
    <m/>
    <m/>
    <m/>
    <m/>
    <m/>
    <m/>
    <m/>
    <m/>
    <m/>
    <m/>
    <m/>
  </r>
  <r>
    <n v="100"/>
    <x v="0"/>
    <s v="Gestor Proyecto"/>
    <m/>
    <s v="AREA "/>
    <m/>
    <x v="4"/>
    <s v="1. Análisis"/>
    <s v="Mediano"/>
    <m/>
    <x v="101"/>
    <m/>
    <m/>
    <m/>
    <x v="10"/>
    <x v="4"/>
    <m/>
    <m/>
    <m/>
    <n v="2022"/>
    <n v="2022"/>
    <m/>
    <d v="2022-03-28T00:00:00"/>
    <d v="2022-03-28T00:00:00"/>
    <d v="2022-05-13T00:00:00"/>
    <m/>
    <m/>
    <m/>
    <m/>
    <m/>
    <m/>
    <m/>
    <m/>
    <m/>
    <m/>
    <m/>
    <m/>
    <m/>
    <m/>
    <m/>
    <m/>
  </r>
  <r>
    <n v="101"/>
    <x v="0"/>
    <s v="Gestor Proyecto"/>
    <m/>
    <s v="AREA"/>
    <s v="Interno"/>
    <x v="2"/>
    <s v="3. Desarrollo"/>
    <s v="Pequeño"/>
    <s v="Instituto"/>
    <x v="102"/>
    <n v="0"/>
    <n v="0"/>
    <n v="0"/>
    <x v="1"/>
    <x v="1"/>
    <s v="Elda Mora"/>
    <s v="Narda Ybañez"/>
    <s v="Dirección Académica IC"/>
    <n v="2022"/>
    <n v="2022"/>
    <n v="1"/>
    <m/>
    <m/>
    <m/>
    <m/>
    <m/>
    <m/>
    <m/>
    <n v="0"/>
    <m/>
    <d v="2022-04-13T00:00:00"/>
    <d v="2022-06-30T00:00:00"/>
    <m/>
    <n v="0.7"/>
    <n v="0.38"/>
    <n v="0.45"/>
    <n v="0.24999999999999994"/>
    <n v="78"/>
    <n v="-44664"/>
    <n v="-573.61538461538464"/>
  </r>
  <r>
    <n v="102"/>
    <x v="0"/>
    <s v="Gestor Proyecto"/>
    <m/>
    <s v="AREA"/>
    <s v="Interno"/>
    <x v="5"/>
    <s v="1. Análisis"/>
    <s v="Pequeño"/>
    <s v="Instituto"/>
    <x v="103"/>
    <n v="0"/>
    <n v="0"/>
    <n v="0"/>
    <x v="1"/>
    <x v="1"/>
    <s v="Jessica Mendoza"/>
    <s v="Narda Ybañez"/>
    <s v="Bienestar Estudiantil IC"/>
    <n v="2022"/>
    <n v="2022"/>
    <n v="1"/>
    <m/>
    <m/>
    <m/>
    <m/>
    <m/>
    <m/>
    <m/>
    <n v="0"/>
    <m/>
    <d v="2022-04-18T00:00:00"/>
    <m/>
    <m/>
    <n v="0"/>
    <n v="0"/>
    <n v="0"/>
    <n v="0"/>
    <n v="-44669"/>
    <n v="-44669"/>
    <n v="0"/>
  </r>
  <r>
    <n v="103"/>
    <x v="0"/>
    <s v="Gestor Proyecto"/>
    <m/>
    <s v="AREA"/>
    <s v="Interno"/>
    <x v="2"/>
    <s v="1. Análisis"/>
    <s v="Pequeño"/>
    <s v="Instituto"/>
    <x v="104"/>
    <n v="0"/>
    <n v="0"/>
    <n v="0"/>
    <x v="1"/>
    <x v="1"/>
    <s v="Jessica Mendoza"/>
    <s v="Narda Ybañez"/>
    <s v="Bienestar Estudiantil IC"/>
    <n v="2022"/>
    <n v="2022"/>
    <n v="1"/>
    <m/>
    <m/>
    <m/>
    <m/>
    <m/>
    <m/>
    <m/>
    <n v="0"/>
    <m/>
    <d v="2022-04-18T00:00:00"/>
    <m/>
    <m/>
    <n v="0"/>
    <n v="0"/>
    <n v="0"/>
    <n v="0"/>
    <n v="-44669"/>
    <n v="-44669"/>
    <n v="0"/>
  </r>
  <r>
    <n v="104"/>
    <x v="0"/>
    <s v="Gestor Proyecto"/>
    <m/>
    <s v="CAPEX"/>
    <s v="externos(proveedor) y items internos"/>
    <x v="4"/>
    <s v="1. Análisis"/>
    <s v="Mediano"/>
    <s v="Extracurriculares"/>
    <x v="105"/>
    <n v="0"/>
    <n v="0"/>
    <n v="0"/>
    <x v="3"/>
    <x v="1"/>
    <s v="Paul Geldres"/>
    <s v="Luis Barrios"/>
    <s v="Vive Continental"/>
    <n v="2022"/>
    <n v="2022"/>
    <m/>
    <m/>
    <d v="2022-04-26T00:00:00"/>
    <d v="2022-09-12T00:00:00"/>
    <m/>
    <n v="0.56000000000000005"/>
    <n v="0.56000000000000005"/>
    <n v="0.56000000000000005"/>
    <n v="0"/>
    <d v="2022-07-13T00:00:00"/>
    <m/>
    <m/>
    <m/>
    <m/>
    <m/>
    <m/>
    <m/>
    <m/>
    <m/>
    <m/>
  </r>
  <r>
    <n v="111"/>
    <x v="0"/>
    <s v="Gestor Proyecto"/>
    <m/>
    <s v="ÁREA"/>
    <s v="proveedor"/>
    <x v="0"/>
    <s v="3. Desarrollo"/>
    <s v="Mediano"/>
    <s v="BI"/>
    <x v="106"/>
    <n v="24190"/>
    <n v="24190"/>
    <s v="S/"/>
    <x v="5"/>
    <x v="2"/>
    <s v="Asael Tomas"/>
    <s v="Tania Zuñiga"/>
    <s v="Estrategía"/>
    <n v="2022"/>
    <n v="2022"/>
    <n v="1"/>
    <d v="2022-05-17T00:00:00"/>
    <d v="2022-05-17T00:00:00"/>
    <m/>
    <m/>
    <n v="0.28000000000000003"/>
    <n v="13"/>
    <n v="0.28000000000000003"/>
    <m/>
    <d v="2022-05-17T00:00:00"/>
    <d v="2022-05-17T00:00:00"/>
    <d v="2022-07-22T00:00:00"/>
    <m/>
    <n v="1"/>
    <n v="0.84"/>
    <n v="0.89"/>
    <m/>
    <m/>
    <m/>
    <m/>
  </r>
  <r>
    <n v="106"/>
    <x v="1"/>
    <s v="Gestor Proyecto"/>
    <m/>
    <s v="ÁREA"/>
    <s v="proveedor"/>
    <x v="1"/>
    <s v="6. Postproducción"/>
    <s v="Mediano"/>
    <s v="Área académica"/>
    <x v="107"/>
    <n v="5600"/>
    <n v="0"/>
    <n v="0"/>
    <x v="4"/>
    <x v="2"/>
    <s v="Rocio Matos/ Jose Meza Vento"/>
    <s v="Oswaldo Sifuentes"/>
    <s v="Innovación y Estrategia"/>
    <n v="2022"/>
    <n v="2022"/>
    <n v="1"/>
    <m/>
    <d v="2022-05-09T00:00:00"/>
    <d v="2022-05-23T00:00:00"/>
    <m/>
    <n v="1"/>
    <n v="0"/>
    <n v="1"/>
    <n v="0"/>
    <m/>
    <d v="2022-05-25T00:00:00"/>
    <d v="2022-07-25T00:00:00"/>
    <d v="2022-08-05T00:00:00"/>
    <n v="1"/>
    <n v="0.9"/>
    <n v="1"/>
    <n v="0"/>
    <n v="61"/>
    <n v="72"/>
    <n v="0.18032786885245902"/>
  </r>
  <r>
    <n v="107"/>
    <x v="0"/>
    <s v="Gestor Proyecto"/>
    <m/>
    <s v="ÁREA"/>
    <s v="proveedor"/>
    <x v="0"/>
    <s v="3. Desarrollo"/>
    <s v="Grande"/>
    <s v="Área académica"/>
    <x v="108"/>
    <m/>
    <n v="0"/>
    <n v="0"/>
    <x v="4"/>
    <x v="2"/>
    <m/>
    <m/>
    <s v="Innovación y Estrategia"/>
    <n v="2022"/>
    <n v="2022"/>
    <n v="1"/>
    <m/>
    <m/>
    <m/>
    <m/>
    <m/>
    <m/>
    <m/>
    <n v="0"/>
    <m/>
    <d v="2022-04-25T00:00:00"/>
    <d v="2022-09-13T00:00:00"/>
    <m/>
    <n v="0.66"/>
    <n v="0.28000000000000003"/>
    <n v="0.6"/>
    <n v="6.0000000000000053E-2"/>
    <n v="141"/>
    <n v="-44676"/>
    <n v="-317.85106382978722"/>
  </r>
  <r>
    <n v="108"/>
    <x v="0"/>
    <s v="Gestor Proyecto"/>
    <m/>
    <s v="ÁREA"/>
    <m/>
    <x v="4"/>
    <s v="1. Análisis"/>
    <s v="Grande"/>
    <s v="Posgrado"/>
    <x v="109"/>
    <m/>
    <n v="0"/>
    <n v="0"/>
    <x v="4"/>
    <x v="2"/>
    <s v="Natalia Gomez"/>
    <s v="Jaime Sobrados"/>
    <s v="Innovación y Estrategia"/>
    <n v="2022"/>
    <n v="2022"/>
    <n v="1"/>
    <m/>
    <d v="2022-05-10T00:00:00"/>
    <d v="2022-05-27T00:00:00"/>
    <m/>
    <n v="0.1"/>
    <n v="0"/>
    <n v="0.1"/>
    <n v="0.95"/>
    <m/>
    <m/>
    <m/>
    <m/>
    <m/>
    <m/>
    <m/>
    <n v="0"/>
    <n v="0"/>
    <n v="0"/>
    <e v="#DIV/0!"/>
  </r>
  <r>
    <n v="109"/>
    <x v="0"/>
    <s v="Gestor Proyecto"/>
    <m/>
    <s v="ÁREA"/>
    <m/>
    <x v="1"/>
    <s v="3. Desarrollo"/>
    <s v="Pequeño"/>
    <m/>
    <x v="110"/>
    <m/>
    <n v="0"/>
    <n v="0"/>
    <x v="2"/>
    <x v="1"/>
    <s v="Raysa Ferrer"/>
    <s v="Patricia Barrios"/>
    <s v="Comite Equidad"/>
    <n v="2022"/>
    <n v="2022"/>
    <n v="1"/>
    <m/>
    <m/>
    <m/>
    <m/>
    <m/>
    <m/>
    <m/>
    <n v="0"/>
    <m/>
    <d v="2022-04-18T00:00:00"/>
    <d v="2022-07-11T00:00:00"/>
    <m/>
    <n v="1"/>
    <n v="0.75"/>
    <n v="1"/>
    <m/>
    <m/>
    <m/>
    <m/>
  </r>
  <r>
    <n v="110"/>
    <x v="0"/>
    <s v="Gestor Proyecto"/>
    <m/>
    <s v="ÁREA"/>
    <s v="Interno"/>
    <x v="1"/>
    <s v="6. Postproducción"/>
    <s v="4. Pruebas"/>
    <s v="CIC"/>
    <x v="111"/>
    <m/>
    <n v="0"/>
    <n v="0"/>
    <x v="4"/>
    <x v="2"/>
    <s v="Paola toro"/>
    <s v="Paola toro"/>
    <s v="Innovación y Estrategia"/>
    <n v="2022"/>
    <n v="2022"/>
    <n v="1"/>
    <m/>
    <m/>
    <m/>
    <m/>
    <m/>
    <m/>
    <m/>
    <n v="0"/>
    <m/>
    <d v="2022-03-02T00:00:00"/>
    <d v="2022-07-10T00:00:00"/>
    <d v="2022-07-15T00:00:00"/>
    <n v="1"/>
    <n v="0.95"/>
    <n v="1"/>
    <n v="0"/>
    <n v="130"/>
    <n v="135"/>
    <n v="3.8461538461538464E-2"/>
  </r>
  <r>
    <n v="111"/>
    <x v="0"/>
    <s v="Gestor Proyecto"/>
    <m/>
    <s v="AREA"/>
    <s v="Externo"/>
    <x v="1"/>
    <s v="6. Postproducción"/>
    <s v="Pequeño"/>
    <s v="Soporte Administrativo"/>
    <x v="112"/>
    <m/>
    <m/>
    <n v="2800"/>
    <x v="6"/>
    <x v="0"/>
    <s v="Christian Esquivel"/>
    <s v="Fernando Barrios"/>
    <s v="Logistica"/>
    <n v="2022"/>
    <n v="2022"/>
    <n v="2"/>
    <m/>
    <d v="2022-05-13T00:00:00"/>
    <d v="2022-05-23T00:00:00"/>
    <d v="2022-05-20T00:00:00"/>
    <n v="1"/>
    <n v="1"/>
    <n v="1"/>
    <n v="0"/>
    <d v="2022-05-23T00:00:00"/>
    <d v="2022-05-23T00:00:00"/>
    <d v="2022-07-26T00:00:00"/>
    <d v="2022-07-26T00:00:00"/>
    <n v="1"/>
    <n v="0.98"/>
    <n v="1"/>
    <n v="0"/>
    <n v="64"/>
    <n v="64"/>
    <n v="0"/>
  </r>
  <r>
    <n v="112"/>
    <x v="0"/>
    <s v="Gestor Proyecto"/>
    <m/>
    <s v="AREA"/>
    <s v="Interno"/>
    <x v="1"/>
    <s v="6. Postproducción"/>
    <s v="Pequeño"/>
    <s v="Soporte Academico"/>
    <x v="113"/>
    <m/>
    <m/>
    <m/>
    <x v="6"/>
    <x v="0"/>
    <m/>
    <m/>
    <m/>
    <n v="2022"/>
    <n v="2022"/>
    <n v="1"/>
    <m/>
    <d v="2022-05-24T00:00:00"/>
    <d v="2022-05-30T00:00:00"/>
    <d v="2022-05-30T00:00:00"/>
    <n v="1"/>
    <n v="1"/>
    <n v="1"/>
    <n v="0"/>
    <m/>
    <d v="2022-05-31T00:00:00"/>
    <d v="2022-06-24T00:00:00"/>
    <d v="2022-06-24T00:00:00"/>
    <n v="1"/>
    <n v="0.9"/>
    <n v="1"/>
    <n v="0"/>
    <n v="44736"/>
    <n v="44736"/>
    <n v="0"/>
  </r>
  <r>
    <n v="113"/>
    <x v="0"/>
    <s v="Gestor Proyecto"/>
    <s v="REQ-160"/>
    <s v="AREA"/>
    <s v="Externo"/>
    <x v="0"/>
    <s v="5. Despliegue"/>
    <s v="Pequeño"/>
    <s v="Soporte Academico"/>
    <x v="114"/>
    <n v="4400"/>
    <m/>
    <m/>
    <x v="6"/>
    <x v="0"/>
    <s v="Jose Meza Vento"/>
    <m/>
    <s v="Directores de carrera/Programación académica"/>
    <n v="2022"/>
    <n v="2022"/>
    <n v="1"/>
    <d v="2022-06-06T00:00:00"/>
    <d v="2022-06-06T00:00:00"/>
    <d v="2022-06-22T00:00:00"/>
    <d v="2022-07-01T00:00:00"/>
    <n v="1"/>
    <n v="0.9"/>
    <n v="1"/>
    <n v="0"/>
    <d v="2022-04-04T00:00:00"/>
    <d v="2022-04-04T00:00:00"/>
    <d v="2022-08-05T00:00:00"/>
    <m/>
    <n v="0.85"/>
    <n v="0.72"/>
    <n v="0.85"/>
    <n v="0"/>
    <n v="123"/>
    <n v="-44655"/>
    <n v="-364.04878048780489"/>
  </r>
  <r>
    <n v="114"/>
    <x v="0"/>
    <s v="Gestor Proyecto"/>
    <m/>
    <s v="AREA "/>
    <s v="Externo"/>
    <x v="1"/>
    <s v="3. Desarrollo"/>
    <s v="Pequeño"/>
    <s v="Soporte Academico"/>
    <x v="115"/>
    <n v="2000"/>
    <m/>
    <m/>
    <x v="7"/>
    <x v="0"/>
    <s v="Jose Meza Vento"/>
    <s v="Oswaldo Sifuentes"/>
    <s v="Programacion Académica"/>
    <n v="2022"/>
    <n v="2022"/>
    <n v="1"/>
    <d v="2022-05-20T00:00:00"/>
    <d v="2022-05-20T00:00:00"/>
    <d v="2022-06-01T00:00:00"/>
    <d v="2022-06-01T00:00:00"/>
    <n v="1"/>
    <n v="1"/>
    <n v="1"/>
    <n v="0"/>
    <d v="2022-06-02T00:00:00"/>
    <d v="2022-06-02T00:00:00"/>
    <d v="2022-06-30T00:00:00"/>
    <m/>
    <n v="0.9"/>
    <n v="0.9"/>
    <n v="0.9"/>
    <n v="0"/>
    <m/>
    <n v="-44714"/>
    <e v="#DIV/0!"/>
  </r>
  <r>
    <n v="115"/>
    <x v="0"/>
    <s v="Gestor Proyecto"/>
    <m/>
    <s v="AREA "/>
    <s v="Externo"/>
    <x v="1"/>
    <s v="3. Desarrollo"/>
    <s v="Pequeño"/>
    <s v="Soporte Academico"/>
    <x v="116"/>
    <s v="-"/>
    <m/>
    <m/>
    <x v="7"/>
    <x v="0"/>
    <s v="Jose Meza Vento"/>
    <s v="Oswaldo Sifuentes"/>
    <s v="Programacion Académica"/>
    <n v="2022"/>
    <n v="2022"/>
    <n v="1"/>
    <d v="2022-07-11T00:00:00"/>
    <d v="2022-07-11T00:00:00"/>
    <d v="2022-07-13T00:00:00"/>
    <d v="2022-07-13T00:00:00"/>
    <n v="1"/>
    <n v="1"/>
    <n v="1"/>
    <n v="0"/>
    <d v="2022-07-15T00:00:00"/>
    <d v="2022-07-15T00:00:00"/>
    <d v="2022-07-20T00:00:00"/>
    <m/>
    <n v="0.4"/>
    <n v="0.4"/>
    <n v="0.4"/>
    <n v="0"/>
    <m/>
    <m/>
    <m/>
  </r>
  <r>
    <n v="115"/>
    <x v="0"/>
    <s v="Gestor Proyecto"/>
    <m/>
    <s v="AREA "/>
    <s v="Externo"/>
    <x v="1"/>
    <s v="3. Desarrollo"/>
    <s v="Mediano"/>
    <s v="Soporte Academico"/>
    <x v="117"/>
    <n v="4800"/>
    <m/>
    <m/>
    <x v="7"/>
    <x v="0"/>
    <s v="Rocio Matos"/>
    <s v="Oswaldo Sifuentes"/>
    <s v="CAS"/>
    <n v="2022"/>
    <n v="2022"/>
    <n v="1"/>
    <d v="2022-06-03T00:00:00"/>
    <d v="2022-06-03T00:00:00"/>
    <d v="2022-06-17T00:00:00"/>
    <m/>
    <m/>
    <m/>
    <m/>
    <n v="0"/>
    <m/>
    <m/>
    <m/>
    <m/>
    <m/>
    <m/>
    <m/>
    <n v="0"/>
    <m/>
    <n v="0"/>
    <e v="#DIV/0!"/>
  </r>
  <r>
    <n v="116"/>
    <x v="0"/>
    <s v="Gestor Proyecto"/>
    <m/>
    <s v="AREA "/>
    <s v="Externo"/>
    <x v="0"/>
    <s v="3. Desarrollo"/>
    <s v="Mediano"/>
    <m/>
    <x v="118"/>
    <m/>
    <m/>
    <m/>
    <x v="2"/>
    <x v="1"/>
    <s v="Daniela Delgado"/>
    <s v="Carolina Barrios"/>
    <s v="USA"/>
    <n v="2022"/>
    <n v="2022"/>
    <n v="1"/>
    <m/>
    <m/>
    <m/>
    <m/>
    <m/>
    <m/>
    <m/>
    <n v="0"/>
    <m/>
    <d v="2022-05-25T00:00:00"/>
    <d v="2022-08-29T00:00:00"/>
    <m/>
    <n v="0.28000000000000003"/>
    <n v="0.28000000000000003"/>
    <n v="0.28000000000000003"/>
    <n v="0"/>
    <m/>
    <n v="0"/>
    <e v="#DIV/0!"/>
  </r>
  <r>
    <n v="117"/>
    <x v="0"/>
    <s v="Gestor Proyecto"/>
    <m/>
    <s v="AREA "/>
    <s v="Externo"/>
    <x v="0"/>
    <s v="3. Desarrollo"/>
    <s v="Mediano"/>
    <m/>
    <x v="119"/>
    <m/>
    <m/>
    <m/>
    <x v="2"/>
    <x v="1"/>
    <m/>
    <m/>
    <m/>
    <n v="2022"/>
    <n v="2022"/>
    <m/>
    <m/>
    <m/>
    <m/>
    <m/>
    <m/>
    <m/>
    <m/>
    <m/>
    <m/>
    <d v="2022-05-30T00:00:00"/>
    <d v="2022-07-22T00:00:00"/>
    <m/>
    <n v="0.66"/>
    <n v="0.49"/>
    <n v="0.66"/>
    <n v="0"/>
    <m/>
    <m/>
    <m/>
  </r>
  <r>
    <n v="11"/>
    <x v="0"/>
    <s v="Gestor Proyecto"/>
    <s v="PC-104"/>
    <s v="CAPEX"/>
    <s v="externos(proveedor) y items internos"/>
    <x v="0"/>
    <s v="3. Desarrollo"/>
    <s v="Mediano"/>
    <s v="Admisión"/>
    <x v="120"/>
    <n v="42000"/>
    <n v="0"/>
    <n v="0"/>
    <x v="4"/>
    <x v="2"/>
    <s v="Cristhian Nakasone"/>
    <s v="Cristhian Nakasone"/>
    <s v="Admisión"/>
    <n v="2022"/>
    <n v="2022"/>
    <n v="1"/>
    <m/>
    <m/>
    <m/>
    <m/>
    <m/>
    <m/>
    <m/>
    <n v="0"/>
    <m/>
    <d v="2022-06-06T00:00:00"/>
    <d v="2022-08-15T00:00:00"/>
    <m/>
    <n v="0.1"/>
    <n v="0"/>
    <n v="0.1"/>
    <n v="0"/>
    <n v="70"/>
    <n v="-44718"/>
    <n v="-639.82857142857142"/>
  </r>
  <r>
    <n v="112"/>
    <x v="1"/>
    <s v="Gestor Proyecto"/>
    <m/>
    <s v="AREA"/>
    <s v="Interno/Externo"/>
    <x v="1"/>
    <s v="6. Postproducción"/>
    <s v="Pequeño"/>
    <s v="Soporte Administrativo"/>
    <x v="121"/>
    <m/>
    <m/>
    <m/>
    <x v="6"/>
    <x v="0"/>
    <s v="Juan Chuquirachi"/>
    <m/>
    <s v="Presupuesto"/>
    <n v="2022"/>
    <n v="2022"/>
    <n v="1"/>
    <m/>
    <d v="2022-05-19T00:00:00"/>
    <d v="2022-06-02T00:00:00"/>
    <d v="2022-06-02T00:00:00"/>
    <n v="1"/>
    <n v="1"/>
    <n v="1"/>
    <n v="0"/>
    <m/>
    <d v="2022-06-06T00:00:00"/>
    <d v="2022-07-08T00:00:00"/>
    <d v="2022-07-08T00:00:00"/>
    <n v="1"/>
    <n v="0.91"/>
    <n v="1"/>
    <n v="0"/>
    <n v="44750"/>
    <n v="44750"/>
    <n v="0"/>
  </r>
  <r>
    <n v="113"/>
    <x v="1"/>
    <s v="Gestor Proyecto"/>
    <m/>
    <s v="AREA"/>
    <s v="Interno"/>
    <x v="1"/>
    <s v="3. Desarrollo"/>
    <s v="Pequeño"/>
    <s v="Instituto"/>
    <x v="122"/>
    <m/>
    <m/>
    <m/>
    <x v="1"/>
    <x v="1"/>
    <s v="Daniel Herrera"/>
    <m/>
    <s v="Bienestar"/>
    <n v="2022"/>
    <m/>
    <m/>
    <m/>
    <m/>
    <m/>
    <m/>
    <m/>
    <m/>
    <m/>
    <m/>
    <m/>
    <d v="2022-06-09T00:00:00"/>
    <d v="2022-06-30T00:00:00"/>
    <m/>
    <n v="1"/>
    <n v="0.8"/>
    <n v="1"/>
    <n v="0"/>
    <m/>
    <m/>
    <m/>
  </r>
  <r>
    <n v="11"/>
    <x v="0"/>
    <s v="Gestor Proyecto"/>
    <m/>
    <s v="ÁREA"/>
    <s v="proveedor"/>
    <x v="0"/>
    <s v="3. Desarrollo"/>
    <s v="Mediano"/>
    <s v="Bienestar"/>
    <x v="123"/>
    <n v="10620"/>
    <n v="0"/>
    <n v="0"/>
    <x v="4"/>
    <x v="2"/>
    <s v="Jaqueline Inga"/>
    <s v="Miriam Cuicapuza"/>
    <s v="Bienestar"/>
    <n v="2022"/>
    <n v="2022"/>
    <n v="1"/>
    <m/>
    <m/>
    <m/>
    <m/>
    <m/>
    <m/>
    <m/>
    <n v="0"/>
    <m/>
    <d v="2022-07-18T00:00:00"/>
    <d v="2022-09-15T00:00:00"/>
    <m/>
    <n v="0.4"/>
    <n v="0.2"/>
    <n v="0.4"/>
    <n v="0"/>
    <n v="59"/>
    <n v="-44760"/>
    <n v="-759.64406779661022"/>
  </r>
  <r>
    <n v="11"/>
    <x v="1"/>
    <s v="Gestor Proyecto"/>
    <m/>
    <s v="ÁREA"/>
    <s v="proveedor"/>
    <x v="1"/>
    <s v="6. Postproducción"/>
    <s v="Mediano"/>
    <s v="Programación Académica/RRAA"/>
    <x v="124"/>
    <n v="1600"/>
    <n v="0"/>
    <n v="0"/>
    <x v="4"/>
    <x v="2"/>
    <s v="Jose Meza /Karina Guzman"/>
    <s v="Oswaldo Sifuentes"/>
    <s v="Programación/RRAA"/>
    <n v="2022"/>
    <n v="2022"/>
    <n v="1"/>
    <m/>
    <m/>
    <m/>
    <m/>
    <m/>
    <m/>
    <m/>
    <n v="0"/>
    <m/>
    <d v="2022-07-18T00:00:00"/>
    <d v="2022-08-10T00:00:00"/>
    <d v="2022-08-05T00:00:00"/>
    <n v="1"/>
    <n v="0.99"/>
    <n v="1"/>
    <n v="0"/>
    <n v="23"/>
    <n v="18"/>
    <n v="-0.21739130434782608"/>
  </r>
  <r>
    <n v="11"/>
    <x v="1"/>
    <s v="Gestor Proyecto"/>
    <m/>
    <s v="ÁREA"/>
    <s v="proveedor"/>
    <x v="1"/>
    <s v="6. Postproducción"/>
    <s v="Pequeño"/>
    <s v="Programación Académica/RRAA"/>
    <x v="125"/>
    <n v="2950"/>
    <n v="0"/>
    <n v="0"/>
    <x v="4"/>
    <x v="2"/>
    <s v="Rocio Matos"/>
    <s v="Oswaldo Sifuentes"/>
    <s v="CAS"/>
    <n v="2022"/>
    <n v="2022"/>
    <n v="1"/>
    <m/>
    <m/>
    <m/>
    <m/>
    <m/>
    <m/>
    <m/>
    <n v="0"/>
    <m/>
    <d v="2022-07-18T00:00:00"/>
    <d v="2022-08-09T00:00:00"/>
    <d v="2022-08-04T00:00:00"/>
    <n v="1"/>
    <n v="0.99"/>
    <n v="1"/>
    <n v="0"/>
    <n v="22"/>
    <n v="17"/>
    <n v="-0.22727272727272727"/>
  </r>
  <r>
    <n v="11"/>
    <x v="0"/>
    <s v="Gestor Proyecto"/>
    <m/>
    <s v="ÁREA"/>
    <s v="proveedor"/>
    <x v="0"/>
    <s v="3. Desarrollo"/>
    <s v="Pequeño"/>
    <m/>
    <x v="126"/>
    <m/>
    <m/>
    <m/>
    <x v="9"/>
    <x v="3"/>
    <m/>
    <m/>
    <m/>
    <m/>
    <m/>
    <m/>
    <m/>
    <m/>
    <m/>
    <m/>
    <m/>
    <m/>
    <m/>
    <m/>
    <m/>
    <m/>
    <m/>
    <m/>
    <m/>
    <m/>
    <m/>
    <m/>
    <m/>
    <m/>
    <m/>
  </r>
  <r>
    <n v="11"/>
    <x v="0"/>
    <s v="Gestor Proyecto"/>
    <m/>
    <s v="ÁREA"/>
    <s v="proveedor"/>
    <x v="0"/>
    <s v="3. Desarrollo"/>
    <s v="Pequeño"/>
    <m/>
    <x v="127"/>
    <m/>
    <m/>
    <m/>
    <x v="9"/>
    <x v="3"/>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216A7F-9983-4EC8-9017-D766BFFB8D43}" name="TablaDinámica1" cacheId="2731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A56" firstHeaderRow="1" firstDataRow="1" firstDataCol="1"/>
  <pivotFields count="18">
    <pivotField showAll="0"/>
    <pivotField showAll="0"/>
    <pivotField showAll="0"/>
    <pivotField showAll="0"/>
    <pivotField showAll="0"/>
    <pivotField showAll="0"/>
    <pivotField showAll="0"/>
    <pivotField showAll="0"/>
    <pivotField showAll="0"/>
    <pivotField axis="axisRow" showAll="0">
      <items count="89">
        <item x="17"/>
        <item m="1" x="64"/>
        <item m="1" x="66"/>
        <item m="1" x="70"/>
        <item m="1" x="49"/>
        <item x="29"/>
        <item m="1" x="59"/>
        <item m="1" x="87"/>
        <item x="1"/>
        <item x="2"/>
        <item x="0"/>
        <item m="1" x="60"/>
        <item x="22"/>
        <item m="1" x="76"/>
        <item m="1" x="50"/>
        <item m="1" x="52"/>
        <item m="1" x="40"/>
        <item m="1" x="48"/>
        <item m="1" x="57"/>
        <item x="7"/>
        <item m="1" x="72"/>
        <item x="11"/>
        <item x="8"/>
        <item x="25"/>
        <item x="33"/>
        <item m="1" x="53"/>
        <item m="1" x="81"/>
        <item m="1" x="51"/>
        <item m="1" x="73"/>
        <item m="1" x="56"/>
        <item m="1" x="75"/>
        <item m="1" x="68"/>
        <item m="1" x="74"/>
        <item m="1" x="65"/>
        <item x="3"/>
        <item m="1" x="69"/>
        <item m="1" x="43"/>
        <item m="1" x="79"/>
        <item m="1" x="82"/>
        <item m="1" x="71"/>
        <item x="18"/>
        <item m="1" x="54"/>
        <item m="1" x="78"/>
        <item x="23"/>
        <item m="1" x="45"/>
        <item m="1" x="41"/>
        <item x="37"/>
        <item m="1" x="83"/>
        <item m="1" x="55"/>
        <item m="1" x="58"/>
        <item x="13"/>
        <item m="1" x="85"/>
        <item m="1" x="47"/>
        <item m="1" x="67"/>
        <item m="1" x="44"/>
        <item m="1" x="84"/>
        <item m="1" x="61"/>
        <item m="1" x="77"/>
        <item x="32"/>
        <item m="1" x="42"/>
        <item m="1" x="62"/>
        <item m="1" x="80"/>
        <item x="12"/>
        <item m="1" x="86"/>
        <item x="14"/>
        <item m="1" x="46"/>
        <item x="20"/>
        <item x="5"/>
        <item x="16"/>
        <item x="24"/>
        <item x="26"/>
        <item x="38"/>
        <item m="1" x="63"/>
        <item x="6"/>
        <item x="4"/>
        <item x="9"/>
        <item x="10"/>
        <item x="15"/>
        <item x="19"/>
        <item x="21"/>
        <item x="27"/>
        <item x="28"/>
        <item x="30"/>
        <item x="31"/>
        <item x="34"/>
        <item x="35"/>
        <item x="36"/>
        <item x="39"/>
        <item t="default"/>
      </items>
    </pivotField>
    <pivotField showAll="0"/>
    <pivotField showAll="0"/>
    <pivotField showAll="0"/>
    <pivotField showAll="0"/>
    <pivotField showAll="0"/>
    <pivotField showAll="0"/>
    <pivotField showAll="0"/>
    <pivotField axis="axisRow" showAll="0" sortType="ascending">
      <items count="14">
        <item m="1" x="12"/>
        <item x="2"/>
        <item x="1"/>
        <item x="8"/>
        <item x="3"/>
        <item x="0"/>
        <item x="9"/>
        <item x="4"/>
        <item x="11"/>
        <item x="6"/>
        <item x="7"/>
        <item x="5"/>
        <item x="10"/>
        <item t="default"/>
      </items>
    </pivotField>
  </pivotFields>
  <rowFields count="2">
    <field x="17"/>
    <field x="9"/>
  </rowFields>
  <rowItems count="53">
    <i>
      <x v="1"/>
    </i>
    <i r="1">
      <x v="64"/>
    </i>
    <i r="1">
      <x v="67"/>
    </i>
    <i r="1">
      <x v="78"/>
    </i>
    <i>
      <x v="2"/>
    </i>
    <i r="1">
      <x v="40"/>
    </i>
    <i r="1">
      <x v="71"/>
    </i>
    <i r="1">
      <x v="74"/>
    </i>
    <i r="1">
      <x v="84"/>
    </i>
    <i>
      <x v="3"/>
    </i>
    <i r="1">
      <x v="77"/>
    </i>
    <i>
      <x v="4"/>
    </i>
    <i r="1">
      <x v="24"/>
    </i>
    <i r="1">
      <x v="46"/>
    </i>
    <i r="1">
      <x v="58"/>
    </i>
    <i r="1">
      <x v="73"/>
    </i>
    <i r="1">
      <x v="82"/>
    </i>
    <i r="1">
      <x v="83"/>
    </i>
    <i>
      <x v="5"/>
    </i>
    <i r="1">
      <x/>
    </i>
    <i r="1">
      <x v="8"/>
    </i>
    <i r="1">
      <x v="9"/>
    </i>
    <i r="1">
      <x v="10"/>
    </i>
    <i r="1">
      <x v="34"/>
    </i>
    <i r="1">
      <x v="62"/>
    </i>
    <i r="1">
      <x v="66"/>
    </i>
    <i r="1">
      <x v="68"/>
    </i>
    <i r="1">
      <x v="75"/>
    </i>
    <i r="1">
      <x v="79"/>
    </i>
    <i r="1">
      <x v="80"/>
    </i>
    <i r="1">
      <x v="85"/>
    </i>
    <i r="1">
      <x v="86"/>
    </i>
    <i>
      <x v="6"/>
    </i>
    <i r="1">
      <x v="43"/>
    </i>
    <i>
      <x v="7"/>
    </i>
    <i r="1">
      <x v="19"/>
    </i>
    <i>
      <x v="8"/>
    </i>
    <i r="1">
      <x v="23"/>
    </i>
    <i>
      <x v="9"/>
    </i>
    <i r="1">
      <x v="76"/>
    </i>
    <i>
      <x v="10"/>
    </i>
    <i r="1">
      <x v="12"/>
    </i>
    <i r="1">
      <x v="21"/>
    </i>
    <i r="1">
      <x v="50"/>
    </i>
    <i r="1">
      <x v="70"/>
    </i>
    <i r="1">
      <x v="87"/>
    </i>
    <i>
      <x v="11"/>
    </i>
    <i r="1">
      <x v="5"/>
    </i>
    <i r="1">
      <x v="22"/>
    </i>
    <i>
      <x v="12"/>
    </i>
    <i r="1">
      <x v="69"/>
    </i>
    <i r="1">
      <x v="81"/>
    </i>
    <i t="grand">
      <x/>
    </i>
  </rowItems>
  <colItems count="1">
    <i/>
  </colItem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A0DECB-DCBD-4BC7-90CA-2E1DB1DF3049}" name="TablaDinámica2" cacheId="27322" applyNumberFormats="0" applyBorderFormats="0" applyFontFormats="0" applyPatternFormats="0" applyAlignmentFormats="0" applyWidthHeightFormats="1" dataCaption="Valores" updatedVersion="8" minRefreshableVersion="3" useAutoFormatting="1" itemPrintTitles="1" createdVersion="6" indent="0" outline="1" outlineData="1" multipleFieldFilters="0">
  <location ref="A3:B30" firstHeaderRow="1" firstDataRow="1" firstDataCol="1"/>
  <pivotFields count="54">
    <pivotField showAll="0"/>
    <pivotField showAll="0"/>
    <pivotField axis="axisRow" showAll="0">
      <items count="7">
        <item m="1" x="3"/>
        <item m="1" x="5"/>
        <item h="1" sd="0" x="2"/>
        <item x="0"/>
        <item x="1"/>
        <item h="1" m="1" x="4"/>
        <item t="default"/>
      </items>
    </pivotField>
    <pivotField showAll="0"/>
    <pivotField showAll="0"/>
    <pivotField axis="axisRow" showAll="0" sortType="ascending">
      <items count="6">
        <item x="1"/>
        <item h="1" x="3"/>
        <item x="2"/>
        <item h="1" sd="0" x="0"/>
        <item h="1" x="4"/>
        <item t="default"/>
      </items>
    </pivotField>
    <pivotField showAll="0"/>
    <pivotField axis="axisRow" showAll="0">
      <items count="15">
        <item m="1" x="13"/>
        <item m="1" x="12"/>
        <item m="1" x="9"/>
        <item m="1" x="10"/>
        <item m="1" x="7"/>
        <item sd="0" x="6"/>
        <item sd="0" x="2"/>
        <item x="1"/>
        <item sd="0" x="3"/>
        <item sd="0" x="0"/>
        <item sd="0" x="5"/>
        <item m="1" x="8"/>
        <item m="1" x="11"/>
        <item x="4"/>
        <item t="default"/>
      </items>
    </pivotField>
    <pivotField showAll="0"/>
    <pivotField showAll="0"/>
    <pivotField showAll="0"/>
    <pivotField axis="axisRow" dataField="1" showAll="0">
      <items count="525">
        <item m="1" x="297"/>
        <item m="1" x="313"/>
        <item m="1" x="269"/>
        <item m="1" x="450"/>
        <item m="1" x="258"/>
        <item m="1" x="445"/>
        <item m="1" x="520"/>
        <item m="1" x="131"/>
        <item m="1" x="157"/>
        <item m="1" x="432"/>
        <item m="1" x="459"/>
        <item m="1" x="510"/>
        <item m="1" x="391"/>
        <item m="1" x="132"/>
        <item m="1" x="414"/>
        <item m="1" x="214"/>
        <item m="1" x="260"/>
        <item m="1" x="306"/>
        <item m="1" x="338"/>
        <item m="1" x="345"/>
        <item m="1" x="454"/>
        <item m="1" x="417"/>
        <item m="1" x="479"/>
        <item m="1" x="512"/>
        <item m="1" x="513"/>
        <item m="1" x="369"/>
        <item m="1" x="428"/>
        <item m="1" x="498"/>
        <item m="1" x="265"/>
        <item m="1" x="523"/>
        <item m="1" x="272"/>
        <item m="1" x="322"/>
        <item m="1" x="181"/>
        <item m="1" x="401"/>
        <item m="1" x="141"/>
        <item m="1" x="171"/>
        <item m="1" x="143"/>
        <item m="1" x="136"/>
        <item m="1" x="154"/>
        <item m="1" x="518"/>
        <item m="1" x="202"/>
        <item m="1" x="402"/>
        <item m="1" x="259"/>
        <item m="1" x="328"/>
        <item m="1" x="198"/>
        <item m="1" x="231"/>
        <item m="1" x="184"/>
        <item m="1" x="495"/>
        <item m="1" x="276"/>
        <item m="1" x="522"/>
        <item m="1" x="329"/>
        <item m="1" x="321"/>
        <item m="1" x="348"/>
        <item m="1" x="384"/>
        <item m="1" x="246"/>
        <item m="1" x="251"/>
        <item x="28"/>
        <item m="1" x="217"/>
        <item m="1" x="514"/>
        <item m="1" x="153"/>
        <item m="1" x="160"/>
        <item m="1" x="470"/>
        <item m="1" x="363"/>
        <item m="1" x="179"/>
        <item m="1" x="237"/>
        <item m="1" x="180"/>
        <item m="1" x="396"/>
        <item m="1" x="464"/>
        <item m="1" x="312"/>
        <item m="1" x="292"/>
        <item m="1" x="250"/>
        <item m="1" x="210"/>
        <item m="1" x="247"/>
        <item m="1" x="304"/>
        <item m="1" x="218"/>
        <item m="1" x="485"/>
        <item m="1" x="163"/>
        <item m="1" x="434"/>
        <item m="1" x="256"/>
        <item m="1" x="358"/>
        <item m="1" x="421"/>
        <item m="1" x="140"/>
        <item m="1" x="129"/>
        <item m="1" x="456"/>
        <item m="1" x="284"/>
        <item m="1" x="240"/>
        <item m="1" x="340"/>
        <item m="1" x="308"/>
        <item m="1" x="236"/>
        <item x="125"/>
        <item m="1" x="460"/>
        <item m="1" x="491"/>
        <item m="1" x="406"/>
        <item m="1" x="439"/>
        <item m="1" x="146"/>
        <item m="1" x="366"/>
        <item m="1" x="268"/>
        <item m="1" x="283"/>
        <item m="1" x="223"/>
        <item m="1" x="478"/>
        <item m="1" x="372"/>
        <item m="1" x="196"/>
        <item m="1" x="293"/>
        <item m="1" x="359"/>
        <item m="1" x="126"/>
        <item m="1" x="377"/>
        <item m="1" x="326"/>
        <item m="1" x="243"/>
        <item x="0"/>
        <item m="1" x="427"/>
        <item m="1" x="290"/>
        <item m="1" x="469"/>
        <item m="1" x="150"/>
        <item m="1" x="145"/>
        <item x="29"/>
        <item m="1" x="159"/>
        <item m="1" x="162"/>
        <item m="1" x="521"/>
        <item m="1" x="511"/>
        <item m="1" x="174"/>
        <item m="1" x="441"/>
        <item m="1" x="457"/>
        <item m="1" x="192"/>
        <item m="1" x="447"/>
        <item m="1" x="156"/>
        <item m="1" x="158"/>
        <item m="1" x="497"/>
        <item m="1" x="368"/>
        <item m="1" x="412"/>
        <item m="1" x="443"/>
        <item m="1" x="482"/>
        <item m="1" x="299"/>
        <item m="1" x="367"/>
        <item m="1" x="496"/>
        <item m="1" x="466"/>
        <item m="1" x="139"/>
        <item m="1" x="413"/>
        <item m="1" x="461"/>
        <item m="1" x="285"/>
        <item m="1" x="487"/>
        <item m="1" x="438"/>
        <item m="1" x="186"/>
        <item m="1" x="437"/>
        <item m="1" x="354"/>
        <item m="1" x="323"/>
        <item m="1" x="228"/>
        <item m="1" x="425"/>
        <item m="1" x="481"/>
        <item m="1" x="353"/>
        <item m="1" x="278"/>
        <item m="1" x="289"/>
        <item m="1" x="503"/>
        <item m="1" x="263"/>
        <item m="1" x="127"/>
        <item m="1" x="426"/>
        <item m="1" x="300"/>
        <item m="1" x="351"/>
        <item m="1" x="505"/>
        <item m="1" x="374"/>
        <item m="1" x="204"/>
        <item m="1" x="430"/>
        <item m="1" x="390"/>
        <item m="1" x="288"/>
        <item m="1" x="227"/>
        <item m="1" x="274"/>
        <item m="1" x="410"/>
        <item m="1" x="442"/>
        <item m="1" x="516"/>
        <item m="1" x="281"/>
        <item m="1" x="382"/>
        <item m="1" x="337"/>
        <item m="1" x="155"/>
        <item m="1" x="400"/>
        <item m="1" x="473"/>
        <item m="1" x="500"/>
        <item m="1" x="409"/>
        <item m="1" x="333"/>
        <item m="1" x="235"/>
        <item m="1" x="347"/>
        <item m="1" x="245"/>
        <item m="1" x="241"/>
        <item m="1" x="320"/>
        <item m="1" x="418"/>
        <item m="1" x="270"/>
        <item m="1" x="361"/>
        <item m="1" x="433"/>
        <item m="1" x="370"/>
        <item m="1" x="166"/>
        <item m="1" x="170"/>
        <item m="1" x="398"/>
        <item m="1" x="446"/>
        <item m="1" x="385"/>
        <item m="1" x="310"/>
        <item m="1" x="134"/>
        <item m="1" x="458"/>
        <item m="1" x="452"/>
        <item m="1" x="506"/>
        <item m="1" x="178"/>
        <item m="1" x="262"/>
        <item m="1" x="172"/>
        <item m="1" x="448"/>
        <item m="1" x="477"/>
        <item m="1" x="200"/>
        <item m="1" x="209"/>
        <item m="1" x="380"/>
        <item m="1" x="465"/>
        <item m="1" x="453"/>
        <item m="1" x="472"/>
        <item m="1" x="387"/>
        <item m="1" x="399"/>
        <item m="1" x="411"/>
        <item m="1" x="501"/>
        <item m="1" x="386"/>
        <item m="1" x="239"/>
        <item m="1" x="254"/>
        <item m="1" x="238"/>
        <item m="1" x="230"/>
        <item m="1" x="373"/>
        <item m="1" x="187"/>
        <item m="1" x="221"/>
        <item m="1" x="462"/>
        <item m="1" x="135"/>
        <item m="1" x="271"/>
        <item m="1" x="207"/>
        <item m="1" x="492"/>
        <item m="1" x="225"/>
        <item m="1" x="317"/>
        <item m="1" x="220"/>
        <item m="1" x="356"/>
        <item m="1" x="224"/>
        <item m="1" x="137"/>
        <item m="1" x="388"/>
        <item m="1" x="416"/>
        <item m="1" x="164"/>
        <item x="34"/>
        <item m="1" x="173"/>
        <item m="1" x="394"/>
        <item m="1" x="267"/>
        <item m="1" x="176"/>
        <item m="1" x="302"/>
        <item m="1" x="389"/>
        <item m="1" x="331"/>
        <item m="1" x="167"/>
        <item m="1" x="201"/>
        <item m="1" x="324"/>
        <item m="1" x="188"/>
        <item m="1" x="189"/>
        <item m="1" x="298"/>
        <item m="1" x="429"/>
        <item m="1" x="222"/>
        <item m="1" x="213"/>
        <item m="1" x="423"/>
        <item m="1" x="519"/>
        <item m="1" x="242"/>
        <item m="1" x="291"/>
        <item m="1" x="232"/>
        <item m="1" x="130"/>
        <item m="1" x="261"/>
        <item m="1" x="349"/>
        <item m="1" x="168"/>
        <item m="1" x="378"/>
        <item m="1" x="165"/>
        <item m="1" x="182"/>
        <item m="1" x="147"/>
        <item m="1" x="467"/>
        <item m="1" x="309"/>
        <item m="1" x="148"/>
        <item m="1" x="419"/>
        <item m="1" x="420"/>
        <item m="1" x="332"/>
        <item m="1" x="280"/>
        <item m="1" x="440"/>
        <item m="1" x="244"/>
        <item m="1" x="215"/>
        <item m="1" x="294"/>
        <item m="1" x="475"/>
        <item m="1" x="344"/>
        <item m="1" x="360"/>
        <item m="1" x="346"/>
        <item m="1" x="149"/>
        <item m="1" x="307"/>
        <item m="1" x="486"/>
        <item m="1" x="305"/>
        <item m="1" x="319"/>
        <item m="1" x="365"/>
        <item m="1" x="216"/>
        <item m="1" x="415"/>
        <item m="1" x="474"/>
        <item m="1" x="517"/>
        <item m="1" x="152"/>
        <item m="1" x="490"/>
        <item m="1" x="364"/>
        <item m="1" x="175"/>
        <item m="1" x="507"/>
        <item m="1" x="444"/>
        <item m="1" x="275"/>
        <item m="1" x="327"/>
        <item m="1" x="253"/>
        <item m="1" x="435"/>
        <item m="1" x="493"/>
        <item m="1" x="335"/>
        <item x="20"/>
        <item m="1" x="191"/>
        <item m="1" x="133"/>
        <item m="1" x="515"/>
        <item m="1" x="424"/>
        <item m="1" x="279"/>
        <item m="1" x="508"/>
        <item m="1" x="249"/>
        <item m="1" x="266"/>
        <item m="1" x="476"/>
        <item m="1" x="357"/>
        <item m="1" x="212"/>
        <item m="1" x="226"/>
        <item m="1" x="480"/>
        <item m="1" x="504"/>
        <item m="1" x="252"/>
        <item x="8"/>
        <item m="1" x="494"/>
        <item m="1" x="341"/>
        <item m="1" x="334"/>
        <item m="1" x="381"/>
        <item m="1" x="161"/>
        <item m="1" x="499"/>
        <item m="1" x="484"/>
        <item m="1" x="318"/>
        <item m="1" x="301"/>
        <item x="35"/>
        <item m="1" x="376"/>
        <item m="1" x="314"/>
        <item m="1" x="371"/>
        <item m="1" x="151"/>
        <item m="1" x="219"/>
        <item m="1" x="393"/>
        <item m="1" x="375"/>
        <item x="18"/>
        <item m="1" x="488"/>
        <item m="1" x="407"/>
        <item m="1" x="311"/>
        <item m="1" x="489"/>
        <item m="1" x="296"/>
        <item m="1" x="197"/>
        <item m="1" x="303"/>
        <item m="1" x="177"/>
        <item m="1" x="185"/>
        <item m="1" x="206"/>
        <item m="1" x="257"/>
        <item x="15"/>
        <item m="1" x="208"/>
        <item m="1" x="342"/>
        <item m="1" x="277"/>
        <item m="1" x="350"/>
        <item m="1" x="169"/>
        <item m="1" x="509"/>
        <item m="1" x="436"/>
        <item m="1" x="325"/>
        <item m="1" x="205"/>
        <item m="1" x="273"/>
        <item m="1" x="379"/>
        <item m="1" x="144"/>
        <item m="1" x="282"/>
        <item m="1" x="502"/>
        <item m="1" x="295"/>
        <item m="1" x="183"/>
        <item m="1" x="449"/>
        <item m="1" x="194"/>
        <item m="1" x="392"/>
        <item m="1" x="138"/>
        <item m="1" x="199"/>
        <item x="7"/>
        <item x="24"/>
        <item x="6"/>
        <item x="31"/>
        <item m="1" x="403"/>
        <item x="16"/>
        <item m="1" x="422"/>
        <item m="1" x="383"/>
        <item m="1" x="455"/>
        <item x="9"/>
        <item x="11"/>
        <item m="1" x="395"/>
        <item x="23"/>
        <item m="1" x="287"/>
        <item m="1" x="343"/>
        <item m="1" x="264"/>
        <item m="1" x="471"/>
        <item x="36"/>
        <item m="1" x="315"/>
        <item m="1" x="339"/>
        <item m="1" x="316"/>
        <item x="25"/>
        <item m="1" x="193"/>
        <item x="38"/>
        <item x="30"/>
        <item m="1" x="336"/>
        <item m="1" x="248"/>
        <item m="1" x="408"/>
        <item m="1" x="463"/>
        <item m="1" x="431"/>
        <item m="1" x="468"/>
        <item m="1" x="195"/>
        <item m="1" x="483"/>
        <item m="1" x="234"/>
        <item m="1" x="190"/>
        <item m="1" x="330"/>
        <item x="5"/>
        <item x="26"/>
        <item m="1" x="229"/>
        <item x="3"/>
        <item x="4"/>
        <item m="1" x="451"/>
        <item x="42"/>
        <item x="17"/>
        <item m="1" x="404"/>
        <item x="43"/>
        <item x="44"/>
        <item x="46"/>
        <item x="47"/>
        <item x="48"/>
        <item x="49"/>
        <item x="50"/>
        <item x="51"/>
        <item x="52"/>
        <item x="53"/>
        <item x="54"/>
        <item x="19"/>
        <item x="32"/>
        <item x="33"/>
        <item x="39"/>
        <item m="1" x="211"/>
        <item x="41"/>
        <item m="1" x="286"/>
        <item x="58"/>
        <item x="59"/>
        <item x="60"/>
        <item x="62"/>
        <item x="64"/>
        <item x="2"/>
        <item x="65"/>
        <item x="10"/>
        <item x="12"/>
        <item x="1"/>
        <item x="22"/>
        <item x="27"/>
        <item x="57"/>
        <item x="61"/>
        <item x="63"/>
        <item x="70"/>
        <item x="73"/>
        <item x="74"/>
        <item x="75"/>
        <item x="66"/>
        <item x="67"/>
        <item m="1" x="397"/>
        <item x="69"/>
        <item x="71"/>
        <item m="1" x="352"/>
        <item m="1" x="405"/>
        <item x="78"/>
        <item x="76"/>
        <item x="77"/>
        <item x="79"/>
        <item x="80"/>
        <item m="1" x="203"/>
        <item x="82"/>
        <item x="83"/>
        <item x="84"/>
        <item x="85"/>
        <item x="86"/>
        <item x="87"/>
        <item x="88"/>
        <item x="89"/>
        <item x="90"/>
        <item x="91"/>
        <item x="92"/>
        <item x="93"/>
        <item x="94"/>
        <item x="95"/>
        <item x="96"/>
        <item x="97"/>
        <item x="98"/>
        <item x="99"/>
        <item x="100"/>
        <item m="1" x="142"/>
        <item x="101"/>
        <item x="102"/>
        <item x="103"/>
        <item x="104"/>
        <item x="105"/>
        <item m="1" x="233"/>
        <item m="1" x="355"/>
        <item x="108"/>
        <item x="13"/>
        <item x="14"/>
        <item x="37"/>
        <item x="40"/>
        <item x="72"/>
        <item x="106"/>
        <item x="107"/>
        <item x="109"/>
        <item x="110"/>
        <item x="111"/>
        <item m="1" x="128"/>
        <item x="21"/>
        <item x="45"/>
        <item x="55"/>
        <item x="56"/>
        <item m="1" x="255"/>
        <item x="113"/>
        <item m="1" x="362"/>
        <item x="115"/>
        <item x="117"/>
        <item x="118"/>
        <item x="119"/>
        <item x="68"/>
        <item x="81"/>
        <item x="112"/>
        <item x="114"/>
        <item x="116"/>
        <item x="120"/>
        <item x="121"/>
        <item x="122"/>
        <item x="123"/>
        <item x="12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4">
    <field x="2"/>
    <field x="5"/>
    <field x="7"/>
    <field x="11"/>
  </rowFields>
  <rowItems count="27">
    <i>
      <x v="3"/>
    </i>
    <i r="1">
      <x/>
    </i>
    <i r="2">
      <x v="6"/>
    </i>
    <i r="2">
      <x v="7"/>
    </i>
    <i r="3">
      <x v="439"/>
    </i>
    <i r="3">
      <x v="487"/>
    </i>
    <i r="2">
      <x v="8"/>
    </i>
    <i r="2">
      <x v="9"/>
    </i>
    <i r="2">
      <x v="10"/>
    </i>
    <i r="2">
      <x v="13"/>
    </i>
    <i r="3">
      <x v="411"/>
    </i>
    <i r="1">
      <x v="2"/>
    </i>
    <i r="2">
      <x v="6"/>
    </i>
    <i r="2">
      <x v="7"/>
    </i>
    <i r="3">
      <x v="436"/>
    </i>
    <i r="2">
      <x v="8"/>
    </i>
    <i r="2">
      <x v="9"/>
    </i>
    <i>
      <x v="4"/>
    </i>
    <i r="1">
      <x/>
    </i>
    <i r="2">
      <x v="8"/>
    </i>
    <i r="2">
      <x v="9"/>
    </i>
    <i r="2">
      <x v="13"/>
    </i>
    <i r="3">
      <x v="234"/>
    </i>
    <i r="3">
      <x v="327"/>
    </i>
    <i r="1">
      <x v="2"/>
    </i>
    <i r="2">
      <x v="8"/>
    </i>
    <i t="grand">
      <x/>
    </i>
  </rowItems>
  <colItems count="1">
    <i/>
  </colItems>
  <dataFields count="1">
    <dataField name="Cuenta de Nombre del Proyecto" fld="11" subtotal="count" baseField="0" baseItem="0"/>
  </dataFields>
  <pivotTableStyleInfo name="PivotStyleMedium9" showRowHeaders="1" showColHeaders="1" showRowStripes="0" showColStripes="0" showLastColumn="1"/>
  <filters count="1">
    <filter fld="4" type="captionEqual" evalOrder="-1" id="3" stringValue1="AREA">
      <autoFilter ref="A1">
        <filterColumn colId="0">
          <filters>
            <filter val="AREA"/>
          </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DD8458-E867-4743-88E2-08EBEB9E2B95}" name="TablaDinámica9" cacheId="27317" applyNumberFormats="0" applyBorderFormats="0" applyFontFormats="0" applyPatternFormats="0" applyAlignmentFormats="0" applyWidthHeightFormats="1" dataCaption="Valores" updatedVersion="6" minRefreshableVersion="3" useAutoFormatting="1" subtotalHiddenItems="1" itemPrintTitles="1" createdVersion="6" indent="0" outline="1" outlineData="1" multipleFieldFilters="0">
  <location ref="B2:D25" firstHeaderRow="1" firstDataRow="1" firstDataCol="2"/>
  <pivotFields count="3">
    <pivotField axis="axisRow" compact="0" allDrilled="1" outline="0"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 axis="axisRow" compact="0" allDrilled="1" subtotalTop="0" showAll="0" dataSourceSort="1" defaultSubtotal="0" defaultAttributeDrillState="1">
      <items count="2">
        <item x="0"/>
        <item x="1"/>
      </items>
    </pivotField>
    <pivotField dataField="1" subtotalTop="0" showAll="0" defaultSubtotal="0"/>
  </pivotFields>
  <rowFields count="2">
    <field x="0"/>
    <field x="1"/>
  </rowFields>
  <rowItems count="23">
    <i>
      <x/>
      <x/>
    </i>
    <i>
      <x v="1"/>
      <x/>
    </i>
    <i>
      <x v="2"/>
      <x/>
    </i>
    <i>
      <x v="3"/>
      <x/>
    </i>
    <i>
      <x v="4"/>
      <x/>
    </i>
    <i>
      <x v="5"/>
      <x/>
    </i>
    <i>
      <x v="6"/>
      <x/>
    </i>
    <i>
      <x v="7"/>
      <x/>
    </i>
    <i>
      <x v="8"/>
      <x v="1"/>
    </i>
    <i>
      <x v="9"/>
      <x/>
    </i>
    <i>
      <x v="10"/>
      <x/>
    </i>
    <i>
      <x v="11"/>
      <x/>
    </i>
    <i>
      <x v="12"/>
      <x/>
    </i>
    <i>
      <x v="13"/>
      <x v="1"/>
    </i>
    <i>
      <x v="14"/>
      <x v="1"/>
    </i>
    <i>
      <x v="15"/>
      <x/>
    </i>
    <i>
      <x v="16"/>
      <x/>
    </i>
    <i>
      <x v="17"/>
      <x/>
    </i>
    <i>
      <x v="18"/>
      <x/>
    </i>
    <i>
      <x v="19"/>
      <x/>
    </i>
    <i>
      <x v="20"/>
      <x v="1"/>
    </i>
    <i>
      <x v="21"/>
      <x/>
    </i>
    <i t="grand">
      <x/>
    </i>
  </rowItems>
  <colItems count="1">
    <i/>
  </colItems>
  <dataFields count="1">
    <dataField name="Suma de JULIO" fld="2" baseField="0" baseItem="0"/>
  </dataField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9" showRowHeaders="1" showColHeaders="1" showRowStripes="0" showColStripes="0" showLastColumn="1"/>
  <rowHierarchiesUsage count="2">
    <rowHierarchyUsage hierarchyUsage="0"/>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2020_Proyectos_.xlsx!tblplanificacion">
        <x15:activeTabTopLevelEntity name="[tblplanificac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261619-ACCB-427B-9370-55D10E4E6588}" name="TablaDinámica1" cacheId="27321"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5:O20" firstHeaderRow="1" firstDataRow="1" firstDataCol="1"/>
  <pivotFields count="12">
    <pivotField showAll="0"/>
    <pivotField showAll="0"/>
    <pivotField showAll="0"/>
    <pivotField axis="axisRow" showAll="0">
      <items count="27">
        <item m="1" x="17"/>
        <item x="4"/>
        <item m="1" x="22"/>
        <item x="2"/>
        <item m="1" x="24"/>
        <item x="3"/>
        <item m="1" x="19"/>
        <item m="1" x="14"/>
        <item m="1" x="20"/>
        <item m="1" x="15"/>
        <item x="6"/>
        <item m="1" x="23"/>
        <item m="1" x="16"/>
        <item x="5"/>
        <item m="1" x="25"/>
        <item m="1" x="18"/>
        <item m="1" x="21"/>
        <item x="1"/>
        <item x="8"/>
        <item x="7"/>
        <item x="0"/>
        <item x="9"/>
        <item x="10"/>
        <item x="12"/>
        <item x="13"/>
        <item x="11"/>
        <item t="default"/>
      </items>
    </pivotField>
    <pivotField showAll="0"/>
    <pivotField showAll="0"/>
    <pivotField numFmtId="14" showAll="0"/>
    <pivotField showAll="0"/>
    <pivotField showAll="0"/>
    <pivotField showAll="0"/>
    <pivotField showAll="0"/>
    <pivotField dataField="1" numFmtId="9" showAll="0"/>
  </pivotFields>
  <rowFields count="1">
    <field x="3"/>
  </rowFields>
  <rowItems count="15">
    <i>
      <x v="1"/>
    </i>
    <i>
      <x v="3"/>
    </i>
    <i>
      <x v="5"/>
    </i>
    <i>
      <x v="10"/>
    </i>
    <i>
      <x v="13"/>
    </i>
    <i>
      <x v="17"/>
    </i>
    <i>
      <x v="18"/>
    </i>
    <i>
      <x v="19"/>
    </i>
    <i>
      <x v="20"/>
    </i>
    <i>
      <x v="21"/>
    </i>
    <i>
      <x v="22"/>
    </i>
    <i>
      <x v="23"/>
    </i>
    <i>
      <x v="24"/>
    </i>
    <i>
      <x v="25"/>
    </i>
    <i t="grand">
      <x/>
    </i>
  </rowItems>
  <colItems count="1">
    <i/>
  </colItems>
  <dataFields count="1">
    <dataField name="Promedio de Indicador 4" fld="11" subtotal="average" baseField="0" baseItem="0"/>
  </dataFields>
  <formats count="1">
    <format dxfId="76">
      <pivotArea collapsedLevelsAreSubtotals="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6E36CE-4B54-48B4-973C-22D3E95753BA}" name="TablaDinámica1" cacheId="27323" applyNumberFormats="0" applyBorderFormats="0" applyFontFormats="0" applyPatternFormats="0" applyAlignmentFormats="0" applyWidthHeightFormats="1" dataCaption="Valores" updatedVersion="8" minRefreshableVersion="3" useAutoFormatting="1" itemPrintTitles="1" createdVersion="6" indent="0" compact="0" compactData="0" multipleFieldFilters="0">
  <location ref="AB1:AD9" firstHeaderRow="0" firstDataRow="1" firstDataCol="1"/>
  <pivotFields count="23">
    <pivotField compact="0" outline="0" showAll="0"/>
    <pivotField axis="axisRow" compact="0" outline="0" showAll="0">
      <items count="18">
        <item x="1"/>
        <item x="0"/>
        <item x="3"/>
        <item m="1" x="15"/>
        <item m="1" x="10"/>
        <item m="1" x="14"/>
        <item m="1" x="8"/>
        <item m="1" x="16"/>
        <item x="2"/>
        <item m="1" x="11"/>
        <item m="1" x="9"/>
        <item m="1" x="7"/>
        <item x="5"/>
        <item m="1" x="13"/>
        <item m="1" x="12"/>
        <item x="4"/>
        <item x="6"/>
        <item t="default"/>
      </items>
    </pivotField>
    <pivotField compact="0" outline="0" showAll="0"/>
    <pivotField compact="0" outline="0" showAll="0"/>
    <pivotField compact="0" outline="0" showAll="0"/>
    <pivotField compact="0"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dataField="1" compact="0" numFmtId="9"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s>
  <rowFields count="1">
    <field x="1"/>
  </rowFields>
  <rowItems count="8">
    <i>
      <x/>
    </i>
    <i>
      <x v="1"/>
    </i>
    <i>
      <x v="2"/>
    </i>
    <i>
      <x v="8"/>
    </i>
    <i>
      <x v="12"/>
    </i>
    <i>
      <x v="15"/>
    </i>
    <i>
      <x v="16"/>
    </i>
    <i t="grand">
      <x/>
    </i>
  </rowItems>
  <colFields count="1">
    <field x="-2"/>
  </colFields>
  <colItems count="2">
    <i>
      <x/>
    </i>
    <i i="1">
      <x v="1"/>
    </i>
  </colItems>
  <dataFields count="2">
    <dataField name="Promedio de Indicador 1" fld="13" subtotal="average" baseField="0" baseItem="0"/>
    <dataField name="Suma de Indicador 3" fld="21" baseField="0" baseItem="0"/>
  </dataFields>
  <formats count="1">
    <format dxfId="75">
      <pivotArea outline="0" fieldPosition="0">
        <references count="2">
          <reference field="4294967294" count="1" selected="0">
            <x v="0"/>
          </reference>
          <reference field="1" count="0" selected="0"/>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89A002-F51C-4D0C-A9F7-DA7406A3B8B3}" name="TablaDinámica2" cacheId="2731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A28" firstHeaderRow="1" firstDataRow="1" firstDataCol="1"/>
  <pivotFields count="9">
    <pivotField axis="axisRow" showAll="0">
      <items count="26">
        <item x="19"/>
        <item x="18"/>
        <item x="17"/>
        <item x="11"/>
        <item x="24"/>
        <item x="3"/>
        <item x="21"/>
        <item x="6"/>
        <item x="4"/>
        <item x="1"/>
        <item x="10"/>
        <item x="14"/>
        <item x="13"/>
        <item x="12"/>
        <item x="16"/>
        <item x="9"/>
        <item x="20"/>
        <item x="2"/>
        <item x="7"/>
        <item x="8"/>
        <item x="5"/>
        <item x="23"/>
        <item x="15"/>
        <item x="22"/>
        <item x="0"/>
        <item t="default"/>
      </items>
    </pivotField>
    <pivotField showAll="0"/>
    <pivotField showAll="0"/>
    <pivotField showAll="0"/>
    <pivotField showAll="0"/>
    <pivotField showAll="0"/>
    <pivotField showAll="0"/>
    <pivotField showAll="0"/>
    <pivotField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formats count="8">
    <format dxfId="67">
      <pivotArea collapsedLevelsAreSubtotals="1" fieldPosition="0">
        <references count="1">
          <reference field="0" count="1">
            <x v="19"/>
          </reference>
        </references>
      </pivotArea>
    </format>
    <format dxfId="68">
      <pivotArea dataOnly="0" labelOnly="1" fieldPosition="0">
        <references count="1">
          <reference field="0" count="1">
            <x v="19"/>
          </reference>
        </references>
      </pivotArea>
    </format>
    <format dxfId="69">
      <pivotArea collapsedLevelsAreSubtotals="1" fieldPosition="0">
        <references count="1">
          <reference field="0" count="1">
            <x v="13"/>
          </reference>
        </references>
      </pivotArea>
    </format>
    <format dxfId="70">
      <pivotArea dataOnly="0" labelOnly="1" fieldPosition="0">
        <references count="1">
          <reference field="0" count="1">
            <x v="13"/>
          </reference>
        </references>
      </pivotArea>
    </format>
    <format dxfId="71">
      <pivotArea collapsedLevelsAreSubtotals="1" fieldPosition="0">
        <references count="1">
          <reference field="0" count="1">
            <x v="12"/>
          </reference>
        </references>
      </pivotArea>
    </format>
    <format dxfId="72">
      <pivotArea dataOnly="0" labelOnly="1" fieldPosition="0">
        <references count="1">
          <reference field="0" count="1">
            <x v="12"/>
          </reference>
        </references>
      </pivotArea>
    </format>
    <format dxfId="73">
      <pivotArea collapsedLevelsAreSubtotals="1" fieldPosition="0">
        <references count="1">
          <reference field="0" count="1">
            <x v="8"/>
          </reference>
        </references>
      </pivotArea>
    </format>
    <format dxfId="74">
      <pivotArea dataOnly="0" labelOnly="1" fieldPosition="0">
        <references count="1">
          <reference field="0" count="1">
            <x v="8"/>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9BE4974-346B-4164-9DC6-6186D0695F92}" name="Tabla dinámica1" cacheId="27320"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AA11:AC20" firstHeaderRow="0" firstDataRow="1" firstDataCol="1"/>
  <pivotFields count="23">
    <pivotField showAll="0"/>
    <pivotField axis="axisRow" showAll="0">
      <items count="9">
        <item x="1"/>
        <item x="0"/>
        <item x="2"/>
        <item x="3"/>
        <item x="7"/>
        <item x="5"/>
        <item x="4"/>
        <item x="6"/>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dataField="1" showAll="0"/>
    <pivotField showAll="0"/>
  </pivotFields>
  <rowFields count="1">
    <field x="1"/>
  </rowFields>
  <rowItems count="9">
    <i>
      <x/>
    </i>
    <i>
      <x v="1"/>
    </i>
    <i>
      <x v="2"/>
    </i>
    <i>
      <x v="3"/>
    </i>
    <i>
      <x v="4"/>
    </i>
    <i>
      <x v="5"/>
    </i>
    <i>
      <x v="6"/>
    </i>
    <i>
      <x v="7"/>
    </i>
    <i t="grand">
      <x/>
    </i>
  </rowItems>
  <colFields count="1">
    <field x="-2"/>
  </colFields>
  <colItems count="2">
    <i>
      <x/>
    </i>
    <i i="1">
      <x v="1"/>
    </i>
  </colItems>
  <dataFields count="2">
    <dataField name="Promedio de Indicador 1" fld="13" subtotal="average" baseField="0" baseItem="0" numFmtId="9"/>
    <dataField name="Suma de Indicador 3" fld="21" baseField="0" baseItem="0"/>
  </dataFields>
  <formats count="3">
    <format dxfId="64">
      <pivotArea collapsedLevelsAreSubtotals="1" fieldPosition="0">
        <references count="1">
          <reference field="1" count="0"/>
        </references>
      </pivotArea>
    </format>
    <format dxfId="65">
      <pivotArea collapsedLevelsAreSubtotals="1" fieldPosition="0">
        <references count="2">
          <reference field="4294967294" count="1" selected="0">
            <x v="1"/>
          </reference>
          <reference field="1" count="0"/>
        </references>
      </pivotArea>
    </format>
    <format dxfId="66">
      <pivotArea field="1" grandRow="1" outline="0" collapsedLevelsAreSubtotals="1" axis="axisRow"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F6161F-6C33-440F-988C-549904723207}" name="TablaDinámica3" cacheId="27318" applyNumberFormats="0" applyBorderFormats="0" applyFontFormats="0" applyPatternFormats="0" applyAlignmentFormats="0" applyWidthHeightFormats="1" dataCaption="Valores" errorCaption="---" showError="1" missingCaption="---" updatedVersion="8" minRefreshableVersion="3" useAutoFormatting="1" itemPrintTitles="1" createdVersion="6" indent="0" outline="1" outlineData="1" multipleFieldFilters="0">
  <location ref="G4:K12" firstHeaderRow="0" firstDataRow="1" firstDataCol="1" rowPageCount="1" colPageCount="1"/>
  <pivotFields count="55">
    <pivotField showAll="0"/>
    <pivotField showAll="0">
      <items count="3">
        <item x="0"/>
        <item x="1"/>
        <item t="default"/>
      </items>
    </pivotField>
    <pivotField showAll="0"/>
    <pivotField showAll="0"/>
    <pivotField showAll="0"/>
    <pivotField showAll="0" defaultSubtotal="0"/>
    <pivotField axis="axisPage" multipleItemSelectionAllowed="1" showAll="0">
      <items count="7">
        <item h="1" x="5"/>
        <item h="1" x="0"/>
        <item h="1" x="2"/>
        <item h="1" x="1"/>
        <item x="3"/>
        <item h="1" x="4"/>
        <item t="default"/>
      </items>
    </pivotField>
    <pivotField showAll="0"/>
    <pivotField showAll="0"/>
    <pivotField showAll="0"/>
    <pivotField axis="axisRow" showAll="0">
      <items count="120">
        <item x="0"/>
        <item x="28"/>
        <item x="29"/>
        <item x="34"/>
        <item x="20"/>
        <item x="8"/>
        <item x="35"/>
        <item x="18"/>
        <item x="15"/>
        <item x="7"/>
        <item x="24"/>
        <item x="6"/>
        <item x="31"/>
        <item x="16"/>
        <item x="9"/>
        <item x="11"/>
        <item x="23"/>
        <item x="36"/>
        <item x="25"/>
        <item x="38"/>
        <item x="30"/>
        <item x="5"/>
        <item x="26"/>
        <item x="3"/>
        <item x="4"/>
        <item x="17"/>
        <item x="19"/>
        <item x="32"/>
        <item x="33"/>
        <item x="2"/>
        <item x="10"/>
        <item x="12"/>
        <item x="1"/>
        <item x="22"/>
        <item x="27"/>
        <item x="39"/>
        <item x="41"/>
        <item x="42"/>
        <item x="43"/>
        <item x="44"/>
        <item x="46"/>
        <item x="47"/>
        <item x="48"/>
        <item x="49"/>
        <item x="50"/>
        <item x="51"/>
        <item x="52"/>
        <item x="53"/>
        <item x="54"/>
        <item x="57"/>
        <item x="58"/>
        <item x="59"/>
        <item x="60"/>
        <item x="61"/>
        <item x="62"/>
        <item x="63"/>
        <item x="64"/>
        <item x="65"/>
        <item x="70"/>
        <item x="73"/>
        <item x="74"/>
        <item x="75"/>
        <item x="66"/>
        <item x="67"/>
        <item m="1" x="117"/>
        <item x="69"/>
        <item x="71"/>
        <item m="1" x="118"/>
        <item x="76"/>
        <item x="77"/>
        <item x="78"/>
        <item x="79"/>
        <item x="80"/>
        <item m="1" x="113"/>
        <item x="82"/>
        <item x="83"/>
        <item x="84"/>
        <item x="85"/>
        <item x="86"/>
        <item x="87"/>
        <item x="88"/>
        <item x="89"/>
        <item x="90"/>
        <item x="91"/>
        <item x="92"/>
        <item x="93"/>
        <item x="94"/>
        <item x="95"/>
        <item x="96"/>
        <item x="97"/>
        <item x="98"/>
        <item x="99"/>
        <item x="100"/>
        <item x="13"/>
        <item x="14"/>
        <item x="37"/>
        <item x="40"/>
        <item x="72"/>
        <item m="1" x="116"/>
        <item x="101"/>
        <item x="102"/>
        <item x="103"/>
        <item x="104"/>
        <item x="105"/>
        <item x="106"/>
        <item x="107"/>
        <item x="108"/>
        <item x="109"/>
        <item x="110"/>
        <item x="111"/>
        <item m="1" x="114"/>
        <item x="21"/>
        <item x="45"/>
        <item x="55"/>
        <item x="56"/>
        <item m="1" x="115"/>
        <item x="68"/>
        <item x="81"/>
        <item x="112"/>
        <item t="default"/>
      </items>
    </pivotField>
    <pivotField showAll="0"/>
    <pivotField showAll="0"/>
    <pivotField showAll="0"/>
    <pivotField axis="axisRow" showAll="0">
      <items count="13">
        <item h="1" x="1"/>
        <item x="6"/>
        <item h="1" x="2"/>
        <item h="1" x="3"/>
        <item h="1" x="0"/>
        <item h="1" x="4"/>
        <item h="1" x="7"/>
        <item h="1" x="8"/>
        <item h="1" m="1" x="11"/>
        <item h="1" x="5"/>
        <item h="1" x="9"/>
        <item h="1" x="10"/>
        <item t="default"/>
      </items>
    </pivotField>
    <pivotField multipleItemSelectionAllowed="1" showAll="0">
      <items count="6">
        <item h="1" x="1"/>
        <item x="0"/>
        <item h="1" x="4"/>
        <item h="1" x="2"/>
        <item h="1" x="3"/>
        <item t="default"/>
      </items>
    </pivotField>
    <pivotField showAll="0"/>
    <pivotField showAll="0"/>
    <pivotField showAll="0"/>
    <pivotField showAll="0"/>
    <pivotField showAll="0">
      <items count="5">
        <item x="1"/>
        <item x="0"/>
        <item x="2"/>
        <item x="3"/>
        <item t="default"/>
      </items>
    </pivotField>
    <pivotField showAll="0">
      <items count="4">
        <item x="1"/>
        <item h="1"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showAll="0"/>
    <pivotField showAll="0"/>
    <pivotField dataField="1" showAll="0"/>
    <pivotField showAll="0"/>
    <pivotField dataField="1" showAll="0"/>
  </pivotFields>
  <rowFields count="2">
    <field x="14"/>
    <field x="10"/>
  </rowFields>
  <rowItems count="8">
    <i>
      <x v="1"/>
    </i>
    <i r="1">
      <x v="13"/>
    </i>
    <i r="1">
      <x v="19"/>
    </i>
    <i r="1">
      <x v="20"/>
    </i>
    <i r="1">
      <x v="26"/>
    </i>
    <i r="1">
      <x v="44"/>
    </i>
    <i r="1">
      <x v="49"/>
    </i>
    <i t="grand">
      <x/>
    </i>
  </rowItems>
  <colFields count="1">
    <field x="-2"/>
  </colFields>
  <colItems count="4">
    <i>
      <x/>
    </i>
    <i i="1">
      <x v="1"/>
    </i>
    <i i="2">
      <x v="2"/>
    </i>
    <i i="3">
      <x v="3"/>
    </i>
  </colItems>
  <pageFields count="1">
    <pageField fld="6" hier="-1"/>
  </pageFields>
  <dataFields count="4">
    <dataField name="Promedio de Indicador Tiempo" fld="40" subtotal="average" baseField="0" baseItem="0"/>
    <dataField name="Promedio de Indicador Costo" fld="45" subtotal="average" baseField="0" baseItem="0"/>
    <dataField name="Promedio de Indicador Calidad" fld="52" subtotal="average" baseField="0" baseItem="0" numFmtId="2"/>
    <dataField name="Promedio de Indicador Pases" fld="54" subtotal="average" baseField="0" baseItem="0"/>
  </dataFields>
  <formats count="24">
    <format dxfId="40">
      <pivotArea outline="0" collapsedLevelsAreSubtotals="1" fieldPosition="0"/>
    </format>
    <format dxfId="41">
      <pivotArea outline="0" collapsedLevelsAreSubtotals="1" fieldPosition="0"/>
    </format>
    <format dxfId="42">
      <pivotArea outline="0" collapsedLevelsAreSubtotals="1" fieldPosition="0"/>
    </format>
    <format dxfId="43">
      <pivotArea collapsedLevelsAreSubtotals="1" fieldPosition="0">
        <references count="1">
          <reference field="14" count="0"/>
        </references>
      </pivotArea>
    </format>
    <format dxfId="44">
      <pivotArea dataOnly="0" grandRow="1" fieldPosition="0"/>
    </format>
    <format dxfId="45">
      <pivotArea collapsedLevelsAreSubtotals="1" fieldPosition="0">
        <references count="1">
          <reference field="14" count="3">
            <x v="0"/>
            <x v="2"/>
            <x v="3"/>
          </reference>
        </references>
      </pivotArea>
    </format>
    <format dxfId="46">
      <pivotArea grandRow="1" outline="0" collapsedLevelsAreSubtotals="1" fieldPosition="0"/>
    </format>
    <format dxfId="47">
      <pivotArea collapsedLevelsAreSubtotals="1" fieldPosition="0">
        <references count="2">
          <reference field="4294967294" count="1" selected="0">
            <x v="0"/>
          </reference>
          <reference field="14" count="0"/>
        </references>
      </pivotArea>
    </format>
    <format dxfId="48">
      <pivotArea outline="0" collapsedLevelsAreSubtotals="1" fieldPosition="0">
        <references count="1">
          <reference field="4294967294" count="1" selected="0">
            <x v="2"/>
          </reference>
        </references>
      </pivotArea>
    </format>
    <format dxfId="49">
      <pivotArea collapsedLevelsAreSubtotals="1" fieldPosition="0">
        <references count="2">
          <reference field="4294967294" count="1" selected="0">
            <x v="1"/>
          </reference>
          <reference field="14" count="1">
            <x v="0"/>
          </reference>
        </references>
      </pivotArea>
    </format>
    <format dxfId="50">
      <pivotArea collapsedLevelsAreSubtotals="1" fieldPosition="0">
        <references count="2">
          <reference field="4294967294" count="1" selected="0">
            <x v="1"/>
          </reference>
          <reference field="14" count="1">
            <x v="1"/>
          </reference>
        </references>
      </pivotArea>
    </format>
    <format dxfId="51">
      <pivotArea collapsedLevelsAreSubtotals="1" fieldPosition="0">
        <references count="2">
          <reference field="4294967294" count="1" selected="0">
            <x v="1"/>
          </reference>
          <reference field="14" count="1">
            <x v="2"/>
          </reference>
        </references>
      </pivotArea>
    </format>
    <format dxfId="52">
      <pivotArea collapsedLevelsAreSubtotals="1" fieldPosition="0">
        <references count="2">
          <reference field="4294967294" count="1" selected="0">
            <x v="1"/>
          </reference>
          <reference field="14" count="1">
            <x v="3"/>
          </reference>
        </references>
      </pivotArea>
    </format>
    <format dxfId="53">
      <pivotArea collapsedLevelsAreSubtotals="1" fieldPosition="0">
        <references count="2">
          <reference field="4294967294" count="1" selected="0">
            <x v="1"/>
          </reference>
          <reference field="14" count="1">
            <x v="4"/>
          </reference>
        </references>
      </pivotArea>
    </format>
    <format dxfId="54">
      <pivotArea collapsedLevelsAreSubtotals="1" fieldPosition="0">
        <references count="2">
          <reference field="4294967294" count="1" selected="0">
            <x v="1"/>
          </reference>
          <reference field="14" count="1">
            <x v="5"/>
          </reference>
        </references>
      </pivotArea>
    </format>
    <format dxfId="55">
      <pivotArea collapsedLevelsAreSubtotals="1" fieldPosition="0">
        <references count="2">
          <reference field="4294967294" count="1" selected="0">
            <x v="1"/>
          </reference>
          <reference field="14" count="1">
            <x v="6"/>
          </reference>
        </references>
      </pivotArea>
    </format>
    <format dxfId="56">
      <pivotArea collapsedLevelsAreSubtotals="1" fieldPosition="0">
        <references count="2">
          <reference field="4294967294" count="1" selected="0">
            <x v="3"/>
          </reference>
          <reference field="14" count="1">
            <x v="1"/>
          </reference>
        </references>
      </pivotArea>
    </format>
    <format dxfId="57">
      <pivotArea collapsedLevelsAreSubtotals="1" fieldPosition="0">
        <references count="2">
          <reference field="4294967294" count="1" selected="0">
            <x v="3"/>
          </reference>
          <reference field="14" count="1">
            <x v="2"/>
          </reference>
        </references>
      </pivotArea>
    </format>
    <format dxfId="58">
      <pivotArea collapsedLevelsAreSubtotals="1" fieldPosition="0">
        <references count="2">
          <reference field="4294967294" count="1" selected="0">
            <x v="3"/>
          </reference>
          <reference field="14" count="1">
            <x v="3"/>
          </reference>
        </references>
      </pivotArea>
    </format>
    <format dxfId="59">
      <pivotArea collapsedLevelsAreSubtotals="1" fieldPosition="0">
        <references count="2">
          <reference field="4294967294" count="1" selected="0">
            <x v="3"/>
          </reference>
          <reference field="14" count="1">
            <x v="4"/>
          </reference>
        </references>
      </pivotArea>
    </format>
    <format dxfId="60">
      <pivotArea collapsedLevelsAreSubtotals="1" fieldPosition="0">
        <references count="2">
          <reference field="4294967294" count="1" selected="0">
            <x v="3"/>
          </reference>
          <reference field="14" count="1">
            <x v="5"/>
          </reference>
        </references>
      </pivotArea>
    </format>
    <format dxfId="61">
      <pivotArea collapsedLevelsAreSubtotals="1" fieldPosition="0">
        <references count="2">
          <reference field="4294967294" count="1" selected="0">
            <x v="3"/>
          </reference>
          <reference field="14" count="1">
            <x v="6"/>
          </reference>
        </references>
      </pivotArea>
    </format>
    <format dxfId="62">
      <pivotArea field="14" grandRow="1" outline="0" collapsedLevelsAreSubtotals="1" axis="axisRow" fieldPosition="0">
        <references count="1">
          <reference field="4294967294" count="3" selected="0">
            <x v="0"/>
            <x v="1"/>
            <x v="2"/>
          </reference>
        </references>
      </pivotArea>
    </format>
    <format dxfId="63">
      <pivotArea field="14" grandRow="1" outline="0" collapsedLevelsAreSubtotals="1" axis="axisRow" fieldPosition="0">
        <references count="1">
          <reference field="4294967294" count="1" selected="0">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BDB2FA-D5F8-4E87-A3E5-950269BDF407}" name="Tabla dinámica3" cacheId="27324"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E11:Q16" firstHeaderRow="0" firstDataRow="1" firstDataCol="1"/>
  <pivotFields count="41">
    <pivotField showAll="0"/>
    <pivotField showAll="0">
      <items count="3">
        <item x="0"/>
        <item x="1"/>
        <item t="default"/>
      </items>
    </pivotField>
    <pivotField showAll="0"/>
    <pivotField showAll="0"/>
    <pivotField showAll="0"/>
    <pivotField showAll="0"/>
    <pivotField showAll="0">
      <items count="9">
        <item h="1" x="5"/>
        <item x="4"/>
        <item h="1" x="0"/>
        <item h="1" x="2"/>
        <item h="1" m="1" x="6"/>
        <item h="1" x="1"/>
        <item h="1" m="1" x="7"/>
        <item h="1" x="3"/>
        <item t="default"/>
      </items>
    </pivotField>
    <pivotField showAll="0"/>
    <pivotField showAll="0"/>
    <pivotField showAll="0"/>
    <pivotField axis="axisRow" showAll="0" sortType="descending">
      <items count="130">
        <item x="8"/>
        <item x="18"/>
        <item x="15"/>
        <item x="25"/>
        <item x="0"/>
        <item x="23"/>
        <item x="36"/>
        <item x="7"/>
        <item x="38"/>
        <item x="35"/>
        <item x="16"/>
        <item x="28"/>
        <item x="34"/>
        <item x="9"/>
        <item x="31"/>
        <item x="24"/>
        <item x="6"/>
        <item x="11"/>
        <item x="29"/>
        <item x="20"/>
        <item x="30"/>
        <item x="5"/>
        <item x="26"/>
        <item x="3"/>
        <item x="4"/>
        <item x="17"/>
        <item x="42"/>
        <item x="43"/>
        <item x="44"/>
        <item x="46"/>
        <item x="47"/>
        <item x="48"/>
        <item x="49"/>
        <item x="50"/>
        <item x="51"/>
        <item x="52"/>
        <item x="53"/>
        <item x="54"/>
        <item x="33"/>
        <item x="58"/>
        <item x="59"/>
        <item x="60"/>
        <item x="62"/>
        <item x="64"/>
        <item x="19"/>
        <item x="32"/>
        <item x="39"/>
        <item x="41"/>
        <item m="1" x="128"/>
        <item x="10"/>
        <item x="12"/>
        <item x="1"/>
        <item x="22"/>
        <item x="27"/>
        <item x="57"/>
        <item x="61"/>
        <item x="63"/>
        <item x="65"/>
        <item x="70"/>
        <item x="73"/>
        <item x="74"/>
        <item x="75"/>
        <item x="66"/>
        <item x="67"/>
        <item x="69"/>
        <item x="71"/>
        <item x="76"/>
        <item x="77"/>
        <item x="78"/>
        <item x="79"/>
        <item x="80"/>
        <item x="82"/>
        <item x="83"/>
        <item x="84"/>
        <item x="85"/>
        <item x="86"/>
        <item x="87"/>
        <item x="88"/>
        <item x="89"/>
        <item x="90"/>
        <item x="91"/>
        <item x="92"/>
        <item x="93"/>
        <item x="94"/>
        <item x="95"/>
        <item x="96"/>
        <item x="97"/>
        <item x="98"/>
        <item x="99"/>
        <item x="100"/>
        <item x="72"/>
        <item x="101"/>
        <item x="102"/>
        <item x="103"/>
        <item x="104"/>
        <item x="105"/>
        <item x="107"/>
        <item x="108"/>
        <item x="109"/>
        <item x="13"/>
        <item x="14"/>
        <item x="37"/>
        <item x="40"/>
        <item x="106"/>
        <item x="21"/>
        <item x="45"/>
        <item x="110"/>
        <item x="111"/>
        <item x="113"/>
        <item x="114"/>
        <item x="115"/>
        <item x="117"/>
        <item x="118"/>
        <item x="55"/>
        <item x="56"/>
        <item x="119"/>
        <item x="68"/>
        <item x="120"/>
        <item x="121"/>
        <item x="122"/>
        <item x="112"/>
        <item x="81"/>
        <item x="116"/>
        <item x="123"/>
        <item x="124"/>
        <item x="125"/>
        <item x="126"/>
        <item x="127"/>
        <item x="2"/>
        <item t="default"/>
      </items>
      <autoSortScope>
        <pivotArea dataOnly="0" outline="0" fieldPosition="0">
          <references count="1">
            <reference field="4294967294" count="1" selected="0">
              <x v="3"/>
            </reference>
          </references>
        </pivotArea>
      </autoSortScope>
    </pivotField>
    <pivotField showAll="0"/>
    <pivotField showAll="0"/>
    <pivotField showAll="0"/>
    <pivotField showAll="0">
      <items count="12">
        <item x="1"/>
        <item x="6"/>
        <item x="5"/>
        <item x="2"/>
        <item x="3"/>
        <item x="8"/>
        <item x="7"/>
        <item x="0"/>
        <item x="10"/>
        <item x="4"/>
        <item x="9"/>
        <item t="default"/>
      </items>
    </pivotField>
    <pivotField showAll="0">
      <items count="6">
        <item x="1"/>
        <item h="1" x="0"/>
        <item h="1" x="4"/>
        <item h="1" x="2"/>
        <item h="1" x="3"/>
        <item t="default"/>
      </items>
    </pivotField>
    <pivotField showAll="0"/>
    <pivotField showAll="0"/>
    <pivotField showAll="0"/>
    <pivotField showAll="0"/>
    <pivotField showAll="0"/>
    <pivotField showAll="0"/>
    <pivotField showAll="0"/>
    <pivotField dataField="1" showAll="0"/>
    <pivotField dataField="1" showAll="0"/>
    <pivotField showAll="0"/>
    <pivotField dataField="1" showAll="0"/>
    <pivotField dataField="1" showAll="0"/>
    <pivotField dataField="1" showAll="0"/>
    <pivotField dataField="1" showAll="0"/>
    <pivotField showAll="0"/>
    <pivotField dataField="1" showAll="0"/>
    <pivotField dataField="1" showAll="0"/>
    <pivotField showAll="0"/>
    <pivotField dataField="1" showAll="0"/>
    <pivotField dataField="1" showAll="0"/>
    <pivotField dataField="1" showAll="0"/>
    <pivotField dataField="1" numFmtId="9" showAll="0"/>
    <pivotField showAll="0"/>
    <pivotField showAll="0"/>
    <pivotField showAll="0"/>
  </pivotFields>
  <rowFields count="1">
    <field x="10"/>
  </rowFields>
  <rowItems count="5">
    <i>
      <x v="95"/>
    </i>
    <i>
      <x v="67"/>
    </i>
    <i>
      <x v="61"/>
    </i>
    <i>
      <x v="66"/>
    </i>
    <i t="grand">
      <x/>
    </i>
  </rowItems>
  <colFields count="1">
    <field x="-2"/>
  </colFields>
  <colItems count="12">
    <i>
      <x/>
    </i>
    <i i="1">
      <x v="1"/>
    </i>
    <i i="2">
      <x v="2"/>
    </i>
    <i i="3">
      <x v="3"/>
    </i>
    <i i="4">
      <x v="4"/>
    </i>
    <i i="5">
      <x v="5"/>
    </i>
    <i i="6">
      <x v="6"/>
    </i>
    <i i="7">
      <x v="7"/>
    </i>
    <i i="8">
      <x v="8"/>
    </i>
    <i i="9">
      <x v="9"/>
    </i>
    <i i="10">
      <x v="10"/>
    </i>
    <i i="11">
      <x v="11"/>
    </i>
  </colItems>
  <dataFields count="12">
    <dataField name="S% Avance(N-1)_EC" fld="35" baseField="0" baseItem="0"/>
    <dataField name="Plan%_EC" fld="34" baseField="0" baseItem="0"/>
    <dataField name="Avance%_EC" fld="36" baseField="0" baseItem="0"/>
    <dataField name="Retraso %_EC" fld="37" baseField="0" baseItem="0"/>
    <dataField name="Fecha Inicio_EC" fld="31" baseField="0" baseItem="0"/>
    <dataField name="Planificado_EC" fld="32" baseField="0" baseItem="0"/>
    <dataField name=" % Avance(N-1)_PA" fld="27" baseField="0" baseItem="0" numFmtId="9"/>
    <dataField name="%Planificado_PA" fld="26" baseField="0" baseItem="0" numFmtId="9"/>
    <dataField name="% Avance_PA" fld="28" baseField="0" baseItem="0" numFmtId="9"/>
    <dataField name="% Retraso_PA" fld="29" baseField="0" baseItem="0" numFmtId="9"/>
    <dataField name="Inicio_PA" fld="23" subtotal="average" baseField="0" baseItem="0" numFmtId="14"/>
    <dataField name="Fin_PA" fld="24" subtotal="average" baseField="0" baseItem="0" numFmtId="14"/>
  </dataFields>
  <formats count="31">
    <format dxfId="9">
      <pivotArea collapsedLevelsAreSubtotals="1" fieldPosition="0">
        <references count="1">
          <reference field="10" count="20">
            <x v="0"/>
            <x v="1"/>
            <x v="2"/>
            <x v="3"/>
            <x v="4"/>
            <x v="5"/>
            <x v="6"/>
            <x v="7"/>
            <x v="8"/>
            <x v="9"/>
            <x v="10"/>
            <x v="11"/>
            <x v="12"/>
            <x v="13"/>
            <x v="14"/>
            <x v="15"/>
            <x v="16"/>
            <x v="17"/>
            <x v="18"/>
            <x v="19"/>
          </reference>
        </references>
      </pivotArea>
    </format>
    <format dxfId="10">
      <pivotArea collapsedLevelsAreSubtotals="1" fieldPosition="0">
        <references count="2">
          <reference field="4294967294" count="2" selected="0">
            <x v="10"/>
            <x v="11"/>
          </reference>
          <reference field="10" count="1">
            <x v="16"/>
          </reference>
        </references>
      </pivotArea>
    </format>
    <format dxfId="11">
      <pivotArea dataOnly="0" labelOnly="1" outline="0" fieldPosition="0">
        <references count="1">
          <reference field="4294967294" count="6">
            <x v="6"/>
            <x v="7"/>
            <x v="8"/>
            <x v="9"/>
            <x v="10"/>
            <x v="11"/>
          </reference>
        </references>
      </pivotArea>
    </format>
    <format dxfId="12">
      <pivotArea dataOnly="0" labelOnly="1" outline="0" fieldPosition="0">
        <references count="1">
          <reference field="4294967294" count="6">
            <x v="6"/>
            <x v="7"/>
            <x v="8"/>
            <x v="9"/>
            <x v="10"/>
            <x v="11"/>
          </reference>
        </references>
      </pivotArea>
    </format>
    <format dxfId="13">
      <pivotArea collapsedLevelsAreSubtotals="1" fieldPosition="0">
        <references count="2">
          <reference field="4294967294" count="2" selected="0">
            <x v="10"/>
            <x v="11"/>
          </reference>
          <reference field="10" count="1">
            <x v="14"/>
          </reference>
        </references>
      </pivotArea>
    </format>
    <format dxfId="14">
      <pivotArea outline="0" collapsedLevelsAreSubtotals="1" fieldPosition="0">
        <references count="1">
          <reference field="4294967294" count="2" selected="0">
            <x v="10"/>
            <x v="11"/>
          </reference>
        </references>
      </pivotArea>
    </format>
    <format dxfId="15">
      <pivotArea dataOnly="0" labelOnly="1" outline="0" fieldPosition="0">
        <references count="1">
          <reference field="4294967294" count="2">
            <x v="10"/>
            <x v="11"/>
          </reference>
        </references>
      </pivotArea>
    </format>
    <format dxfId="16">
      <pivotArea outline="0" collapsedLevelsAreSubtotals="1" fieldPosition="0">
        <references count="1">
          <reference field="4294967294" count="1" selected="0">
            <x v="9"/>
          </reference>
        </references>
      </pivotArea>
    </format>
    <format dxfId="17">
      <pivotArea collapsedLevelsAreSubtotals="1" fieldPosition="0">
        <references count="2">
          <reference field="4294967294" count="1" selected="0">
            <x v="9"/>
          </reference>
          <reference field="10" count="9">
            <x v="0"/>
            <x v="6"/>
            <x v="7"/>
            <x v="11"/>
            <x v="13"/>
            <x v="15"/>
            <x v="16"/>
            <x v="18"/>
            <x v="19"/>
          </reference>
        </references>
      </pivotArea>
    </format>
    <format dxfId="18">
      <pivotArea collapsedLevelsAreSubtotals="1" fieldPosition="0">
        <references count="2">
          <reference field="4294967294" count="1" selected="0">
            <x v="9"/>
          </reference>
          <reference field="10" count="9">
            <x v="0"/>
            <x v="6"/>
            <x v="7"/>
            <x v="11"/>
            <x v="13"/>
            <x v="15"/>
            <x v="16"/>
            <x v="18"/>
            <x v="19"/>
          </reference>
        </references>
      </pivotArea>
    </format>
    <format dxfId="19">
      <pivotArea outline="0" collapsedLevelsAreSubtotals="1" fieldPosition="0">
        <references count="1">
          <reference field="4294967294" count="3" selected="0">
            <x v="6"/>
            <x v="7"/>
            <x v="8"/>
          </reference>
        </references>
      </pivotArea>
    </format>
    <format dxfId="20">
      <pivotArea dataOnly="0" labelOnly="1" outline="0" fieldPosition="0">
        <references count="1">
          <reference field="4294967294" count="3">
            <x v="6"/>
            <x v="7"/>
            <x v="8"/>
          </reference>
        </references>
      </pivotArea>
    </format>
    <format dxfId="21">
      <pivotArea collapsedLevelsAreSubtotals="1" fieldPosition="0">
        <references count="2">
          <reference field="4294967294" count="2" selected="0">
            <x v="1"/>
            <x v="2"/>
          </reference>
          <reference field="10" count="13">
            <x v="4"/>
            <x v="6"/>
            <x v="7"/>
            <x v="11"/>
            <x v="14"/>
            <x v="15"/>
            <x v="16"/>
            <x v="18"/>
            <x v="21"/>
            <x v="22"/>
            <x v="23"/>
            <x v="24"/>
            <x v="25"/>
          </reference>
        </references>
      </pivotArea>
    </format>
    <format dxfId="22">
      <pivotArea collapsedLevelsAreSubtotals="1" fieldPosition="0">
        <references count="2">
          <reference field="4294967294" count="3" selected="0">
            <x v="3"/>
            <x v="4"/>
            <x v="5"/>
          </reference>
          <reference field="10" count="10">
            <x v="6"/>
            <x v="11"/>
            <x v="14"/>
            <x v="15"/>
            <x v="16"/>
            <x v="18"/>
            <x v="21"/>
            <x v="23"/>
            <x v="24"/>
            <x v="25"/>
          </reference>
        </references>
      </pivotArea>
    </format>
    <format dxfId="23">
      <pivotArea collapsedLevelsAreSubtotals="1" fieldPosition="0">
        <references count="2">
          <reference field="4294967294" count="3" selected="0">
            <x v="1"/>
            <x v="2"/>
            <x v="3"/>
          </reference>
          <reference field="10" count="7">
            <x v="2"/>
            <x v="5"/>
            <x v="13"/>
            <x v="17"/>
            <x v="19"/>
            <x v="46"/>
            <x v="47"/>
          </reference>
        </references>
      </pivotArea>
    </format>
    <format dxfId="24">
      <pivotArea dataOnly="0" labelOnly="1" fieldPosition="0">
        <references count="1">
          <reference field="10" count="17">
            <x v="1"/>
            <x v="5"/>
            <x v="6"/>
            <x v="10"/>
            <x v="11"/>
            <x v="13"/>
            <x v="15"/>
            <x v="17"/>
            <x v="19"/>
            <x v="20"/>
            <x v="21"/>
            <x v="25"/>
            <x v="26"/>
            <x v="27"/>
            <x v="28"/>
            <x v="45"/>
            <x v="46"/>
          </reference>
        </references>
      </pivotArea>
    </format>
    <format dxfId="25">
      <pivotArea collapsedLevelsAreSubtotals="1" fieldPosition="0">
        <references count="2">
          <reference field="4294967294" count="3" selected="0">
            <x v="1"/>
            <x v="2"/>
            <x v="3"/>
          </reference>
          <reference field="10" count="21">
            <x v="1"/>
            <x v="3"/>
            <x v="5"/>
            <x v="6"/>
            <x v="10"/>
            <x v="11"/>
            <x v="13"/>
            <x v="15"/>
            <x v="17"/>
            <x v="19"/>
            <x v="20"/>
            <x v="21"/>
            <x v="23"/>
            <x v="24"/>
            <x v="25"/>
            <x v="26"/>
            <x v="27"/>
            <x v="28"/>
            <x v="45"/>
            <x v="46"/>
            <x v="47"/>
          </reference>
        </references>
      </pivotArea>
    </format>
    <format dxfId="26">
      <pivotArea collapsedLevelsAreSubtotals="1" fieldPosition="0">
        <references count="2">
          <reference field="4294967294" count="1" selected="0">
            <x v="3"/>
          </reference>
          <reference field="10" count="9">
            <x v="6"/>
            <x v="11"/>
            <x v="15"/>
            <x v="21"/>
            <x v="22"/>
            <x v="23"/>
            <x v="24"/>
            <x v="25"/>
            <x v="53"/>
          </reference>
        </references>
      </pivotArea>
    </format>
    <format dxfId="27">
      <pivotArea collapsedLevelsAreSubtotals="1" fieldPosition="0">
        <references count="2">
          <reference field="4294967294" count="3" selected="0">
            <x v="1"/>
            <x v="2"/>
            <x v="3"/>
          </reference>
          <reference field="10" count="12">
            <x v="5"/>
            <x v="6"/>
            <x v="11"/>
            <x v="15"/>
            <x v="22"/>
            <x v="25"/>
            <x v="27"/>
            <x v="39"/>
            <x v="47"/>
            <x v="56"/>
            <x v="59"/>
            <x v="60"/>
          </reference>
        </references>
      </pivotArea>
    </format>
    <format dxfId="28">
      <pivotArea collapsedLevelsAreSubtotals="1" fieldPosition="0">
        <references count="2">
          <reference field="4294967294" count="3" selected="0">
            <x v="1"/>
            <x v="2"/>
            <x v="3"/>
          </reference>
          <reference field="10" count="51">
            <x v="0"/>
            <x v="1"/>
            <x v="2"/>
            <x v="3"/>
            <x v="4"/>
            <x v="7"/>
            <x v="8"/>
            <x v="9"/>
            <x v="10"/>
            <x v="12"/>
            <x v="13"/>
            <x v="14"/>
            <x v="16"/>
            <x v="17"/>
            <x v="19"/>
            <x v="20"/>
            <x v="21"/>
            <x v="23"/>
            <x v="24"/>
            <x v="26"/>
            <x v="28"/>
            <x v="29"/>
            <x v="30"/>
            <x v="31"/>
            <x v="32"/>
            <x v="33"/>
            <x v="34"/>
            <x v="35"/>
            <x v="36"/>
            <x v="37"/>
            <x v="38"/>
            <x v="40"/>
            <x v="41"/>
            <x v="42"/>
            <x v="43"/>
            <x v="44"/>
            <x v="45"/>
            <x v="46"/>
            <x v="47"/>
            <x v="48"/>
            <x v="49"/>
            <x v="50"/>
            <x v="51"/>
            <x v="52"/>
            <x v="53"/>
            <x v="54"/>
            <x v="55"/>
            <x v="56"/>
            <x v="57"/>
            <x v="58"/>
            <x v="61"/>
          </reference>
        </references>
      </pivotArea>
    </format>
    <format dxfId="29">
      <pivotArea collapsedLevelsAreSubtotals="1" fieldPosition="0">
        <references count="2">
          <reference field="4294967294" count="3" selected="0">
            <x v="1"/>
            <x v="2"/>
            <x v="3"/>
          </reference>
          <reference field="10" count="50">
            <x v="0"/>
            <x v="1"/>
            <x v="2"/>
            <x v="3"/>
            <x v="4"/>
            <x v="7"/>
            <x v="8"/>
            <x v="9"/>
            <x v="10"/>
            <x v="12"/>
            <x v="13"/>
            <x v="14"/>
            <x v="16"/>
            <x v="17"/>
            <x v="19"/>
            <x v="20"/>
            <x v="21"/>
            <x v="23"/>
            <x v="24"/>
            <x v="26"/>
            <x v="28"/>
            <x v="29"/>
            <x v="30"/>
            <x v="31"/>
            <x v="32"/>
            <x v="33"/>
            <x v="34"/>
            <x v="35"/>
            <x v="36"/>
            <x v="37"/>
            <x v="38"/>
            <x v="40"/>
            <x v="41"/>
            <x v="42"/>
            <x v="43"/>
            <x v="44"/>
            <x v="45"/>
            <x v="46"/>
            <x v="47"/>
            <x v="48"/>
            <x v="49"/>
            <x v="50"/>
            <x v="51"/>
            <x v="52"/>
            <x v="53"/>
            <x v="54"/>
            <x v="55"/>
            <x v="57"/>
            <x v="58"/>
            <x v="61"/>
          </reference>
        </references>
      </pivotArea>
    </format>
    <format dxfId="30">
      <pivotArea collapsedLevelsAreSubtotals="1" fieldPosition="0">
        <references count="2">
          <reference field="4294967294" count="2" selected="0">
            <x v="8"/>
            <x v="9"/>
          </reference>
          <reference field="10" count="2">
            <x v="48"/>
            <x v="51"/>
          </reference>
        </references>
      </pivotArea>
    </format>
    <format dxfId="31">
      <pivotArea collapsedLevelsAreSubtotals="1" fieldPosition="0">
        <references count="2">
          <reference field="4294967294" count="1" selected="0">
            <x v="0"/>
          </reference>
          <reference field="10" count="12">
            <x v="6"/>
            <x v="11"/>
            <x v="14"/>
            <x v="15"/>
            <x v="21"/>
            <x v="22"/>
            <x v="23"/>
            <x v="24"/>
            <x v="57"/>
            <x v="59"/>
            <x v="60"/>
            <x v="61"/>
          </reference>
        </references>
      </pivotArea>
    </format>
    <format dxfId="32">
      <pivotArea dataOnly="0" labelOnly="1" outline="0" fieldPosition="0">
        <references count="1">
          <reference field="4294967294" count="1">
            <x v="9"/>
          </reference>
        </references>
      </pivotArea>
    </format>
    <format dxfId="33">
      <pivotArea collapsedLevelsAreSubtotals="1" fieldPosition="0">
        <references count="2">
          <reference field="4294967294" count="3" selected="0">
            <x v="0"/>
            <x v="1"/>
            <x v="2"/>
          </reference>
          <reference field="10" count="9">
            <x v="29"/>
            <x v="31"/>
            <x v="32"/>
            <x v="34"/>
            <x v="37"/>
            <x v="38"/>
            <x v="42"/>
            <x v="43"/>
            <x v="64"/>
          </reference>
        </references>
      </pivotArea>
    </format>
    <format dxfId="34">
      <pivotArea collapsedLevelsAreSubtotals="1" fieldPosition="0">
        <references count="2">
          <reference field="4294967294" count="1" selected="0">
            <x v="0"/>
          </reference>
          <reference field="10" count="10">
            <x v="8"/>
            <x v="10"/>
            <x v="20"/>
            <x v="27"/>
            <x v="28"/>
            <x v="39"/>
            <x v="44"/>
            <x v="45"/>
            <x v="52"/>
            <x v="58"/>
          </reference>
        </references>
      </pivotArea>
    </format>
    <format dxfId="35">
      <pivotArea collapsedLevelsAreSubtotals="1" fieldPosition="0">
        <references count="2">
          <reference field="4294967294" count="4" selected="0">
            <x v="0"/>
            <x v="1"/>
            <x v="2"/>
            <x v="3"/>
          </reference>
          <reference field="10" count="98">
            <x v="0"/>
            <x v="1"/>
            <x v="2"/>
            <x v="3"/>
            <x v="4"/>
            <x v="5"/>
            <x v="6"/>
            <x v="7"/>
            <x v="9"/>
            <x v="10"/>
            <x v="11"/>
            <x v="14"/>
            <x v="15"/>
            <x v="16"/>
            <x v="17"/>
            <x v="18"/>
            <x v="19"/>
            <x v="20"/>
            <x v="21"/>
            <x v="22"/>
            <x v="23"/>
            <x v="24"/>
            <x v="25"/>
            <x v="26"/>
            <x v="27"/>
            <x v="28"/>
            <x v="29"/>
            <x v="30"/>
            <x v="31"/>
            <x v="32"/>
            <x v="33"/>
            <x v="34"/>
            <x v="35"/>
            <x v="36"/>
            <x v="37"/>
            <x v="38"/>
            <x v="39"/>
            <x v="40"/>
            <x v="41"/>
            <x v="42"/>
            <x v="43"/>
            <x v="44"/>
            <x v="45"/>
            <x v="46"/>
            <x v="47"/>
            <x v="48"/>
            <x v="49"/>
            <x v="50"/>
            <x v="51"/>
            <x v="52"/>
            <x v="54"/>
            <x v="55"/>
            <x v="56"/>
            <x v="57"/>
            <x v="61"/>
            <x v="62"/>
            <x v="63"/>
            <x v="64"/>
            <x v="65"/>
            <x v="66"/>
            <x v="67"/>
            <x v="68"/>
            <x v="69"/>
            <x v="70"/>
            <x v="71"/>
            <x v="72"/>
            <x v="73"/>
            <x v="74"/>
            <x v="75"/>
            <x v="76"/>
            <x v="77"/>
            <x v="78"/>
            <x v="79"/>
            <x v="80"/>
            <x v="81"/>
            <x v="82"/>
            <x v="83"/>
            <x v="84"/>
            <x v="85"/>
            <x v="86"/>
            <x v="87"/>
            <x v="88"/>
            <x v="89"/>
            <x v="90"/>
            <x v="91"/>
            <x v="92"/>
            <x v="93"/>
            <x v="94"/>
            <x v="95"/>
            <x v="96"/>
            <x v="97"/>
            <x v="98"/>
            <x v="99"/>
            <x v="101"/>
            <x v="102"/>
            <x v="103"/>
            <x v="104"/>
            <x v="105"/>
          </reference>
        </references>
      </pivotArea>
    </format>
    <format dxfId="36">
      <pivotArea collapsedLevelsAreSubtotals="1" fieldPosition="0">
        <references count="2">
          <reference field="4294967294" count="3" selected="0">
            <x v="6"/>
            <x v="7"/>
            <x v="8"/>
          </reference>
          <reference field="10" count="0"/>
        </references>
      </pivotArea>
    </format>
    <format dxfId="37">
      <pivotArea collapsedLevelsAreSubtotals="1" fieldPosition="0">
        <references count="2">
          <reference field="4294967294" count="2" selected="0">
            <x v="4"/>
            <x v="5"/>
          </reference>
          <reference field="10" count="0"/>
        </references>
      </pivotArea>
    </format>
    <format dxfId="38">
      <pivotArea collapsedLevelsAreSubtotals="1" fieldPosition="0">
        <references count="2">
          <reference field="4294967294" count="3" selected="0">
            <x v="0"/>
            <x v="1"/>
            <x v="2"/>
          </reference>
          <reference field="10" count="4">
            <x v="48"/>
            <x v="112"/>
            <x v="115"/>
            <x v="121"/>
          </reference>
        </references>
      </pivotArea>
    </format>
    <format dxfId="39">
      <pivotArea collapsedLevelsAreSubtotals="1" fieldPosition="0">
        <references count="2">
          <reference field="4294967294" count="3" selected="0">
            <x v="0"/>
            <x v="1"/>
            <x v="2"/>
          </reference>
          <reference field="10" count="1">
            <x v="11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11195DD-69BF-4C07-AE6F-DC4682169510}" name="Tabla dinámica2" cacheId="27319" applyNumberFormats="0" applyBorderFormats="0" applyFontFormats="0" applyPatternFormats="0" applyAlignmentFormats="0" applyWidthHeightFormats="1" dataCaption="Valores" updatedVersion="8" minRefreshableVersion="3" showDrill="0" useAutoFormatting="1" itemPrintTitles="1" createdVersion="7" indent="0" outline="1" outlineData="1" multipleFieldFilters="0">
  <location ref="Q6:R17" firstHeaderRow="1" firstDataRow="1" firstDataCol="1"/>
  <pivotFields count="12">
    <pivotField showAll="0"/>
    <pivotField showAll="0"/>
    <pivotField axis="axisRow" showAll="0">
      <items count="12">
        <item x="0"/>
        <item x="4"/>
        <item x="5"/>
        <item x="2"/>
        <item x="9"/>
        <item x="3"/>
        <item x="6"/>
        <item x="7"/>
        <item x="8"/>
        <item x="1"/>
        <item m="1" x="10"/>
        <item t="default"/>
      </items>
    </pivotField>
    <pivotField showAll="0"/>
    <pivotField showAll="0"/>
    <pivotField showAll="0"/>
    <pivotField numFmtId="14" showAll="0"/>
    <pivotField showAll="0"/>
    <pivotField showAll="0"/>
    <pivotField showAll="0"/>
    <pivotField showAll="0"/>
    <pivotField dataField="1" numFmtId="9" showAll="0"/>
  </pivotFields>
  <rowFields count="1">
    <field x="2"/>
  </rowFields>
  <rowItems count="11">
    <i>
      <x/>
    </i>
    <i>
      <x v="1"/>
    </i>
    <i>
      <x v="2"/>
    </i>
    <i>
      <x v="3"/>
    </i>
    <i>
      <x v="4"/>
    </i>
    <i>
      <x v="5"/>
    </i>
    <i>
      <x v="6"/>
    </i>
    <i>
      <x v="7"/>
    </i>
    <i>
      <x v="8"/>
    </i>
    <i>
      <x v="9"/>
    </i>
    <i t="grand">
      <x/>
    </i>
  </rowItems>
  <colItems count="1">
    <i/>
  </colItems>
  <dataFields count="1">
    <dataField name="Promedio de Indicador 4" fld="11" subtotal="average" baseField="0" baseItem="0"/>
  </dataFields>
  <formats count="1">
    <format dxfId="8">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Lider_de_Equipo" xr10:uid="{60CF8217-CBFE-43E2-AF56-9BF114E977D2}" sourceName="Lider de Equipo">
  <pivotTables>
    <pivotTable tabId="9" name="TablaDinámica3"/>
  </pivotTables>
  <data>
    <tabular pivotCacheId="52005189">
      <items count="5">
        <i x="0" s="1"/>
        <i x="1" nd="1"/>
        <i x="4" nd="1"/>
        <i x="2" nd="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stor" xr10:uid="{23C25EAA-EBCC-4BAD-BF5D-68A12F27A490}" sourceName="Gestor">
  <pivotTables>
    <pivotTable tabId="9" name="TablaDinámica3"/>
  </pivotTables>
  <data>
    <tabular pivotCacheId="52005189">
      <items count="12">
        <i x="6" s="1"/>
        <i x="7"/>
        <i x="0"/>
        <i x="1" nd="1"/>
        <i x="5" nd="1"/>
        <i x="2" nd="1"/>
        <i x="3" nd="1"/>
        <i x="11" nd="1"/>
        <i x="8" nd="1"/>
        <i x="10" nd="1"/>
        <i x="4" nd="1"/>
        <i x="9"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 xr10:uid="{DCFA6063-AC99-4158-999F-5C44A750A2E8}" sourceName="T">
  <pivotTables>
    <pivotTable tabId="9" name="TablaDinámica3"/>
  </pivotTables>
  <data>
    <tabular pivotCacheId="52005189">
      <items count="2">
        <i x="0" s="1"/>
        <i x="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_Fin" xr10:uid="{8A144110-F302-473C-9316-81E79B8D22D2}" sourceName="Año Fin">
  <pivotTables>
    <pivotTable tabId="9" name="TablaDinámica3"/>
  </pivotTables>
  <data>
    <tabular pivotCacheId="52005189">
      <items count="4">
        <i x="0" s="1"/>
        <i x="1" s="1" nd="1"/>
        <i x="2"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D" xr10:uid="{35298BB9-9701-4031-B0F5-522338088770}" sourceName="PD">
  <pivotTables>
    <pivotTable tabId="9" name="TablaDinámica3"/>
  </pivotTables>
  <data>
    <tabular pivotCacheId="52005189">
      <items count="3">
        <i x="1" s="1"/>
        <i x="2"/>
        <i x="0"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tado" xr10:uid="{905CA542-66B1-43FA-B244-94550D51F48C}" sourceName="Estado">
  <pivotTables>
    <pivotTable tabId="37" name="Tabla dinámica3"/>
  </pivotTables>
  <data>
    <tabular pivotCacheId="1783175101">
      <items count="8">
        <i x="5"/>
        <i x="4" s="1"/>
        <i x="0"/>
        <i x="2"/>
        <i x="1"/>
        <i x="6" nd="1"/>
        <i x="7" nd="1"/>
        <i x="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Lider_de_Equipo1" xr10:uid="{AE529E0E-B155-4892-A289-0BFC065D678F}" sourceName="Lider de Equipo">
  <pivotTables>
    <pivotTable tabId="37" name="Tabla dinámica3"/>
  </pivotTables>
  <data>
    <tabular pivotCacheId="1783175101">
      <items count="5">
        <i x="1" s="1"/>
        <i x="0"/>
        <i x="4"/>
        <i x="2"/>
        <i x="3"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stor1" xr10:uid="{91CD6BA6-5FFA-46F1-957A-BD3F09414DC0}" sourceName="Gestor">
  <pivotTables>
    <pivotTable tabId="37" name="Tabla dinámica3"/>
  </pivotTables>
  <data>
    <tabular pivotCacheId="1783175101">
      <items count="11">
        <i x="2" s="1"/>
        <i x="3" s="1"/>
        <i x="1" s="1" nd="1"/>
        <i x="6" s="1" nd="1"/>
        <i x="5" s="1" nd="1"/>
        <i x="8" s="1" nd="1"/>
        <i x="7" s="1" nd="1"/>
        <i x="0" s="1" nd="1"/>
        <i x="10" s="1" nd="1"/>
        <i x="4" s="1" nd="1"/>
        <i x="9"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1" xr10:uid="{505A4B47-CADE-499F-8334-5B926A5EFF2F}" sourceName="T">
  <pivotTables>
    <pivotTable tabId="37" name="Tabla dinámica3"/>
  </pivotTables>
  <data>
    <tabular pivotCacheId="1783175101">
      <items count="2">
        <i x="0" s="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der de Equipo" xr10:uid="{A7EA1BA1-92A9-4FB4-937E-52D5454141C3}" cache="SegmentaciónDeDatos_Lider_de_Equipo" caption="Lider de Equipo" rowHeight="228600"/>
  <slicer name="Gestor" xr10:uid="{D4705128-B46C-4408-84AF-737E40A1EC6F}" cache="SegmentaciónDeDatos_Gestor" caption="Gestor" rowHeight="234950"/>
  <slicer name="T" xr10:uid="{E6A1DD02-0FAC-467B-9F8D-7D99EF49E57C}" cache="SegmentaciónDeDatos_T" caption="T" rowHeight="228600"/>
  <slicer name="Año Fin" xr10:uid="{A15B2ACC-B019-41B4-9A0A-81FD197D9E2A}" cache="SegmentaciónDeDatos_Año_Fin" caption="Año Fin" rowHeight="228600"/>
  <slicer name="PD" xr10:uid="{A6020FFD-6921-48DB-A859-EFFBB3897B65}" cache="SegmentaciónDeDatos_PD" caption="PD" rowHeight="2286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stado" xr10:uid="{9F74D5C8-F3EC-4ED8-AA49-8B6E9221E2B1}" cache="SegmentaciónDeDatos_Estado" caption="Estado" rowHeight="228600"/>
  <slicer name="Lider de Equipo 1" xr10:uid="{AF98F116-6E72-4F16-A75F-0A579D3D62B4}" cache="SegmentaciónDeDatos_Lider_de_Equipo1" caption="Lider de Equipo" rowHeight="228600"/>
  <slicer name="Gestor 1" xr10:uid="{5604BF64-7B5D-4816-B54F-B11535B07EAB}" cache="SegmentaciónDeDatos_Gestor1" caption="Gestor" rowHeight="228600"/>
  <slicer name="T 1" xr10:uid="{42010647-18FF-44A3-B0BF-7FA6DAD8FF70}" cache="SegmentaciónDeDatos_T1" caption="T" rowHeight="2286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K1" dT="2021-08-09T20:28:54.47" personId="{5BDE5FD3-AFB1-45F0-A7AA-37A044AD7FE7}" id="{1C5534C2-D3C3-45A6-A820-881A16D4E3FE}">
    <text>Leve: Se consideran las observaciones basadas en los estandares de programacion, funciona al 100%
Mediano: En la validacion se presenta errores, aunque funciona.
Grave: En la vaidacion se identifica que no funciona.</text>
  </threadedComment>
</ThreadedComments>
</file>

<file path=xl/threadedComments/threadedComment2.xml><?xml version="1.0" encoding="utf-8"?>
<ThreadedComments xmlns="http://schemas.microsoft.com/office/spreadsheetml/2018/threadedcomments" xmlns:x="http://schemas.openxmlformats.org/spreadsheetml/2006/main">
  <threadedComment ref="L3" dT="2021-08-09T20:28:54.47" personId="{5BDE5FD3-AFB1-45F0-A7AA-37A044AD7FE7}" id="{5581B628-3B8B-4D51-B5A2-F7F11599CC3E}">
    <text>Leve: Se consideran las observaciones basadas en los estandares de programacion, funciona al 100%
Mediano: En la validacion se presenta errores, aunque funciona.
Grave: En la vaidacion se identifica que no funciona.</text>
  </threadedComment>
</ThreadedComments>
</file>

<file path=xl/threadedComments/threadedComment3.xml><?xml version="1.0" encoding="utf-8"?>
<ThreadedComments xmlns="http://schemas.microsoft.com/office/spreadsheetml/2018/threadedcomments" xmlns:x="http://schemas.openxmlformats.org/spreadsheetml/2006/main">
  <threadedComment ref="K1" dT="2021-08-09T20:28:54.47" personId="{5BDE5FD3-AFB1-45F0-A7AA-37A044AD7FE7}" id="{D3D20104-415D-4181-A61F-BCD64BD1C06D}">
    <text>Leve: Se consideran las observaciones basadas en los estandares de programacion, funciona al 100%
Mediano: En la validacion se presenta errores, aunque funciona.
Grave: En la vaidacion se identifica que no funciona.</text>
  </threadedComment>
  <threadedComment ref="F118" dT="2022-07-08T22:04:42.43" personId="{6F85D5BC-9B25-4F8F-804B-70BEB919BD09}" id="{766FAE27-A220-48B8-BAC1-0C03F435A53A}">
    <text>Depende de las pruebas de estres que le estan relaizando a la vista.</text>
  </threadedComment>
</ThreadedComments>
</file>

<file path=xl/threadedComments/threadedComment4.xml><?xml version="1.0" encoding="utf-8"?>
<ThreadedComments xmlns="http://schemas.microsoft.com/office/spreadsheetml/2018/threadedcomments" xmlns:x="http://schemas.openxmlformats.org/spreadsheetml/2006/main">
  <threadedComment ref="K1" dT="2021-08-09T20:28:54.47" personId="{5BDE5FD3-AFB1-45F0-A7AA-37A044AD7FE7}" id="{DBAC1294-9658-4C64-B606-C4D091F95856}">
    <text>Leve: Se consideran las observaciones basadas en los estandares de programacion, funciona al 100%
Mediano: En la validacion se presenta errores, aunque funciona.
Grave: En la vaidacion se identifica que no funciona.</text>
  </threadedComment>
  <threadedComment ref="F113" dT="2022-07-08T22:04:42.43" personId="{6F85D5BC-9B25-4F8F-804B-70BEB919BD09}" id="{1D61D6AA-AB2F-4545-9B71-4A0BA29D9427}">
    <text>Depende de las pruebas de estres que le estan relaizando a la vista.</text>
  </threadedComment>
</ThreadedComments>
</file>

<file path=xl/threadedComments/threadedComment5.xml><?xml version="1.0" encoding="utf-8"?>
<ThreadedComments xmlns="http://schemas.microsoft.com/office/spreadsheetml/2018/threadedcomments" xmlns:x="http://schemas.openxmlformats.org/spreadsheetml/2006/main">
  <threadedComment ref="F1" personId="{E8D48861-68FA-4701-A959-4C8D4371DC05}" id="{9D06F1D5-B5E2-4C9B-AA09-8D2A36607252}">
    <text>CAPEX: Dentro del presupuesto 2020
AREA: Proyectos nuevos con presupuesto gestionados por el area solicitante</text>
  </threadedComment>
  <threadedComment ref="G1" personId="{E8D48861-68FA-4701-A959-4C8D4371DC05}" id="{0EB6F97F-39B6-4C7E-919E-BE63424C5900}">
    <text>Interno: Con recursos internos 100%
Eterno: Con Recursos externos(proveedor) y items internos</text>
  </threadedComment>
  <threadedComment ref="H1" personId="{E8D48861-68FA-4701-A959-4C8D4371DC05}" id="{0FAD0EA1-06A8-41EA-A9EB-AFE65DF32045}">
    <text xml:space="preserve">Por Planificar: Con fecha probable de inicio
Pre-analisis: Levatamiento de informacion y requerimientos
En curso: Inicio y tiene su cronograma(kickof, analisis, diseño, construccion, pruebas, gestion de pase a produccion y transferencia de conocimiento y cierre de proyecto)
Detenido: En espera de nuevo cronograma, analisis y/
o recursos
</text>
  </threadedComment>
  <threadedComment ref="I1" dT="2020-03-04T18:00:26.15" personId="{CB981AF1-D2CC-49F1-9D82-45052394C62E}" id="{1EFE2E5F-861A-466A-ACFC-8467FCC207AB}">
    <text xml:space="preserve">En estado "En curso" se genera el subestado : Analisis, Definicion de Reqeurimeintos, Desarrollo, Pruebas, Despliegue y Post produccion
</text>
  </threadedComment>
  <threadedComment ref="J1" dT="2020-01-14T17:42:46.46" personId="{5BDE5FD3-AFB1-45F0-A7AA-37A044AD7FE7}" id="{4F8E534E-E567-4617-A989-2485A45DDF50}">
    <text xml:space="preserve">1-3 meses es pequeño
4-6 meses es mediano
&gt;6 meses es grande
</text>
  </threadedComment>
  <threadedComment ref="W1" dT="2022-03-21T22:55:55.12" personId="{5BDE5FD3-AFB1-45F0-A7AA-37A044AD7FE7}" id="{5C39F3BB-3C65-4AB5-825D-B22376DAEB93}">
    <text>Periodo Académico</text>
  </threadedComment>
  <threadedComment ref="AP1" dT="2020-03-04T16:33:22.10" personId="{CB981AF1-D2CC-49F1-9D82-45052394C62E}" id="{82F68F7E-04D5-4379-A81A-D3DC1D733CE3}">
    <text xml:space="preserve">Formula: (Dias Reales - Dias planificado)/Dias planificados
</text>
  </threadedComment>
  <threadedComment ref="AW1" dT="2020-03-04T16:35:54.85" personId="{CB981AF1-D2CC-49F1-9D82-45052394C62E}" id="{EEA879E6-4AFE-4E10-8A4E-4A5B57D2B32E}">
    <text xml:space="preserve">Formula: (Costo Real - Costo planificado)/Costo planificado
</text>
  </threadedComment>
  <threadedComment ref="BD1" dT="2020-03-04T16:42:46.22" personId="{CB981AF1-D2CC-49F1-9D82-45052394C62E}" id="{A31AA0A0-EA51-4D21-99B9-4321F7E20387}">
    <text xml:space="preserve">Formula: XProyecto(Numero de bloqueantesxpeso1+Numero de nobloqueantesxpeso2+Numero de cosmeticosxpeso3) 
*Peso dependen del tipo de proyecto
</text>
  </threadedComment>
  <threadedComment ref="L2" dT="2020-04-16T00:00:33.45" personId="{CB981AF1-D2CC-49F1-9D82-45052394C62E}" id="{2E43EE2C-F2BA-4003-99DF-CA89273C4898}">
    <text xml:space="preserve">Revision listas cruzadas, unificadas
</text>
  </threadedComment>
  <threadedComment ref="L2" dT="2020-04-24T20:16:23.55" personId="{CB981AF1-D2CC-49F1-9D82-45052394C62E}" id="{BEA9596B-CE3A-4E9B-9156-3542BF3D073F}" parentId="{2E43EE2C-F2BA-4003-99DF-CA89273C4898}">
    <text xml:space="preserve">1.Integrar el aula virtual con el sistema académico (Banner) para mejorar los procesos de publicación de notas.P/SP
Automatizar funcionalidades del aula virtual que permita reducir el tiempo de demora en la publicación de contenidos y recursos digitales de aprendizaje.
Mejorar la satisfacción de los estudiantes frente al aula virtual.
SP: Publicación automática en Banner desde el aula virtual
SP: Bonificación automática (según corresponda) las actividades formativas (&gt;= 16)
2. SP: Descuentos automaticos por trabajos fuera de fecha P/SP
</text>
  </threadedComment>
  <threadedComment ref="M13" dT="2022-08-23T01:45:07.54" personId="{06457156-1574-40E8-A88C-48383DFDA836}" id="{A4548E84-E740-4923-9000-657A48752C01}">
    <text>2600 dólares y  3000 soles</text>
  </threadedComment>
  <threadedComment ref="M18" dT="2022-03-15T13:30:23.60" personId="{5BDE5FD3-AFB1-45F0-A7AA-37A044AD7FE7}" id="{EC11FF43-FED2-4825-BF7A-7734F624D76A}">
    <text>Este proyecto se cotizo en soles, su costo fue de S/ 3,888, para estandarizar todos los montos se esta utilizando T.C. de 4.2 que se manejo en el proceso de presupuesto 2022, el cual su monto en dolares seria de $ 925.71</text>
  </threadedComment>
  <threadedComment ref="N18" dT="2022-03-15T13:30:23.60" personId="{5BDE5FD3-AFB1-45F0-A7AA-37A044AD7FE7}" id="{130139C9-7DB9-4D8D-83CA-9CB4238FE41C}">
    <text>Este proyecto se cotizo en soles, su costo fue de S/ 3,888, para estandarizar todos los montos se esta utilizando T.C. de 4.2 que se manejo en el proceso de presupuesto 2022, el cual su monto en dolares seria de $ 925.71</text>
  </threadedComment>
  <threadedComment ref="O18" dT="2022-03-15T13:31:07.81" personId="{5BDE5FD3-AFB1-45F0-A7AA-37A044AD7FE7}" id="{AC0B415F-2D3B-49FD-8E74-EBC729FD43DC}">
    <text>Este proyecto se cotizo en soles, su costo fue de S/ 600, para estandarizar todos los montos se esta utilizando T.C. de 4.2 que se manejo en el proceso de presupuesto 2022, el cual su monto en dolares seria de $ 142.86</text>
  </threadedComment>
  <threadedComment ref="L23" dT="2022-03-31T01:10:44.48" personId="{6F85D5BC-9B25-4F8F-804B-70BEB919BD09}" id="{92D34D90-BB42-4F4F-ACB3-FB7D86519A88}">
    <text xml:space="preserve">Se esta restructurando la forma de calificación que se consideran para las competencias y el cargado de dichas calificaciones.
</text>
  </threadedComment>
  <threadedComment ref="M32" dT="2022-03-15T13:30:23.60" personId="{5BDE5FD3-AFB1-45F0-A7AA-37A044AD7FE7}" id="{2C73AC85-26E9-400B-8144-47FE9D501A19}">
    <text>Este proyecto se cotizo en soles, su costo fue de S/ 3,888, para estandarizar todos los montos se esta utilizando T.C. de 4.2 que se manejo en el proceso de presupuesto 2022, el cual su monto en dolares seria de $ 925.71</text>
  </threadedComment>
  <threadedComment ref="N32" dT="2022-03-15T13:30:23.60" personId="{5BDE5FD3-AFB1-45F0-A7AA-37A044AD7FE7}" id="{CD1B866D-239B-4434-BF0A-4206A40AF8A8}">
    <text>Este proyecto se cotizo en soles, su costo fue de S/ 3,888, para estandarizar todos los montos se esta utilizando T.C. de 4.2 que se manejo en el proceso de presupuesto 2022, el cual su monto en dolares seria de $ 925.71</text>
  </threadedComment>
  <threadedComment ref="L34" dT="2022-02-16T14:20:28.23" personId="{6F85D5BC-9B25-4F8F-804B-70BEB919BD09}" id="{AA2CB6C8-C3B8-4566-89A0-3EFE4B484763}">
    <text xml:space="preserve">La versión 01 se paralizo en noviembre - método de asistencia.
La versión 02 se inicio en enero -campo atributo </text>
  </threadedComment>
  <threadedComment ref="M46" dT="2022-03-08T03:06:31.35" personId="{6F85D5BC-9B25-4F8F-804B-70BEB919BD09}" id="{F23D39DE-821B-40E8-BCB1-BA180331A64E}">
    <text>126000.00</text>
  </threadedComment>
  <threadedComment ref="L47" dT="2022-06-14T04:27:23.76" personId="{6F85D5BC-9B25-4F8F-804B-70BEB919BD09}" id="{82F00DE8-FCCD-4818-AE23-2B71CC44002F}">
    <text>Se cambiara las tablas, el registro de notas para que este sean desarroolados por carrera.</text>
  </threadedComment>
  <threadedComment ref="M48" dT="2022-03-15T13:06:40.41" personId="{5BDE5FD3-AFB1-45F0-A7AA-37A044AD7FE7}" id="{39ABEC61-B547-48B0-AA08-D50BD554C022}">
    <text>El monto aprobado para todo el proyecto es de S/ 242,532 y su equivalente en dolares es $ 57,746  con una tasa de cambio de 4.2</text>
  </threadedComment>
  <threadedComment ref="M49" dT="2022-03-15T13:34:59.33" personId="{5BDE5FD3-AFB1-45F0-A7AA-37A044AD7FE7}" id="{63439E95-BEE3-4023-8A27-C9DA5CC7616F}">
    <text>Este proyecto se cotizo en soles, su costo fue de S/ 12,600, para estandarizar todos los montos se esta utilizando T.C. de 4.2 que se manejo en el proceso de presupuesto 2022, el cual su monto en dolares seria de $ 3,000</text>
  </threadedComment>
  <threadedComment ref="M49" dT="2022-07-12T02:06:15.88" personId="{6F85D5BC-9B25-4F8F-804B-70BEB919BD09}" id="{56E7D235-96FF-4C1F-9010-10C269F72189}" parentId="{63439E95-BEE3-4023-8A27-C9DA5CC7616F}">
    <text>El proveedor cotizo a S/. 5690</text>
  </threadedComment>
  <threadedComment ref="M54" dT="2022-03-15T13:39:48.51" personId="{5BDE5FD3-AFB1-45F0-A7AA-37A044AD7FE7}" id="{F52B53D1-0352-4C54-AF4D-282F90FA7967}">
    <text>Este proyecto se cotizo en soles, su costo fue de S/ 20,000, para estandarizar todos los montos se esta utilizando T.C. de 4.2 que se manejo en el proceso de presupuesto 2022, el cual su monto en dolares seria de $ 4,761.90</text>
  </threadedComment>
  <threadedComment ref="DH59" dT="2022-03-30T22:54:58.81" personId="{B3CFB999-A72C-4100-8E95-DDD0B1D08D67}" id="{6D85E2BA-56D2-4984-AA74-DF39D8DF0447}">
    <text>Al no contar con los accesos se envio el script a operaciones para que lo ejecuten en prod, el reporte fue ejecutado y enviado solo al usuario por ser confidencial 29-mar el usuario reporta observaciones del reporte</text>
  </threadedComment>
  <threadedComment ref="L61" dT="2022-03-23T21:11:21.36" personId="{5BDE5FD3-AFB1-45F0-A7AA-37A044AD7FE7}" id="{158A0E46-4BF5-410C-8170-04D7D7D39C31}">
    <text>Requerimiento:
A. Registro de fechas con calendario.
B. Reportes</text>
  </threadedComment>
  <threadedComment ref="L62" dT="2022-05-03T14:29:26.17" personId="{6F85D5BC-9B25-4F8F-804B-70BEB919BD09}" id="{3FA7A0C7-4390-4B81-8F52-90924F094B6D}">
    <text>Restructuración del módulo de actas</text>
  </threadedComment>
  <threadedComment ref="L63" dT="2022-05-03T14:30:15.25" personId="{6F85D5BC-9B25-4F8F-804B-70BEB919BD09}" id="{2F356524-820D-4042-9E4F-66CC2092A4D9}">
    <text>Módulo que permita la matrícula del egresado</text>
  </threadedComment>
  <threadedComment ref="L64" dT="2022-08-24T23:32:15.61" personId="{6F85D5BC-9B25-4F8F-804B-70BEB919BD09}" id="{1F74E285-634E-4D45-A6CC-EF8DCD8F5A75}">
    <text>Cambiar la regla de procedimiento de admisión para que no elimine las notas de NEXUS.</text>
  </threadedComment>
  <threadedComment ref="L66" dT="2022-03-22T04:38:35.67" personId="{6F85D5BC-9B25-4F8F-804B-70BEB919BD09}" id="{CC317B47-65CC-4439-81C8-834ADA6401D3}">
    <text>Implementar mejoras al wf existente</text>
  </threadedComment>
  <threadedComment ref="L67" dT="2022-03-22T04:39:43.01" personId="{6F85D5BC-9B25-4F8F-804B-70BEB919BD09}" id="{BBDE091B-B81D-4D3A-8211-482CC17C2098}">
    <text>Fucionar el wf multimodal con el tramite para todas las modalidades</text>
  </threadedComment>
  <threadedComment ref="L120" dT="2022-06-20T22:09:06.73" personId="{6F85D5BC-9B25-4F8F-804B-70BEB919BD09}" id="{2FADC075-1046-4F35-B019-3F63483A8B6B}">
    <text>WF- Matricula Asignatura Dirigida
WF - Traslado Interno</text>
  </threadedComment>
</ThreadedComment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ivotTable" Target="../pivotTables/pivotTable4.x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10.xml"/><Relationship Id="rId4" Type="http://schemas.microsoft.com/office/2017/10/relationships/threadedComment" Target="../threadedComments/threadedComment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bin"/><Relationship Id="rId5" Type="http://schemas.microsoft.com/office/2019/04/relationships/namedSheetView" Target="../namedSheetViews/namedSheetView1.xml"/><Relationship Id="rId4" Type="http://schemas.microsoft.com/office/2017/10/relationships/threadedComment" Target="../threadedComments/threadedComment5.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64502-32B5-43A9-ABD3-276CE4179583}">
  <dimension ref="A1:E9"/>
  <sheetViews>
    <sheetView workbookViewId="0">
      <selection activeCell="A6" sqref="A6:A7"/>
    </sheetView>
  </sheetViews>
  <sheetFormatPr defaultColWidth="11.42578125" defaultRowHeight="14.45"/>
  <cols>
    <col min="1" max="1" width="14.5703125" bestFit="1" customWidth="1"/>
    <col min="2" max="2" width="15.5703125" bestFit="1" customWidth="1"/>
  </cols>
  <sheetData>
    <row r="1" spans="1:5">
      <c r="A1" t="s">
        <v>0</v>
      </c>
      <c r="B1" t="s">
        <v>1</v>
      </c>
      <c r="D1" t="s">
        <v>2</v>
      </c>
      <c r="E1" t="s">
        <v>3</v>
      </c>
    </row>
    <row r="2" spans="1:5">
      <c r="A2" t="s">
        <v>4</v>
      </c>
      <c r="B2" s="6" t="s">
        <v>5</v>
      </c>
      <c r="D2" t="s">
        <v>6</v>
      </c>
      <c r="E2" t="s">
        <v>7</v>
      </c>
    </row>
    <row r="3" spans="1:5">
      <c r="A3" t="s">
        <v>8</v>
      </c>
      <c r="B3" t="s">
        <v>9</v>
      </c>
      <c r="D3" t="s">
        <v>10</v>
      </c>
      <c r="E3" t="s">
        <v>11</v>
      </c>
    </row>
    <row r="4" spans="1:5">
      <c r="A4" t="s">
        <v>12</v>
      </c>
      <c r="B4" s="6" t="s">
        <v>13</v>
      </c>
      <c r="D4" t="s">
        <v>14</v>
      </c>
      <c r="E4" t="s">
        <v>15</v>
      </c>
    </row>
    <row r="5" spans="1:5">
      <c r="A5" t="s">
        <v>16</v>
      </c>
      <c r="B5" s="6" t="s">
        <v>17</v>
      </c>
      <c r="D5" t="s">
        <v>18</v>
      </c>
      <c r="E5" t="s">
        <v>19</v>
      </c>
    </row>
    <row r="6" spans="1:5">
      <c r="A6" t="s">
        <v>20</v>
      </c>
      <c r="B6" s="6" t="s">
        <v>21</v>
      </c>
    </row>
    <row r="7" spans="1:5">
      <c r="A7" t="s">
        <v>22</v>
      </c>
      <c r="B7" s="6" t="s">
        <v>23</v>
      </c>
    </row>
    <row r="8" spans="1:5">
      <c r="A8" t="s">
        <v>24</v>
      </c>
      <c r="B8" t="s">
        <v>24</v>
      </c>
    </row>
    <row r="9" spans="1:5">
      <c r="B9" s="6" t="s">
        <v>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0D045-A851-4136-9B0F-41CDAF96FFE3}">
  <dimension ref="A3:A56"/>
  <sheetViews>
    <sheetView workbookViewId="0"/>
  </sheetViews>
  <sheetFormatPr defaultColWidth="11.42578125" defaultRowHeight="14.45"/>
  <cols>
    <col min="1" max="1" width="98.7109375" bestFit="1" customWidth="1"/>
    <col min="2" max="2" width="15" bestFit="1" customWidth="1"/>
  </cols>
  <sheetData>
    <row r="3" spans="1:1">
      <c r="A3" s="8" t="s">
        <v>26</v>
      </c>
    </row>
    <row r="4" spans="1:1">
      <c r="A4" s="6" t="s">
        <v>27</v>
      </c>
    </row>
    <row r="5" spans="1:1">
      <c r="A5" s="47" t="s">
        <v>28</v>
      </c>
    </row>
    <row r="6" spans="1:1">
      <c r="A6" s="47" t="s">
        <v>29</v>
      </c>
    </row>
    <row r="7" spans="1:1">
      <c r="A7" s="47" t="s">
        <v>30</v>
      </c>
    </row>
    <row r="8" spans="1:1">
      <c r="A8" s="6" t="s">
        <v>31</v>
      </c>
    </row>
    <row r="9" spans="1:1">
      <c r="A9" s="47" t="s">
        <v>32</v>
      </c>
    </row>
    <row r="10" spans="1:1">
      <c r="A10" s="47" t="s">
        <v>33</v>
      </c>
    </row>
    <row r="11" spans="1:1">
      <c r="A11" s="47" t="s">
        <v>34</v>
      </c>
    </row>
    <row r="12" spans="1:1">
      <c r="A12" s="47" t="s">
        <v>35</v>
      </c>
    </row>
    <row r="13" spans="1:1">
      <c r="A13" s="6" t="s">
        <v>36</v>
      </c>
    </row>
    <row r="14" spans="1:1">
      <c r="A14" s="47" t="s">
        <v>37</v>
      </c>
    </row>
    <row r="15" spans="1:1">
      <c r="A15" s="6" t="s">
        <v>38</v>
      </c>
    </row>
    <row r="16" spans="1:1">
      <c r="A16" s="47" t="s">
        <v>39</v>
      </c>
    </row>
    <row r="17" spans="1:1">
      <c r="A17" s="47" t="s">
        <v>40</v>
      </c>
    </row>
    <row r="18" spans="1:1">
      <c r="A18" s="47" t="s">
        <v>41</v>
      </c>
    </row>
    <row r="19" spans="1:1">
      <c r="A19" s="47" t="s">
        <v>42</v>
      </c>
    </row>
    <row r="20" spans="1:1">
      <c r="A20" s="47" t="s">
        <v>43</v>
      </c>
    </row>
    <row r="21" spans="1:1">
      <c r="A21" s="47" t="s">
        <v>44</v>
      </c>
    </row>
    <row r="22" spans="1:1">
      <c r="A22" s="6" t="s">
        <v>45</v>
      </c>
    </row>
    <row r="23" spans="1:1">
      <c r="A23" s="47" t="s">
        <v>46</v>
      </c>
    </row>
    <row r="24" spans="1:1">
      <c r="A24" s="47" t="s">
        <v>47</v>
      </c>
    </row>
    <row r="25" spans="1:1">
      <c r="A25" s="47" t="s">
        <v>48</v>
      </c>
    </row>
    <row r="26" spans="1:1">
      <c r="A26" s="47" t="s">
        <v>49</v>
      </c>
    </row>
    <row r="27" spans="1:1">
      <c r="A27" s="47" t="s">
        <v>50</v>
      </c>
    </row>
    <row r="28" spans="1:1">
      <c r="A28" s="47" t="s">
        <v>51</v>
      </c>
    </row>
    <row r="29" spans="1:1">
      <c r="A29" s="47" t="s">
        <v>52</v>
      </c>
    </row>
    <row r="30" spans="1:1">
      <c r="A30" s="47" t="s">
        <v>53</v>
      </c>
    </row>
    <row r="31" spans="1:1">
      <c r="A31" s="47" t="s">
        <v>54</v>
      </c>
    </row>
    <row r="32" spans="1:1">
      <c r="A32" s="47" t="s">
        <v>55</v>
      </c>
    </row>
    <row r="33" spans="1:1">
      <c r="A33" s="47" t="s">
        <v>56</v>
      </c>
    </row>
    <row r="34" spans="1:1">
      <c r="A34" s="47" t="s">
        <v>57</v>
      </c>
    </row>
    <row r="35" spans="1:1">
      <c r="A35" s="47" t="s">
        <v>58</v>
      </c>
    </row>
    <row r="36" spans="1:1">
      <c r="A36" s="6" t="s">
        <v>59</v>
      </c>
    </row>
    <row r="37" spans="1:1">
      <c r="A37" s="47" t="s">
        <v>60</v>
      </c>
    </row>
    <row r="38" spans="1:1">
      <c r="A38" s="6" t="s">
        <v>61</v>
      </c>
    </row>
    <row r="39" spans="1:1">
      <c r="A39" s="47" t="s">
        <v>62</v>
      </c>
    </row>
    <row r="40" spans="1:1">
      <c r="A40" s="6" t="s">
        <v>63</v>
      </c>
    </row>
    <row r="41" spans="1:1">
      <c r="A41" s="47" t="s">
        <v>64</v>
      </c>
    </row>
    <row r="42" spans="1:1">
      <c r="A42" s="6" t="s">
        <v>65</v>
      </c>
    </row>
    <row r="43" spans="1:1">
      <c r="A43" s="47" t="s">
        <v>66</v>
      </c>
    </row>
    <row r="44" spans="1:1">
      <c r="A44" s="6" t="s">
        <v>67</v>
      </c>
    </row>
    <row r="45" spans="1:1">
      <c r="A45" s="47" t="s">
        <v>68</v>
      </c>
    </row>
    <row r="46" spans="1:1">
      <c r="A46" s="47" t="s">
        <v>69</v>
      </c>
    </row>
    <row r="47" spans="1:1">
      <c r="A47" s="47" t="s">
        <v>70</v>
      </c>
    </row>
    <row r="48" spans="1:1">
      <c r="A48" s="47" t="s">
        <v>71</v>
      </c>
    </row>
    <row r="49" spans="1:1">
      <c r="A49" s="47" t="s">
        <v>72</v>
      </c>
    </row>
    <row r="50" spans="1:1">
      <c r="A50" s="6" t="s">
        <v>73</v>
      </c>
    </row>
    <row r="51" spans="1:1">
      <c r="A51" s="47" t="s">
        <v>74</v>
      </c>
    </row>
    <row r="52" spans="1:1">
      <c r="A52" s="47" t="s">
        <v>75</v>
      </c>
    </row>
    <row r="53" spans="1:1">
      <c r="A53" s="6" t="s">
        <v>76</v>
      </c>
    </row>
    <row r="54" spans="1:1">
      <c r="A54" s="47" t="s">
        <v>77</v>
      </c>
    </row>
    <row r="55" spans="1:1">
      <c r="A55" s="47" t="s">
        <v>78</v>
      </c>
    </row>
    <row r="56" spans="1:1">
      <c r="A56" s="6" t="s">
        <v>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8C164-A2FE-4AAF-BA99-F2B535C2ECA4}">
  <dimension ref="A3:B30"/>
  <sheetViews>
    <sheetView topLeftCell="A2" workbookViewId="0">
      <selection activeCell="A3" sqref="A3"/>
    </sheetView>
  </sheetViews>
  <sheetFormatPr defaultColWidth="8.85546875" defaultRowHeight="14.45"/>
  <cols>
    <col min="1" max="1" width="76.7109375" bestFit="1" customWidth="1"/>
    <col min="2" max="2" width="28.28515625" bestFit="1" customWidth="1"/>
    <col min="3" max="3" width="3.28515625" bestFit="1" customWidth="1"/>
    <col min="4" max="4" width="11.140625" bestFit="1" customWidth="1"/>
    <col min="5" max="5" width="12.7109375" bestFit="1" customWidth="1"/>
    <col min="6" max="6" width="3.28515625" bestFit="1" customWidth="1"/>
    <col min="7" max="7" width="11.140625" bestFit="1" customWidth="1"/>
    <col min="8" max="8" width="17.85546875" bestFit="1" customWidth="1"/>
    <col min="9" max="9" width="16.5703125" bestFit="1" customWidth="1"/>
    <col min="10" max="16" width="7.28515625" bestFit="1" customWidth="1"/>
    <col min="17" max="65" width="7.140625" bestFit="1" customWidth="1"/>
    <col min="66" max="89" width="8.42578125" bestFit="1" customWidth="1"/>
    <col min="90" max="90" width="11.140625" bestFit="1" customWidth="1"/>
    <col min="91" max="91" width="12.7109375" bestFit="1" customWidth="1"/>
  </cols>
  <sheetData>
    <row r="3" spans="1:2">
      <c r="A3" s="8" t="s">
        <v>26</v>
      </c>
      <c r="B3" t="s">
        <v>80</v>
      </c>
    </row>
    <row r="4" spans="1:2">
      <c r="A4" s="6" t="s">
        <v>81</v>
      </c>
      <c r="B4">
        <v>57</v>
      </c>
    </row>
    <row r="5" spans="1:2">
      <c r="A5" s="47" t="s">
        <v>82</v>
      </c>
      <c r="B5">
        <v>38</v>
      </c>
    </row>
    <row r="6" spans="1:2">
      <c r="A6" s="48" t="s">
        <v>12</v>
      </c>
      <c r="B6">
        <v>6</v>
      </c>
    </row>
    <row r="7" spans="1:2">
      <c r="A7" s="48" t="s">
        <v>83</v>
      </c>
      <c r="B7">
        <v>2</v>
      </c>
    </row>
    <row r="8" spans="1:2">
      <c r="A8" s="49" t="s">
        <v>84</v>
      </c>
      <c r="B8">
        <v>1</v>
      </c>
    </row>
    <row r="9" spans="1:2">
      <c r="A9" s="49" t="s">
        <v>85</v>
      </c>
      <c r="B9">
        <v>1</v>
      </c>
    </row>
    <row r="10" spans="1:2">
      <c r="A10" s="48" t="s">
        <v>86</v>
      </c>
      <c r="B10">
        <v>26</v>
      </c>
    </row>
    <row r="11" spans="1:2">
      <c r="A11" s="48" t="s">
        <v>8</v>
      </c>
      <c r="B11">
        <v>2</v>
      </c>
    </row>
    <row r="12" spans="1:2">
      <c r="A12" s="48" t="s">
        <v>4</v>
      </c>
      <c r="B12">
        <v>1</v>
      </c>
    </row>
    <row r="13" spans="1:2">
      <c r="A13" s="48" t="s">
        <v>24</v>
      </c>
      <c r="B13">
        <v>1</v>
      </c>
    </row>
    <row r="14" spans="1:2">
      <c r="A14" s="49" t="s">
        <v>87</v>
      </c>
      <c r="B14">
        <v>1</v>
      </c>
    </row>
    <row r="15" spans="1:2">
      <c r="A15" s="47" t="s">
        <v>88</v>
      </c>
      <c r="B15">
        <v>19</v>
      </c>
    </row>
    <row r="16" spans="1:2">
      <c r="A16" s="48" t="s">
        <v>12</v>
      </c>
      <c r="B16">
        <v>7</v>
      </c>
    </row>
    <row r="17" spans="1:2">
      <c r="A17" s="48" t="s">
        <v>83</v>
      </c>
      <c r="B17">
        <v>1</v>
      </c>
    </row>
    <row r="18" spans="1:2">
      <c r="A18" s="49" t="s">
        <v>89</v>
      </c>
      <c r="B18">
        <v>1</v>
      </c>
    </row>
    <row r="19" spans="1:2">
      <c r="A19" s="48" t="s">
        <v>86</v>
      </c>
      <c r="B19">
        <v>10</v>
      </c>
    </row>
    <row r="20" spans="1:2">
      <c r="A20" s="48" t="s">
        <v>8</v>
      </c>
      <c r="B20">
        <v>1</v>
      </c>
    </row>
    <row r="21" spans="1:2">
      <c r="A21" s="6" t="s">
        <v>90</v>
      </c>
      <c r="B21">
        <v>6</v>
      </c>
    </row>
    <row r="22" spans="1:2">
      <c r="A22" s="47" t="s">
        <v>82</v>
      </c>
      <c r="B22">
        <v>5</v>
      </c>
    </row>
    <row r="23" spans="1:2">
      <c r="A23" s="48" t="s">
        <v>86</v>
      </c>
      <c r="B23">
        <v>2</v>
      </c>
    </row>
    <row r="24" spans="1:2">
      <c r="A24" s="48" t="s">
        <v>8</v>
      </c>
      <c r="B24">
        <v>1</v>
      </c>
    </row>
    <row r="25" spans="1:2">
      <c r="A25" s="48" t="s">
        <v>24</v>
      </c>
      <c r="B25">
        <v>2</v>
      </c>
    </row>
    <row r="26" spans="1:2">
      <c r="A26" s="49" t="s">
        <v>91</v>
      </c>
      <c r="B26">
        <v>1</v>
      </c>
    </row>
    <row r="27" spans="1:2">
      <c r="A27" s="49" t="s">
        <v>92</v>
      </c>
      <c r="B27">
        <v>1</v>
      </c>
    </row>
    <row r="28" spans="1:2">
      <c r="A28" s="47" t="s">
        <v>88</v>
      </c>
      <c r="B28">
        <v>1</v>
      </c>
    </row>
    <row r="29" spans="1:2">
      <c r="A29" s="48" t="s">
        <v>86</v>
      </c>
      <c r="B29">
        <v>1</v>
      </c>
    </row>
    <row r="30" spans="1:2">
      <c r="A30" s="6" t="s">
        <v>79</v>
      </c>
      <c r="B30">
        <v>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146BD-A2E7-43E0-BF4B-C86EEB65A431}">
  <dimension ref="B2:D25"/>
  <sheetViews>
    <sheetView workbookViewId="0"/>
  </sheetViews>
  <sheetFormatPr defaultColWidth="11.42578125" defaultRowHeight="14.45"/>
  <cols>
    <col min="2" max="2" width="18.7109375" bestFit="1" customWidth="1"/>
    <col min="3" max="3" width="9.28515625" bestFit="1" customWidth="1"/>
    <col min="4" max="4" width="14.28515625" bestFit="1" customWidth="1"/>
    <col min="5" max="5" width="13.5703125" bestFit="1" customWidth="1"/>
  </cols>
  <sheetData>
    <row r="2" spans="2:4">
      <c r="B2" s="8" t="s">
        <v>26</v>
      </c>
      <c r="C2" s="8" t="s">
        <v>93</v>
      </c>
      <c r="D2" t="s">
        <v>94</v>
      </c>
    </row>
    <row r="3" spans="2:4">
      <c r="B3" s="6" t="s">
        <v>95</v>
      </c>
      <c r="C3" s="6">
        <v>47</v>
      </c>
      <c r="D3">
        <v>240</v>
      </c>
    </row>
    <row r="4" spans="2:4">
      <c r="B4" s="6" t="s">
        <v>96</v>
      </c>
      <c r="C4" s="6">
        <v>47</v>
      </c>
      <c r="D4">
        <v>176</v>
      </c>
    </row>
    <row r="5" spans="2:4">
      <c r="B5" s="6" t="s">
        <v>97</v>
      </c>
      <c r="C5" s="6">
        <v>47</v>
      </c>
      <c r="D5">
        <v>235</v>
      </c>
    </row>
    <row r="6" spans="2:4">
      <c r="B6" s="6" t="s">
        <v>98</v>
      </c>
      <c r="C6" s="6">
        <v>47</v>
      </c>
      <c r="D6">
        <v>226.5</v>
      </c>
    </row>
    <row r="7" spans="2:4">
      <c r="B7" s="6" t="s">
        <v>99</v>
      </c>
      <c r="C7" s="6">
        <v>47</v>
      </c>
      <c r="D7">
        <v>159</v>
      </c>
    </row>
    <row r="8" spans="2:4">
      <c r="B8" s="6" t="s">
        <v>100</v>
      </c>
      <c r="C8" s="6">
        <v>47</v>
      </c>
      <c r="D8">
        <v>181</v>
      </c>
    </row>
    <row r="9" spans="2:4">
      <c r="B9" s="6" t="s">
        <v>101</v>
      </c>
      <c r="C9" s="6">
        <v>47</v>
      </c>
      <c r="D9">
        <v>240</v>
      </c>
    </row>
    <row r="10" spans="2:4">
      <c r="B10" s="6" t="s">
        <v>102</v>
      </c>
      <c r="C10" s="6">
        <v>47</v>
      </c>
      <c r="D10">
        <v>218</v>
      </c>
    </row>
    <row r="11" spans="2:4">
      <c r="B11" s="6" t="s">
        <v>103</v>
      </c>
      <c r="C11" s="6">
        <v>30</v>
      </c>
      <c r="D11">
        <v>180</v>
      </c>
    </row>
    <row r="12" spans="2:4">
      <c r="B12" s="6" t="s">
        <v>104</v>
      </c>
      <c r="C12" s="6">
        <v>47</v>
      </c>
      <c r="D12">
        <v>231</v>
      </c>
    </row>
    <row r="13" spans="2:4">
      <c r="B13" s="6" t="s">
        <v>105</v>
      </c>
      <c r="C13" s="6">
        <v>47</v>
      </c>
      <c r="D13">
        <v>48</v>
      </c>
    </row>
    <row r="14" spans="2:4">
      <c r="B14" s="6" t="s">
        <v>106</v>
      </c>
      <c r="C14" s="6">
        <v>47</v>
      </c>
      <c r="D14">
        <v>215</v>
      </c>
    </row>
    <row r="15" spans="2:4">
      <c r="B15" s="6" t="s">
        <v>107</v>
      </c>
      <c r="C15" s="6">
        <v>47</v>
      </c>
      <c r="D15">
        <v>226</v>
      </c>
    </row>
    <row r="16" spans="2:4">
      <c r="B16" s="6" t="s">
        <v>108</v>
      </c>
      <c r="C16" s="6">
        <v>30</v>
      </c>
      <c r="D16">
        <v>105.5</v>
      </c>
    </row>
    <row r="17" spans="2:4">
      <c r="B17" s="6" t="s">
        <v>109</v>
      </c>
      <c r="C17" s="6">
        <v>30</v>
      </c>
      <c r="D17">
        <v>117</v>
      </c>
    </row>
    <row r="18" spans="2:4">
      <c r="B18" s="6" t="s">
        <v>110</v>
      </c>
      <c r="C18" s="6">
        <v>47</v>
      </c>
      <c r="D18">
        <v>132</v>
      </c>
    </row>
    <row r="19" spans="2:4">
      <c r="B19" s="6" t="s">
        <v>111</v>
      </c>
      <c r="C19" s="6">
        <v>47</v>
      </c>
      <c r="D19">
        <v>225.5</v>
      </c>
    </row>
    <row r="20" spans="2:4">
      <c r="B20" s="6" t="s">
        <v>112</v>
      </c>
      <c r="C20" s="6">
        <v>47</v>
      </c>
      <c r="D20">
        <v>240</v>
      </c>
    </row>
    <row r="21" spans="2:4">
      <c r="B21" s="6" t="s">
        <v>113</v>
      </c>
      <c r="C21" s="6">
        <v>47</v>
      </c>
      <c r="D21">
        <v>219</v>
      </c>
    </row>
    <row r="22" spans="2:4">
      <c r="B22" s="6" t="s">
        <v>114</v>
      </c>
      <c r="C22" s="6">
        <v>47</v>
      </c>
      <c r="D22">
        <v>240</v>
      </c>
    </row>
    <row r="23" spans="2:4">
      <c r="B23" s="6" t="s">
        <v>115</v>
      </c>
      <c r="C23" s="6">
        <v>30</v>
      </c>
      <c r="D23">
        <v>150</v>
      </c>
    </row>
    <row r="24" spans="2:4">
      <c r="B24" s="6" t="s">
        <v>116</v>
      </c>
      <c r="C24" s="6">
        <v>47</v>
      </c>
      <c r="D24">
        <v>193</v>
      </c>
    </row>
    <row r="25" spans="2:4">
      <c r="B25" s="6" t="s">
        <v>79</v>
      </c>
      <c r="D25">
        <v>4197.5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326E0-8193-4204-8BD5-76E320218E68}">
  <dimension ref="A1:S84"/>
  <sheetViews>
    <sheetView topLeftCell="G1" workbookViewId="0">
      <selection activeCell="M2" sqref="M1:Q2"/>
    </sheetView>
  </sheetViews>
  <sheetFormatPr defaultColWidth="9.140625" defaultRowHeight="14.45"/>
  <cols>
    <col min="2" max="2" width="10.85546875" customWidth="1"/>
    <col min="3" max="3" width="13.28515625" bestFit="1" customWidth="1"/>
    <col min="4" max="4" width="12.7109375" customWidth="1"/>
    <col min="5" max="5" width="16.42578125" bestFit="1" customWidth="1"/>
    <col min="6" max="6" width="48" customWidth="1"/>
    <col min="7" max="7" width="14.85546875" customWidth="1"/>
    <col min="8" max="8" width="16.7109375" customWidth="1"/>
    <col min="10" max="11" width="19.28515625" customWidth="1"/>
    <col min="12" max="12" width="13.140625" style="170" bestFit="1" customWidth="1"/>
    <col min="14" max="14" width="16.5703125" bestFit="1" customWidth="1"/>
    <col min="15" max="15" width="21.85546875" bestFit="1" customWidth="1"/>
  </cols>
  <sheetData>
    <row r="1" spans="1:19" ht="28.9">
      <c r="A1" s="158" t="s">
        <v>0</v>
      </c>
      <c r="B1" s="310" t="s">
        <v>117</v>
      </c>
      <c r="C1" s="310" t="s">
        <v>118</v>
      </c>
      <c r="D1" s="310" t="s">
        <v>119</v>
      </c>
      <c r="E1" s="310" t="s">
        <v>120</v>
      </c>
      <c r="F1" s="310" t="s">
        <v>121</v>
      </c>
      <c r="G1" s="310" t="s">
        <v>122</v>
      </c>
      <c r="H1" s="158" t="s">
        <v>123</v>
      </c>
      <c r="I1" s="158" t="s">
        <v>124</v>
      </c>
      <c r="J1" s="158" t="s">
        <v>125</v>
      </c>
      <c r="K1" s="310" t="s">
        <v>126</v>
      </c>
      <c r="L1" s="168" t="s">
        <v>127</v>
      </c>
      <c r="N1" s="128" t="s">
        <v>128</v>
      </c>
      <c r="O1" s="312" t="s">
        <v>129</v>
      </c>
      <c r="S1" s="313"/>
    </row>
    <row r="2" spans="1:19">
      <c r="A2" s="159"/>
      <c r="B2" s="311"/>
      <c r="C2" s="311"/>
      <c r="D2" s="311"/>
      <c r="E2" s="319"/>
      <c r="F2" s="311"/>
      <c r="G2" s="349"/>
      <c r="H2" s="151"/>
      <c r="I2" s="150"/>
      <c r="J2" s="152"/>
      <c r="K2" s="270"/>
      <c r="L2" s="169">
        <f t="shared" ref="L2:L63" si="0">IF(EXACT(K2,"Leve"),0.85,1)</f>
        <v>1</v>
      </c>
      <c r="N2" s="128" t="s">
        <v>130</v>
      </c>
      <c r="O2" s="314" t="s">
        <v>131</v>
      </c>
      <c r="Q2" s="128"/>
      <c r="R2" s="314"/>
      <c r="S2" s="128"/>
    </row>
    <row r="3" spans="1:19">
      <c r="A3" s="159"/>
      <c r="B3" s="150"/>
      <c r="C3" s="150"/>
      <c r="D3" s="150"/>
      <c r="E3" s="319"/>
      <c r="F3" s="150"/>
      <c r="G3" s="349"/>
      <c r="H3" s="151"/>
      <c r="I3" s="151"/>
      <c r="J3" s="152"/>
      <c r="K3" s="154"/>
      <c r="L3" s="169">
        <f t="shared" si="0"/>
        <v>1</v>
      </c>
      <c r="N3" s="128" t="s">
        <v>132</v>
      </c>
      <c r="O3" s="314" t="s">
        <v>133</v>
      </c>
      <c r="P3" s="128"/>
      <c r="S3" s="128"/>
    </row>
    <row r="4" spans="1:19">
      <c r="A4" s="159"/>
      <c r="B4" s="150"/>
      <c r="C4" s="150"/>
      <c r="D4" s="150"/>
      <c r="E4" s="348"/>
      <c r="F4" s="152"/>
      <c r="G4" s="350"/>
      <c r="H4" s="269"/>
      <c r="I4" s="151"/>
      <c r="J4" s="152"/>
      <c r="K4" s="154"/>
      <c r="L4" s="169">
        <f t="shared" si="0"/>
        <v>1</v>
      </c>
    </row>
    <row r="5" spans="1:19">
      <c r="A5" s="159"/>
      <c r="B5" s="150"/>
      <c r="C5" s="150"/>
      <c r="D5" s="156"/>
      <c r="E5" s="343"/>
      <c r="F5" s="152"/>
      <c r="G5" s="151"/>
      <c r="H5" s="151"/>
      <c r="I5" s="327"/>
      <c r="J5" s="152"/>
      <c r="K5" s="154"/>
      <c r="L5" s="169">
        <f t="shared" si="0"/>
        <v>1</v>
      </c>
      <c r="N5" s="8" t="s">
        <v>26</v>
      </c>
      <c r="O5" t="s">
        <v>134</v>
      </c>
    </row>
    <row r="6" spans="1:19">
      <c r="A6" s="159"/>
      <c r="B6" s="150"/>
      <c r="C6" s="150"/>
      <c r="D6" s="156"/>
      <c r="E6" s="343"/>
      <c r="F6" s="152"/>
      <c r="G6" s="151"/>
      <c r="H6" s="151"/>
      <c r="I6" s="327"/>
      <c r="J6" s="152"/>
      <c r="K6" s="154"/>
      <c r="L6" s="169">
        <f t="shared" si="0"/>
        <v>1</v>
      </c>
      <c r="N6" s="6" t="s">
        <v>135</v>
      </c>
      <c r="O6" s="11">
        <v>1</v>
      </c>
    </row>
    <row r="7" spans="1:19">
      <c r="A7" s="159"/>
      <c r="B7" s="150"/>
      <c r="C7" s="150"/>
      <c r="D7" s="156"/>
      <c r="E7" s="343"/>
      <c r="F7" s="152"/>
      <c r="G7" s="151"/>
      <c r="H7" s="151"/>
      <c r="I7" s="352"/>
      <c r="J7" s="152"/>
      <c r="K7" s="154"/>
      <c r="L7" s="169">
        <f t="shared" si="0"/>
        <v>1</v>
      </c>
      <c r="N7" s="6" t="s">
        <v>136</v>
      </c>
      <c r="O7" s="11">
        <v>1</v>
      </c>
    </row>
    <row r="8" spans="1:19">
      <c r="A8" s="159"/>
      <c r="B8" s="150"/>
      <c r="C8" s="150"/>
      <c r="D8" s="156"/>
      <c r="E8" s="343"/>
      <c r="F8" s="152"/>
      <c r="G8" s="151"/>
      <c r="H8" s="151"/>
      <c r="I8" s="352"/>
      <c r="J8" s="152"/>
      <c r="K8" s="154"/>
      <c r="L8" s="169">
        <f t="shared" si="0"/>
        <v>1</v>
      </c>
      <c r="N8" s="6" t="s">
        <v>137</v>
      </c>
      <c r="O8" s="11">
        <v>1</v>
      </c>
    </row>
    <row r="9" spans="1:19">
      <c r="A9" s="159"/>
      <c r="B9" s="150"/>
      <c r="C9" s="150"/>
      <c r="D9" s="156"/>
      <c r="E9" s="343"/>
      <c r="F9" s="152"/>
      <c r="G9" s="151"/>
      <c r="H9" s="151"/>
      <c r="I9" s="352"/>
      <c r="J9" s="152"/>
      <c r="K9" s="154"/>
      <c r="L9" s="169">
        <f t="shared" si="0"/>
        <v>1</v>
      </c>
      <c r="N9" s="6" t="s">
        <v>138</v>
      </c>
      <c r="O9" s="11">
        <v>0.97142857142857131</v>
      </c>
    </row>
    <row r="10" spans="1:19">
      <c r="A10" s="159"/>
      <c r="B10" s="150"/>
      <c r="C10" s="150"/>
      <c r="D10" s="150"/>
      <c r="E10" s="351"/>
      <c r="F10" s="152"/>
      <c r="G10" s="151"/>
      <c r="H10" s="151"/>
      <c r="I10" s="156"/>
      <c r="J10" s="152"/>
      <c r="K10" s="154"/>
      <c r="L10" s="169">
        <f t="shared" si="0"/>
        <v>1</v>
      </c>
      <c r="N10" s="6" t="s">
        <v>139</v>
      </c>
      <c r="O10" s="11">
        <v>1</v>
      </c>
    </row>
    <row r="11" spans="1:19">
      <c r="A11" s="159"/>
      <c r="B11" s="150"/>
      <c r="C11" s="150"/>
      <c r="D11" s="150"/>
      <c r="E11" s="319"/>
      <c r="F11" s="152"/>
      <c r="G11" s="151"/>
      <c r="H11" s="151"/>
      <c r="I11" s="150"/>
      <c r="J11" s="152"/>
      <c r="K11" s="154"/>
      <c r="L11" s="169">
        <f t="shared" si="0"/>
        <v>1</v>
      </c>
      <c r="N11" s="6" t="s">
        <v>140</v>
      </c>
      <c r="O11" s="11">
        <v>0.93548387096774188</v>
      </c>
    </row>
    <row r="12" spans="1:19">
      <c r="A12" s="159"/>
      <c r="B12" s="150"/>
      <c r="C12" s="150"/>
      <c r="D12" s="150"/>
      <c r="E12" s="319"/>
      <c r="F12" s="152"/>
      <c r="G12" s="151"/>
      <c r="H12" s="151"/>
      <c r="I12" s="327"/>
      <c r="J12" s="152"/>
      <c r="K12" s="154"/>
      <c r="L12" s="169">
        <f t="shared" si="0"/>
        <v>1</v>
      </c>
      <c r="N12" s="6" t="s">
        <v>76</v>
      </c>
      <c r="O12" s="11">
        <v>1</v>
      </c>
    </row>
    <row r="13" spans="1:19">
      <c r="A13" s="159"/>
      <c r="B13" s="150"/>
      <c r="C13" s="150"/>
      <c r="D13" s="150"/>
      <c r="E13" s="319"/>
      <c r="F13" s="152"/>
      <c r="G13" s="151"/>
      <c r="H13" s="151"/>
      <c r="I13" s="327"/>
      <c r="J13" s="152"/>
      <c r="K13" s="154"/>
      <c r="L13" s="169">
        <f t="shared" si="0"/>
        <v>1</v>
      </c>
      <c r="N13" s="6" t="s">
        <v>141</v>
      </c>
      <c r="O13" s="11">
        <v>1</v>
      </c>
    </row>
    <row r="14" spans="1:19">
      <c r="A14" s="159"/>
      <c r="B14" s="150"/>
      <c r="C14" s="150"/>
      <c r="D14" s="150"/>
      <c r="E14" s="319"/>
      <c r="F14" s="152"/>
      <c r="G14" s="151"/>
      <c r="H14" s="151"/>
      <c r="I14" s="352"/>
      <c r="J14" s="152"/>
      <c r="K14" s="154"/>
      <c r="L14" s="169">
        <f t="shared" si="0"/>
        <v>1</v>
      </c>
      <c r="N14" s="6" t="s">
        <v>142</v>
      </c>
      <c r="O14" s="11"/>
    </row>
    <row r="15" spans="1:19">
      <c r="A15" s="159"/>
      <c r="B15" s="150"/>
      <c r="C15" s="150"/>
      <c r="D15" s="150"/>
      <c r="E15" s="319"/>
      <c r="F15" s="152"/>
      <c r="G15" s="151"/>
      <c r="H15" s="151"/>
      <c r="I15" s="157"/>
      <c r="J15" s="152"/>
      <c r="K15" s="154"/>
      <c r="L15" s="169">
        <f t="shared" si="0"/>
        <v>1</v>
      </c>
      <c r="N15" s="6" t="s">
        <v>143</v>
      </c>
      <c r="O15" s="11">
        <v>1</v>
      </c>
    </row>
    <row r="16" spans="1:19">
      <c r="A16" s="150"/>
      <c r="B16" s="150"/>
      <c r="C16" s="150"/>
      <c r="D16" s="150"/>
      <c r="E16" s="343"/>
      <c r="F16" s="150"/>
      <c r="G16" s="151"/>
      <c r="H16" s="151"/>
      <c r="I16" s="151"/>
      <c r="J16" s="154"/>
      <c r="K16" s="154"/>
      <c r="L16" s="169">
        <f>IF(EXACT(K16,"Leve"),0.85,1)</f>
        <v>1</v>
      </c>
      <c r="N16" s="6" t="s">
        <v>144</v>
      </c>
      <c r="O16" s="11">
        <v>1</v>
      </c>
    </row>
    <row r="17" spans="1:15">
      <c r="A17" s="150"/>
      <c r="B17" s="150"/>
      <c r="C17" s="150"/>
      <c r="D17" s="156"/>
      <c r="E17" s="150"/>
      <c r="F17" s="327"/>
      <c r="G17" s="151"/>
      <c r="H17" s="151"/>
      <c r="I17" s="151"/>
      <c r="J17" s="154"/>
      <c r="K17" s="154"/>
      <c r="L17" s="169">
        <f t="shared" si="0"/>
        <v>1</v>
      </c>
      <c r="N17" s="6" t="s">
        <v>31</v>
      </c>
      <c r="O17" s="11">
        <v>1</v>
      </c>
    </row>
    <row r="18" spans="1:15">
      <c r="A18" s="150"/>
      <c r="B18" s="150"/>
      <c r="C18" s="150"/>
      <c r="D18" s="150"/>
      <c r="E18" s="150"/>
      <c r="F18" s="152"/>
      <c r="G18" s="151"/>
      <c r="H18" s="151"/>
      <c r="I18" s="151"/>
      <c r="J18" s="1"/>
      <c r="K18" s="1"/>
      <c r="L18" s="169">
        <f t="shared" si="0"/>
        <v>1</v>
      </c>
      <c r="N18" s="6" t="s">
        <v>145</v>
      </c>
      <c r="O18" s="11">
        <v>1</v>
      </c>
    </row>
    <row r="19" spans="1:15">
      <c r="A19" s="150"/>
      <c r="B19" s="150"/>
      <c r="C19" s="150"/>
      <c r="D19" s="150"/>
      <c r="E19" s="150"/>
      <c r="F19" s="152"/>
      <c r="G19" s="151"/>
      <c r="H19" s="151"/>
      <c r="I19" s="151"/>
      <c r="J19" s="1"/>
      <c r="K19" s="1"/>
      <c r="L19" s="169">
        <f t="shared" si="0"/>
        <v>1</v>
      </c>
      <c r="N19" s="6" t="s">
        <v>146</v>
      </c>
      <c r="O19" s="11">
        <v>1</v>
      </c>
    </row>
    <row r="20" spans="1:15">
      <c r="A20" s="155"/>
      <c r="B20" s="155"/>
      <c r="C20" s="155"/>
      <c r="D20" s="155"/>
      <c r="E20" s="348"/>
      <c r="F20" s="150"/>
      <c r="G20" s="151"/>
      <c r="H20" s="151"/>
      <c r="I20" s="151"/>
      <c r="J20" s="154"/>
      <c r="K20" s="154"/>
      <c r="L20" s="169">
        <f t="shared" si="0"/>
        <v>1</v>
      </c>
      <c r="N20" s="6" t="s">
        <v>79</v>
      </c>
      <c r="O20">
        <v>0.96750000000000003</v>
      </c>
    </row>
    <row r="21" spans="1:15">
      <c r="A21" s="150"/>
      <c r="B21" s="150"/>
      <c r="C21" s="150"/>
      <c r="D21" s="150"/>
      <c r="E21" s="343"/>
      <c r="F21" s="335"/>
      <c r="G21" s="151"/>
      <c r="H21" s="151"/>
      <c r="I21" s="151"/>
      <c r="J21" s="154"/>
      <c r="K21" s="154"/>
      <c r="L21" s="169">
        <f t="shared" si="0"/>
        <v>1</v>
      </c>
    </row>
    <row r="22" spans="1:15">
      <c r="A22" s="150"/>
      <c r="B22" s="150"/>
      <c r="C22" s="150"/>
      <c r="D22" s="150"/>
      <c r="E22" s="343"/>
      <c r="F22" s="327"/>
      <c r="G22" s="309"/>
      <c r="H22" s="151"/>
      <c r="I22" s="150"/>
      <c r="J22" s="156"/>
      <c r="K22" s="156"/>
      <c r="L22" s="169">
        <f t="shared" si="0"/>
        <v>1</v>
      </c>
    </row>
    <row r="23" spans="1:15">
      <c r="A23" s="150"/>
      <c r="B23" s="150"/>
      <c r="C23" s="150"/>
      <c r="D23" s="150"/>
      <c r="E23" s="343"/>
      <c r="F23" s="327"/>
      <c r="G23" s="309"/>
      <c r="H23" s="151"/>
      <c r="I23" s="150"/>
      <c r="J23" s="154"/>
      <c r="K23" s="154"/>
      <c r="L23" s="169">
        <f t="shared" si="0"/>
        <v>1</v>
      </c>
    </row>
    <row r="24" spans="1:15">
      <c r="A24" s="155"/>
      <c r="B24" s="155"/>
      <c r="C24" s="150"/>
      <c r="D24" s="150"/>
      <c r="E24" s="343"/>
      <c r="F24" s="327"/>
      <c r="G24" s="151"/>
      <c r="H24" s="151"/>
      <c r="I24" s="151"/>
      <c r="J24" s="154"/>
      <c r="K24" s="154"/>
      <c r="L24" s="169">
        <f t="shared" si="0"/>
        <v>1</v>
      </c>
    </row>
    <row r="25" spans="1:15">
      <c r="A25" s="155"/>
      <c r="B25" s="155"/>
      <c r="C25" s="150"/>
      <c r="D25" s="150"/>
      <c r="E25" s="343"/>
      <c r="F25" s="327"/>
      <c r="G25" s="151"/>
      <c r="H25" s="151"/>
      <c r="I25" s="151"/>
      <c r="J25" s="1"/>
      <c r="K25" s="1"/>
      <c r="L25" s="169">
        <f t="shared" si="0"/>
        <v>1</v>
      </c>
    </row>
    <row r="26" spans="1:15">
      <c r="A26" s="155"/>
      <c r="B26" s="155"/>
      <c r="C26" s="150"/>
      <c r="D26" s="150"/>
      <c r="E26" s="343"/>
      <c r="F26" s="327"/>
      <c r="G26" s="151"/>
      <c r="H26" s="151"/>
      <c r="I26" s="151"/>
      <c r="J26" s="154"/>
      <c r="K26" s="154"/>
      <c r="L26" s="169">
        <f t="shared" si="0"/>
        <v>1</v>
      </c>
    </row>
    <row r="27" spans="1:15">
      <c r="A27" s="155"/>
      <c r="B27" s="155"/>
      <c r="C27" s="150"/>
      <c r="D27" s="150"/>
      <c r="E27" s="343"/>
      <c r="F27" s="327"/>
      <c r="G27" s="151"/>
      <c r="H27" s="151"/>
      <c r="I27" s="151"/>
      <c r="J27" s="154"/>
      <c r="K27" s="154"/>
      <c r="L27" s="169">
        <f t="shared" si="0"/>
        <v>1</v>
      </c>
    </row>
    <row r="28" spans="1:15">
      <c r="A28" s="155"/>
      <c r="B28" s="155"/>
      <c r="C28" s="150"/>
      <c r="D28" s="150"/>
      <c r="E28" s="343"/>
      <c r="F28" s="327"/>
      <c r="G28" s="151"/>
      <c r="H28" s="151"/>
      <c r="I28" s="151"/>
      <c r="J28" s="154"/>
      <c r="K28" s="154"/>
      <c r="L28" s="169">
        <f t="shared" si="0"/>
        <v>1</v>
      </c>
    </row>
    <row r="29" spans="1:15">
      <c r="A29" s="159"/>
      <c r="B29" s="150"/>
      <c r="C29" s="150"/>
      <c r="D29" s="150"/>
      <c r="E29" s="319"/>
      <c r="F29" s="152"/>
      <c r="G29" s="151"/>
      <c r="H29" s="151"/>
      <c r="I29" s="151"/>
      <c r="J29" s="154"/>
      <c r="K29" s="154"/>
      <c r="L29" s="169">
        <f t="shared" si="0"/>
        <v>1</v>
      </c>
    </row>
    <row r="30" spans="1:15">
      <c r="A30" s="159"/>
      <c r="B30" s="150"/>
      <c r="C30" s="150"/>
      <c r="D30" s="150"/>
      <c r="E30" s="319"/>
      <c r="F30" s="152"/>
      <c r="G30" s="151"/>
      <c r="H30" s="151"/>
      <c r="I30" s="151"/>
      <c r="J30" s="154"/>
      <c r="K30" s="154"/>
      <c r="L30" s="169">
        <f t="shared" si="0"/>
        <v>1</v>
      </c>
    </row>
    <row r="31" spans="1:15">
      <c r="A31" s="159"/>
      <c r="B31" s="150"/>
      <c r="C31" s="150"/>
      <c r="D31" s="159"/>
      <c r="E31" s="319"/>
      <c r="F31" s="152"/>
      <c r="G31" s="151"/>
      <c r="H31" s="151"/>
      <c r="I31" s="151"/>
      <c r="J31" s="154"/>
      <c r="K31" s="154"/>
      <c r="L31" s="169"/>
    </row>
    <row r="32" spans="1:15">
      <c r="A32" s="159"/>
      <c r="B32" s="159"/>
      <c r="C32" s="150"/>
      <c r="D32" s="159"/>
      <c r="E32" s="319"/>
      <c r="F32" s="152"/>
      <c r="G32" s="151"/>
      <c r="H32" s="151"/>
      <c r="I32" s="151"/>
      <c r="J32" s="154"/>
      <c r="K32" s="154"/>
      <c r="L32" s="169">
        <f t="shared" si="0"/>
        <v>1</v>
      </c>
    </row>
    <row r="33" spans="1:12">
      <c r="A33" s="159"/>
      <c r="B33" s="159"/>
      <c r="C33" s="150"/>
      <c r="D33" s="159"/>
      <c r="E33" s="319"/>
      <c r="F33" s="152"/>
      <c r="G33" s="151"/>
      <c r="H33" s="151"/>
      <c r="I33" s="151"/>
      <c r="J33" s="154"/>
      <c r="K33" s="154"/>
      <c r="L33" s="169">
        <f t="shared" si="0"/>
        <v>1</v>
      </c>
    </row>
    <row r="34" spans="1:12">
      <c r="A34" s="159"/>
      <c r="B34" s="159"/>
      <c r="C34" s="150"/>
      <c r="D34" s="159"/>
      <c r="E34" s="319"/>
      <c r="F34" s="152"/>
      <c r="G34" s="151"/>
      <c r="H34" s="151"/>
      <c r="I34" s="151"/>
      <c r="J34" s="154"/>
      <c r="K34" s="154"/>
      <c r="L34" s="169">
        <f t="shared" si="0"/>
        <v>1</v>
      </c>
    </row>
    <row r="35" spans="1:12">
      <c r="A35" s="159"/>
      <c r="B35" s="159"/>
      <c r="C35" s="150"/>
      <c r="D35" s="159"/>
      <c r="E35" s="319"/>
      <c r="F35" s="152"/>
      <c r="G35" s="151"/>
      <c r="H35" s="151"/>
      <c r="I35" s="151"/>
      <c r="J35" s="154"/>
      <c r="K35" s="154"/>
      <c r="L35" s="169">
        <f t="shared" si="0"/>
        <v>1</v>
      </c>
    </row>
    <row r="36" spans="1:12">
      <c r="A36" s="159"/>
      <c r="B36" s="311"/>
      <c r="C36" s="311"/>
      <c r="D36" s="311"/>
      <c r="E36" s="319"/>
      <c r="F36" s="311"/>
      <c r="G36" s="349"/>
      <c r="H36" s="151"/>
      <c r="I36" s="150"/>
      <c r="J36" s="152"/>
      <c r="K36" s="1"/>
      <c r="L36" s="169">
        <f t="shared" si="0"/>
        <v>1</v>
      </c>
    </row>
    <row r="37" spans="1:12">
      <c r="A37" s="159"/>
      <c r="B37" s="150"/>
      <c r="C37" s="150"/>
      <c r="D37" s="150"/>
      <c r="E37" s="319"/>
      <c r="F37" s="150"/>
      <c r="G37" s="349"/>
      <c r="H37" s="151"/>
      <c r="I37" s="151"/>
      <c r="J37" s="152"/>
      <c r="K37" s="1"/>
      <c r="L37" s="169">
        <f t="shared" si="0"/>
        <v>1</v>
      </c>
    </row>
    <row r="38" spans="1:12">
      <c r="A38" s="159"/>
      <c r="B38" s="150"/>
      <c r="C38" s="150"/>
      <c r="D38" s="150"/>
      <c r="E38" s="348"/>
      <c r="F38" s="152"/>
      <c r="G38" s="350"/>
      <c r="H38" s="269"/>
      <c r="I38" s="151"/>
      <c r="J38" s="152"/>
      <c r="K38" s="1"/>
      <c r="L38" s="169">
        <f t="shared" si="0"/>
        <v>1</v>
      </c>
    </row>
    <row r="39" spans="1:12">
      <c r="A39" s="159"/>
      <c r="B39" s="150"/>
      <c r="C39" s="150"/>
      <c r="D39" s="156"/>
      <c r="E39" s="343"/>
      <c r="F39" s="152"/>
      <c r="G39" s="151"/>
      <c r="H39" s="151"/>
      <c r="I39" s="327"/>
      <c r="J39" s="152"/>
      <c r="K39" s="154"/>
      <c r="L39" s="169">
        <f t="shared" si="0"/>
        <v>1</v>
      </c>
    </row>
    <row r="40" spans="1:12">
      <c r="A40" s="159"/>
      <c r="B40" s="150"/>
      <c r="C40" s="150"/>
      <c r="D40" s="156"/>
      <c r="E40" s="343"/>
      <c r="F40" s="152"/>
      <c r="G40" s="151"/>
      <c r="H40" s="151"/>
      <c r="I40" s="327"/>
      <c r="J40" s="152"/>
      <c r="K40" s="130"/>
      <c r="L40" s="169">
        <f t="shared" si="0"/>
        <v>1</v>
      </c>
    </row>
    <row r="41" spans="1:12">
      <c r="A41" s="159"/>
      <c r="B41" s="150"/>
      <c r="C41" s="150"/>
      <c r="D41" s="156"/>
      <c r="E41" s="343"/>
      <c r="F41" s="152"/>
      <c r="G41" s="151"/>
      <c r="H41" s="151"/>
      <c r="I41" s="352"/>
      <c r="J41" s="152"/>
      <c r="K41" s="131"/>
      <c r="L41" s="169">
        <f t="shared" si="0"/>
        <v>1</v>
      </c>
    </row>
    <row r="42" spans="1:12">
      <c r="A42" s="159"/>
      <c r="B42" s="150"/>
      <c r="C42" s="150"/>
      <c r="D42" s="156"/>
      <c r="E42" s="343"/>
      <c r="F42" s="152"/>
      <c r="G42" s="151"/>
      <c r="H42" s="151"/>
      <c r="I42" s="352"/>
      <c r="J42" s="152"/>
      <c r="K42" s="131"/>
      <c r="L42" s="169">
        <f t="shared" si="0"/>
        <v>1</v>
      </c>
    </row>
    <row r="43" spans="1:12">
      <c r="A43" s="159"/>
      <c r="B43" s="150"/>
      <c r="C43" s="150"/>
      <c r="D43" s="156"/>
      <c r="E43" s="343"/>
      <c r="F43" s="152"/>
      <c r="G43" s="151"/>
      <c r="H43" s="151"/>
      <c r="I43" s="352"/>
      <c r="J43" s="152"/>
      <c r="K43" s="131"/>
      <c r="L43" s="169">
        <f t="shared" si="0"/>
        <v>1</v>
      </c>
    </row>
    <row r="44" spans="1:12">
      <c r="A44" s="159"/>
      <c r="B44" s="150"/>
      <c r="C44" s="150"/>
      <c r="D44" s="150"/>
      <c r="E44" s="351"/>
      <c r="F44" s="152"/>
      <c r="G44" s="151"/>
      <c r="H44" s="151"/>
      <c r="I44" s="156"/>
      <c r="J44" s="152"/>
      <c r="K44" s="131"/>
      <c r="L44" s="169">
        <f t="shared" si="0"/>
        <v>1</v>
      </c>
    </row>
    <row r="45" spans="1:12">
      <c r="A45" s="159"/>
      <c r="B45" s="150"/>
      <c r="C45" s="150"/>
      <c r="D45" s="150"/>
      <c r="E45" s="319"/>
      <c r="F45" s="152"/>
      <c r="G45" s="151"/>
      <c r="H45" s="151"/>
      <c r="I45" s="150"/>
      <c r="J45" s="152"/>
      <c r="K45" s="315"/>
      <c r="L45" s="169">
        <f t="shared" si="0"/>
        <v>1</v>
      </c>
    </row>
    <row r="46" spans="1:12">
      <c r="A46" s="159"/>
      <c r="B46" s="150"/>
      <c r="C46" s="150"/>
      <c r="D46" s="150"/>
      <c r="E46" s="319"/>
      <c r="F46" s="152"/>
      <c r="G46" s="151"/>
      <c r="H46" s="151"/>
      <c r="I46" s="327"/>
      <c r="J46" s="152"/>
      <c r="K46" s="131"/>
      <c r="L46" s="169">
        <f t="shared" si="0"/>
        <v>1</v>
      </c>
    </row>
    <row r="47" spans="1:12">
      <c r="A47" s="159"/>
      <c r="B47" s="150"/>
      <c r="C47" s="150"/>
      <c r="D47" s="150"/>
      <c r="E47" s="319"/>
      <c r="F47" s="152"/>
      <c r="G47" s="151"/>
      <c r="H47" s="151"/>
      <c r="I47" s="327"/>
      <c r="J47" s="152"/>
      <c r="K47" s="131"/>
      <c r="L47" s="169">
        <f t="shared" si="0"/>
        <v>1</v>
      </c>
    </row>
    <row r="48" spans="1:12">
      <c r="A48" s="159"/>
      <c r="B48" s="150"/>
      <c r="C48" s="150"/>
      <c r="D48" s="150"/>
      <c r="E48" s="319"/>
      <c r="F48" s="152"/>
      <c r="G48" s="151"/>
      <c r="H48" s="151"/>
      <c r="I48" s="352"/>
      <c r="J48" s="152"/>
      <c r="K48" s="131"/>
      <c r="L48" s="169"/>
    </row>
    <row r="49" spans="1:12">
      <c r="A49" s="159"/>
      <c r="B49" s="150"/>
      <c r="C49" s="150"/>
      <c r="D49" s="150"/>
      <c r="E49" s="319"/>
      <c r="F49" s="152"/>
      <c r="G49" s="151"/>
      <c r="H49" s="151"/>
      <c r="I49" s="157"/>
      <c r="J49" s="152"/>
      <c r="K49" s="131"/>
      <c r="L49" s="169">
        <f t="shared" si="0"/>
        <v>1</v>
      </c>
    </row>
    <row r="50" spans="1:12">
      <c r="A50" s="159"/>
      <c r="B50" s="150"/>
      <c r="C50" s="150"/>
      <c r="D50" s="150"/>
      <c r="E50" s="319"/>
      <c r="F50" s="152"/>
      <c r="G50" s="151"/>
      <c r="H50" s="151"/>
      <c r="I50" s="157"/>
      <c r="J50" s="152"/>
      <c r="K50" s="131"/>
      <c r="L50" s="169">
        <f t="shared" si="0"/>
        <v>1</v>
      </c>
    </row>
    <row r="51" spans="1:12">
      <c r="A51" s="150"/>
      <c r="B51" s="150"/>
      <c r="C51" s="150"/>
      <c r="D51" s="150"/>
      <c r="E51" s="319"/>
      <c r="F51" s="152"/>
      <c r="G51" s="151"/>
      <c r="H51" s="151"/>
      <c r="I51" s="157"/>
      <c r="J51" s="152"/>
      <c r="K51" s="131"/>
      <c r="L51" s="169">
        <f t="shared" si="0"/>
        <v>1</v>
      </c>
    </row>
    <row r="52" spans="1:12">
      <c r="A52" s="150"/>
      <c r="B52" s="150"/>
      <c r="C52" s="150"/>
      <c r="D52" s="150"/>
      <c r="E52" s="319"/>
      <c r="F52" s="152"/>
      <c r="G52" s="151"/>
      <c r="H52" s="151"/>
      <c r="I52" s="151"/>
      <c r="J52" s="152"/>
      <c r="K52" s="196"/>
      <c r="L52" s="169">
        <f t="shared" si="0"/>
        <v>1</v>
      </c>
    </row>
    <row r="53" spans="1:12">
      <c r="A53" s="150"/>
      <c r="B53" s="150"/>
      <c r="C53" s="150"/>
      <c r="D53" s="150"/>
      <c r="E53" s="319"/>
      <c r="F53" s="152"/>
      <c r="G53" s="269"/>
      <c r="H53" s="269"/>
      <c r="I53" s="269"/>
      <c r="J53" s="130"/>
      <c r="K53" s="130"/>
      <c r="L53" s="169">
        <f t="shared" si="0"/>
        <v>1</v>
      </c>
    </row>
    <row r="54" spans="1:12">
      <c r="A54" s="363"/>
      <c r="B54" s="364"/>
      <c r="C54" s="364"/>
      <c r="D54" s="364"/>
      <c r="E54" s="365"/>
      <c r="F54" s="366"/>
      <c r="G54" s="367"/>
      <c r="H54" s="367"/>
      <c r="I54" s="151"/>
      <c r="J54" s="1"/>
      <c r="K54" s="1"/>
      <c r="L54" s="169">
        <f t="shared" si="0"/>
        <v>1</v>
      </c>
    </row>
    <row r="55" spans="1:12">
      <c r="A55" s="368"/>
      <c r="B55" s="369"/>
      <c r="C55" s="369"/>
      <c r="D55" s="369"/>
      <c r="E55" s="365"/>
      <c r="F55" s="370"/>
      <c r="G55" s="371"/>
      <c r="H55" s="371"/>
      <c r="I55" s="151"/>
      <c r="J55" s="1"/>
      <c r="K55" s="1"/>
      <c r="L55" s="169">
        <f t="shared" si="0"/>
        <v>1</v>
      </c>
    </row>
    <row r="56" spans="1:12">
      <c r="A56" s="368"/>
      <c r="B56" s="369"/>
      <c r="C56" s="369"/>
      <c r="D56" s="369"/>
      <c r="E56" s="365"/>
      <c r="F56" s="370"/>
      <c r="G56" s="372"/>
      <c r="H56" s="372"/>
      <c r="I56" s="151"/>
      <c r="J56" s="1"/>
      <c r="K56" s="1"/>
      <c r="L56" s="169">
        <f t="shared" si="0"/>
        <v>1</v>
      </c>
    </row>
    <row r="57" spans="1:12">
      <c r="A57" s="150"/>
      <c r="B57" s="150"/>
      <c r="C57" s="150"/>
      <c r="D57" s="150"/>
      <c r="E57" s="319"/>
      <c r="F57" s="156"/>
      <c r="G57" s="157"/>
      <c r="H57" s="157"/>
      <c r="I57" s="151"/>
      <c r="J57" s="1"/>
      <c r="K57" s="1"/>
      <c r="L57" s="169">
        <f t="shared" si="0"/>
        <v>1</v>
      </c>
    </row>
    <row r="58" spans="1:12">
      <c r="A58" s="159"/>
      <c r="B58" s="150"/>
      <c r="C58" s="150"/>
      <c r="D58" s="150"/>
      <c r="E58" s="319"/>
      <c r="F58" s="150"/>
      <c r="G58" s="151"/>
      <c r="H58" s="151"/>
      <c r="I58" s="151"/>
      <c r="J58" s="1"/>
      <c r="K58" s="1"/>
      <c r="L58" s="169">
        <f t="shared" si="0"/>
        <v>1</v>
      </c>
    </row>
    <row r="59" spans="1:12">
      <c r="A59" s="150"/>
      <c r="B59" s="150"/>
      <c r="C59" s="150"/>
      <c r="D59" s="150"/>
      <c r="E59" s="319"/>
      <c r="F59" s="156"/>
      <c r="G59" s="157"/>
      <c r="H59" s="157"/>
      <c r="I59" s="151"/>
      <c r="J59" s="1"/>
      <c r="K59" s="1"/>
      <c r="L59" s="169">
        <f t="shared" si="0"/>
        <v>1</v>
      </c>
    </row>
    <row r="60" spans="1:12">
      <c r="A60" s="159"/>
      <c r="B60" s="150"/>
      <c r="C60" s="150"/>
      <c r="D60" s="150"/>
      <c r="E60" s="319"/>
      <c r="F60" s="150"/>
      <c r="G60" s="151"/>
      <c r="H60" s="157"/>
      <c r="I60" s="151"/>
      <c r="J60" s="1"/>
      <c r="K60" s="1"/>
      <c r="L60" s="169">
        <f t="shared" si="0"/>
        <v>1</v>
      </c>
    </row>
    <row r="61" spans="1:12">
      <c r="A61" s="150"/>
      <c r="B61" s="150"/>
      <c r="C61" s="150"/>
      <c r="D61" s="156"/>
      <c r="E61" s="156"/>
      <c r="F61" s="156"/>
      <c r="G61" s="157"/>
      <c r="H61" s="157"/>
      <c r="I61" s="150"/>
      <c r="J61" s="153"/>
      <c r="K61" s="153"/>
      <c r="L61" s="169">
        <f t="shared" si="0"/>
        <v>1</v>
      </c>
    </row>
    <row r="62" spans="1:12">
      <c r="A62" s="150"/>
      <c r="B62" s="150"/>
      <c r="C62" s="150"/>
      <c r="D62" s="156"/>
      <c r="E62" s="156"/>
      <c r="F62" s="156"/>
      <c r="G62" s="157"/>
      <c r="H62" s="157"/>
      <c r="I62" s="150"/>
      <c r="J62" s="153"/>
      <c r="K62" s="153"/>
      <c r="L62" s="169">
        <f t="shared" si="0"/>
        <v>1</v>
      </c>
    </row>
    <row r="63" spans="1:12">
      <c r="A63" s="150"/>
      <c r="B63" s="150"/>
      <c r="C63" s="150"/>
      <c r="D63" s="150"/>
      <c r="E63" s="156"/>
      <c r="F63" s="319"/>
      <c r="G63" s="157"/>
      <c r="H63" s="157"/>
      <c r="I63" s="150"/>
      <c r="J63" s="153"/>
      <c r="K63" s="153"/>
      <c r="L63" s="169">
        <f t="shared" si="0"/>
        <v>1</v>
      </c>
    </row>
    <row r="64" spans="1:12">
      <c r="A64" s="159"/>
      <c r="B64" s="150"/>
      <c r="C64" s="150"/>
      <c r="D64" s="150"/>
      <c r="E64" s="156"/>
      <c r="F64" s="319"/>
      <c r="G64" s="157"/>
      <c r="H64" s="157"/>
      <c r="I64" s="151"/>
      <c r="J64" s="154"/>
      <c r="K64" s="154"/>
      <c r="L64" s="169">
        <f t="shared" ref="L64:L82" si="1">IF(EXACT(K64,"Leve"),0.85,1)</f>
        <v>1</v>
      </c>
    </row>
    <row r="65" spans="1:12">
      <c r="A65" s="150"/>
      <c r="B65" s="150"/>
      <c r="C65" s="150"/>
      <c r="D65" s="156"/>
      <c r="E65" s="156"/>
      <c r="F65" s="156"/>
      <c r="G65" s="157"/>
      <c r="H65" s="157"/>
      <c r="I65" s="151"/>
      <c r="J65" s="154"/>
      <c r="K65" s="154"/>
      <c r="L65" s="169">
        <f t="shared" si="1"/>
        <v>1</v>
      </c>
    </row>
    <row r="66" spans="1:12">
      <c r="A66" s="150"/>
      <c r="B66" s="150"/>
      <c r="C66" s="150"/>
      <c r="D66" s="150"/>
      <c r="E66" s="156"/>
      <c r="F66" s="319"/>
      <c r="G66" s="157"/>
      <c r="H66" s="157"/>
      <c r="I66" s="151"/>
      <c r="J66" s="154"/>
      <c r="K66" s="154"/>
      <c r="L66" s="169">
        <f t="shared" si="1"/>
        <v>1</v>
      </c>
    </row>
    <row r="67" spans="1:12">
      <c r="A67" s="159"/>
      <c r="B67" s="150"/>
      <c r="C67" s="150"/>
      <c r="D67" s="150"/>
      <c r="E67" s="156"/>
      <c r="F67" s="319"/>
      <c r="G67" s="157"/>
      <c r="H67" s="157"/>
      <c r="I67" s="151"/>
      <c r="J67" s="321"/>
      <c r="K67" s="154"/>
      <c r="L67" s="169">
        <f t="shared" si="1"/>
        <v>1</v>
      </c>
    </row>
    <row r="68" spans="1:12">
      <c r="A68" s="159"/>
      <c r="B68" s="150"/>
      <c r="C68" s="150"/>
      <c r="D68" s="156"/>
      <c r="E68" s="156"/>
      <c r="F68" s="160"/>
      <c r="G68" s="157"/>
      <c r="H68" s="161"/>
      <c r="I68" s="151"/>
      <c r="J68" s="270"/>
      <c r="K68" s="154"/>
      <c r="L68" s="169">
        <f t="shared" si="1"/>
        <v>1</v>
      </c>
    </row>
    <row r="69" spans="1:12">
      <c r="A69" s="159"/>
      <c r="B69" s="150"/>
      <c r="C69" s="150"/>
      <c r="D69" s="150"/>
      <c r="E69" s="319"/>
      <c r="F69" s="150"/>
      <c r="G69" s="151"/>
      <c r="H69" s="151"/>
      <c r="I69" s="151"/>
      <c r="J69" s="154"/>
      <c r="K69" s="154"/>
      <c r="L69" s="169">
        <f t="shared" si="1"/>
        <v>1</v>
      </c>
    </row>
    <row r="70" spans="1:12">
      <c r="A70" s="159"/>
      <c r="B70" s="150"/>
      <c r="C70" s="150"/>
      <c r="D70" s="150"/>
      <c r="E70" s="319"/>
      <c r="F70" s="150"/>
      <c r="G70" s="151"/>
      <c r="H70" s="151"/>
      <c r="I70" s="151"/>
      <c r="J70" s="154"/>
      <c r="K70" s="154"/>
      <c r="L70" s="169">
        <f t="shared" si="1"/>
        <v>1</v>
      </c>
    </row>
    <row r="71" spans="1:12">
      <c r="A71" s="159"/>
      <c r="B71" s="159"/>
      <c r="C71" s="159"/>
      <c r="D71" s="159"/>
      <c r="E71" s="319"/>
      <c r="F71" s="152"/>
      <c r="G71" s="151"/>
      <c r="H71" s="284"/>
      <c r="I71" s="156"/>
      <c r="J71" s="1"/>
      <c r="K71" s="198"/>
      <c r="L71" s="169">
        <f t="shared" si="1"/>
        <v>1</v>
      </c>
    </row>
    <row r="72" spans="1:12">
      <c r="A72" s="159"/>
      <c r="B72" s="159"/>
      <c r="C72" s="159"/>
      <c r="D72" s="159"/>
      <c r="E72" s="319"/>
      <c r="F72" s="152"/>
      <c r="G72" s="151"/>
      <c r="H72" s="284"/>
      <c r="I72" s="156"/>
      <c r="J72" s="1"/>
      <c r="K72" s="198"/>
      <c r="L72" s="169">
        <f t="shared" si="1"/>
        <v>1</v>
      </c>
    </row>
    <row r="73" spans="1:12">
      <c r="A73" s="159"/>
      <c r="B73" s="159"/>
      <c r="C73" s="159"/>
      <c r="D73" s="159"/>
      <c r="E73" s="319"/>
      <c r="F73" s="152"/>
      <c r="G73" s="151"/>
      <c r="H73" s="285"/>
      <c r="I73" s="156"/>
      <c r="J73" s="1"/>
      <c r="K73" s="198"/>
      <c r="L73" s="169">
        <f t="shared" si="1"/>
        <v>1</v>
      </c>
    </row>
    <row r="74" spans="1:12">
      <c r="A74" s="159"/>
      <c r="B74" s="159"/>
      <c r="C74" s="159"/>
      <c r="D74" s="159"/>
      <c r="E74" s="319"/>
      <c r="F74" s="152"/>
      <c r="G74" s="151"/>
      <c r="H74" s="286"/>
      <c r="I74" s="156"/>
      <c r="J74" s="1"/>
      <c r="K74" s="198"/>
      <c r="L74" s="169">
        <f t="shared" si="1"/>
        <v>1</v>
      </c>
    </row>
    <row r="75" spans="1:12">
      <c r="A75" s="159"/>
      <c r="B75" s="159"/>
      <c r="C75" s="159"/>
      <c r="D75" s="159"/>
      <c r="E75" s="319"/>
      <c r="F75" s="152"/>
      <c r="G75" s="151"/>
      <c r="H75" s="284"/>
      <c r="I75" s="156"/>
      <c r="J75" s="1"/>
      <c r="K75" s="198"/>
      <c r="L75" s="169">
        <f t="shared" si="1"/>
        <v>1</v>
      </c>
    </row>
    <row r="76" spans="1:12">
      <c r="A76" s="159"/>
      <c r="B76" s="159"/>
      <c r="C76" s="159"/>
      <c r="D76" s="159"/>
      <c r="E76" s="319"/>
      <c r="F76" s="152"/>
      <c r="G76" s="151"/>
      <c r="H76" s="309"/>
      <c r="I76" s="322"/>
      <c r="J76" s="323"/>
      <c r="K76" s="324"/>
      <c r="L76" s="169">
        <f t="shared" si="1"/>
        <v>1</v>
      </c>
    </row>
    <row r="77" spans="1:12">
      <c r="A77" s="159"/>
      <c r="B77" s="150"/>
      <c r="C77" s="150"/>
      <c r="D77" s="150"/>
      <c r="E77" s="319"/>
      <c r="F77" s="150"/>
      <c r="G77" s="157"/>
      <c r="H77" s="157"/>
      <c r="I77" s="131"/>
      <c r="J77" s="131"/>
      <c r="K77" s="131"/>
      <c r="L77" s="169">
        <f t="shared" si="1"/>
        <v>1</v>
      </c>
    </row>
    <row r="78" spans="1:12">
      <c r="A78" s="159"/>
      <c r="B78" s="159"/>
      <c r="C78" s="159"/>
      <c r="D78" s="159"/>
      <c r="E78" s="319"/>
      <c r="F78" s="152"/>
      <c r="G78" s="151"/>
      <c r="H78" s="286"/>
      <c r="I78" s="156"/>
      <c r="J78" s="1"/>
      <c r="K78" s="198"/>
      <c r="L78" s="169">
        <f t="shared" si="1"/>
        <v>1</v>
      </c>
    </row>
    <row r="79" spans="1:12">
      <c r="A79" s="159"/>
      <c r="B79" s="159"/>
      <c r="C79" s="159"/>
      <c r="D79" s="159"/>
      <c r="E79" s="319"/>
      <c r="F79" s="152"/>
      <c r="G79" s="151"/>
      <c r="H79" s="286"/>
      <c r="I79" s="156"/>
      <c r="J79" s="1"/>
      <c r="K79" s="198"/>
      <c r="L79" s="169">
        <f t="shared" si="1"/>
        <v>1</v>
      </c>
    </row>
    <row r="80" spans="1:12">
      <c r="A80" s="159"/>
      <c r="B80" s="159"/>
      <c r="C80" s="159"/>
      <c r="D80" s="159"/>
      <c r="E80" s="319"/>
      <c r="F80" s="152"/>
      <c r="G80" s="151"/>
      <c r="H80" s="286"/>
      <c r="I80" s="156"/>
      <c r="J80" s="1"/>
      <c r="K80" s="198"/>
      <c r="L80" s="169">
        <f t="shared" si="1"/>
        <v>1</v>
      </c>
    </row>
    <row r="81" spans="1:12">
      <c r="A81" s="159"/>
      <c r="B81" s="159"/>
      <c r="C81" s="159"/>
      <c r="D81" s="159"/>
      <c r="E81" s="319"/>
      <c r="F81" s="152"/>
      <c r="G81" s="151"/>
      <c r="H81" s="286"/>
      <c r="I81" s="156"/>
      <c r="J81" s="1"/>
      <c r="K81" s="198"/>
      <c r="L81" s="169">
        <f t="shared" si="1"/>
        <v>1</v>
      </c>
    </row>
    <row r="82" spans="1:12">
      <c r="A82" s="159"/>
      <c r="B82" s="159"/>
      <c r="C82" s="159"/>
      <c r="D82" s="159"/>
      <c r="E82" s="319"/>
      <c r="F82" s="152"/>
      <c r="G82" s="151"/>
      <c r="H82" s="344"/>
      <c r="I82" s="325"/>
      <c r="J82" s="130"/>
      <c r="K82" s="316"/>
      <c r="L82" s="326">
        <f t="shared" si="1"/>
        <v>1</v>
      </c>
    </row>
    <row r="83" spans="1:12">
      <c r="A83" s="159"/>
      <c r="B83" s="150"/>
      <c r="C83" s="150"/>
      <c r="D83" s="150"/>
      <c r="E83" s="319"/>
      <c r="F83" s="150"/>
      <c r="G83" s="157"/>
      <c r="H83" s="151"/>
      <c r="I83" s="1"/>
      <c r="J83" s="1"/>
      <c r="K83" s="1"/>
      <c r="L83" s="169"/>
    </row>
    <row r="84" spans="1:12">
      <c r="B84" s="150"/>
    </row>
  </sheetData>
  <autoFilter ref="A1:S82" xr:uid="{283326E0-8193-4204-8BD5-76E320218E68}"/>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D9EA0-E948-4CA8-AA86-CD95BBAA4A17}">
  <dimension ref="A1:AD732"/>
  <sheetViews>
    <sheetView workbookViewId="0">
      <pane ySplit="1" topLeftCell="A2" activePane="bottomLeft" state="frozen"/>
      <selection pane="bottomLeft" activeCell="B577" sqref="B2:J577"/>
    </sheetView>
  </sheetViews>
  <sheetFormatPr defaultColWidth="8.85546875" defaultRowHeight="14.45"/>
  <cols>
    <col min="1" max="1" width="5" customWidth="1"/>
    <col min="2" max="2" width="18" customWidth="1"/>
    <col min="3" max="3" width="15.140625" customWidth="1"/>
    <col min="4" max="4" width="18.140625" style="141" customWidth="1"/>
    <col min="5" max="5" width="46.140625" customWidth="1"/>
    <col min="6" max="6" width="33.140625" customWidth="1"/>
    <col min="7" max="7" width="28.5703125" customWidth="1"/>
    <col min="8" max="8" width="17.85546875" style="134" customWidth="1"/>
    <col min="9" max="9" width="15.5703125" style="134" customWidth="1"/>
    <col min="10" max="10" width="21.5703125" style="134" customWidth="1"/>
    <col min="11" max="13" width="9.140625"/>
    <col min="14" max="14" width="17.7109375" customWidth="1"/>
    <col min="15" max="22" width="9.140625"/>
    <col min="23" max="23" width="32.28515625" customWidth="1"/>
    <col min="24" max="25" width="9.140625"/>
    <col min="26" max="26" width="11.42578125" customWidth="1"/>
    <col min="27" max="27" width="18.85546875" customWidth="1"/>
    <col min="28" max="28" width="16.28515625" bestFit="1" customWidth="1"/>
    <col min="29" max="29" width="21.85546875" bestFit="1" customWidth="1"/>
    <col min="30" max="30" width="18.28515625" bestFit="1" customWidth="1"/>
    <col min="31" max="31" width="6.42578125" bestFit="1" customWidth="1"/>
    <col min="32" max="32" width="5.42578125" bestFit="1" customWidth="1"/>
    <col min="33" max="35" width="3.7109375" bestFit="1" customWidth="1"/>
    <col min="36" max="38" width="4.7109375" bestFit="1" customWidth="1"/>
    <col min="39" max="50" width="5.7109375" bestFit="1" customWidth="1"/>
    <col min="51" max="78" width="6.7109375" bestFit="1" customWidth="1"/>
    <col min="79" max="79" width="12.7109375" bestFit="1" customWidth="1"/>
  </cols>
  <sheetData>
    <row r="1" spans="1:30" ht="43.15">
      <c r="A1" s="136" t="s">
        <v>147</v>
      </c>
      <c r="B1" s="138" t="s">
        <v>2</v>
      </c>
      <c r="C1" s="139" t="s">
        <v>148</v>
      </c>
      <c r="D1" s="138" t="s">
        <v>149</v>
      </c>
      <c r="E1" s="139" t="s">
        <v>150</v>
      </c>
      <c r="F1" s="139" t="s">
        <v>3</v>
      </c>
      <c r="G1" s="139" t="s">
        <v>119</v>
      </c>
      <c r="H1" s="142" t="s">
        <v>151</v>
      </c>
      <c r="I1" s="142" t="s">
        <v>152</v>
      </c>
      <c r="J1" s="142" t="s">
        <v>153</v>
      </c>
      <c r="K1" s="139" t="s">
        <v>154</v>
      </c>
      <c r="L1" s="138" t="s">
        <v>155</v>
      </c>
      <c r="M1" s="138" t="s">
        <v>156</v>
      </c>
      <c r="N1" s="143" t="s">
        <v>157</v>
      </c>
      <c r="O1" s="139" t="s">
        <v>117</v>
      </c>
      <c r="P1" s="144" t="s">
        <v>158</v>
      </c>
      <c r="Q1" s="138" t="s">
        <v>159</v>
      </c>
      <c r="R1" s="144" t="s">
        <v>160</v>
      </c>
      <c r="S1" s="138" t="s">
        <v>161</v>
      </c>
      <c r="T1" s="144" t="s">
        <v>162</v>
      </c>
      <c r="U1" s="138" t="s">
        <v>163</v>
      </c>
      <c r="V1" s="138" t="s">
        <v>164</v>
      </c>
      <c r="W1" s="138" t="s">
        <v>165</v>
      </c>
      <c r="AB1" s="8" t="s">
        <v>2</v>
      </c>
      <c r="AC1" t="s">
        <v>166</v>
      </c>
      <c r="AD1" t="s">
        <v>167</v>
      </c>
    </row>
    <row r="2" spans="1:30">
      <c r="A2" s="1"/>
      <c r="B2" s="1"/>
      <c r="C2" s="1"/>
      <c r="D2" s="176"/>
      <c r="E2" s="176"/>
      <c r="F2" s="176"/>
      <c r="G2" s="176"/>
      <c r="H2" s="234"/>
      <c r="I2" s="234"/>
      <c r="J2" s="234"/>
      <c r="K2" s="1"/>
      <c r="L2" s="1">
        <f t="shared" ref="L2:L64" si="0">IF(EXACT(_xlfn.DAYS(H2,I2),0),1,_xlfn.DAYS(I2,H2))</f>
        <v>1</v>
      </c>
      <c r="M2" s="1">
        <f>IF(EXACT(_xlfn.DAYS(H2,J2),0),1,_xlfn.DAYS(J2,H2))</f>
        <v>1</v>
      </c>
      <c r="N2" s="169">
        <f t="shared" ref="N2:N63" si="1">(M2-L2)/L2</f>
        <v>0</v>
      </c>
      <c r="O2" s="198" t="s">
        <v>168</v>
      </c>
      <c r="P2" s="183">
        <v>0</v>
      </c>
      <c r="Q2" s="182">
        <f>HLOOKUP(O2,Pesos!$C$4:$H$8,3,FALSE)*P2</f>
        <v>0</v>
      </c>
      <c r="R2" s="183">
        <v>0</v>
      </c>
      <c r="S2" s="182">
        <f>HLOOKUP(O2,Pesos!$C$4:$H$8,4,FALSE)*R2</f>
        <v>0</v>
      </c>
      <c r="T2" s="184">
        <v>0</v>
      </c>
      <c r="U2" s="182">
        <f>HLOOKUP(O2,Pesos!$C$4:$H$8,4,FALSE)*T2</f>
        <v>0</v>
      </c>
      <c r="V2" s="182">
        <f t="shared" ref="V2:V63" si="2">Q2+S2+U2</f>
        <v>0</v>
      </c>
      <c r="W2" s="130"/>
      <c r="AB2" t="s">
        <v>169</v>
      </c>
      <c r="AC2" s="11">
        <v>-8.658008658008658E-3</v>
      </c>
      <c r="AD2">
        <v>0</v>
      </c>
    </row>
    <row r="3" spans="1:30">
      <c r="A3" s="1"/>
      <c r="B3" s="1"/>
      <c r="C3" s="1"/>
      <c r="D3" s="176"/>
      <c r="E3" s="176"/>
      <c r="F3" s="176"/>
      <c r="G3" s="176"/>
      <c r="H3" s="234"/>
      <c r="I3" s="234"/>
      <c r="J3" s="234"/>
      <c r="K3" s="1"/>
      <c r="L3" s="1">
        <f t="shared" si="0"/>
        <v>1</v>
      </c>
      <c r="M3" s="1">
        <f t="shared" ref="M3:M64" si="3">IF(EXACT(_xlfn.DAYS(H3,J3),0),1,_xlfn.DAYS(J3,H3))</f>
        <v>1</v>
      </c>
      <c r="N3" s="169">
        <f t="shared" si="1"/>
        <v>0</v>
      </c>
      <c r="O3" s="198" t="s">
        <v>168</v>
      </c>
      <c r="P3" s="183">
        <v>0</v>
      </c>
      <c r="Q3" s="182">
        <f>HLOOKUP(O3,Pesos!$C$4:$H$8,3,FALSE)*P3</f>
        <v>0</v>
      </c>
      <c r="R3" s="183">
        <v>0</v>
      </c>
      <c r="S3" s="182">
        <f>HLOOKUP(O3,Pesos!$C$4:$H$8,4,FALSE)*R3</f>
        <v>0</v>
      </c>
      <c r="T3" s="184">
        <v>0</v>
      </c>
      <c r="U3" s="182">
        <f>HLOOKUP(O3,Pesos!$C$4:$H$8,4,FALSE)*T3</f>
        <v>0</v>
      </c>
      <c r="V3" s="182">
        <f t="shared" si="2"/>
        <v>0</v>
      </c>
      <c r="W3" s="130"/>
      <c r="AB3" t="s">
        <v>135</v>
      </c>
      <c r="AC3" s="11">
        <v>6.0606060606060608E-2</v>
      </c>
      <c r="AD3">
        <v>0</v>
      </c>
    </row>
    <row r="4" spans="1:30">
      <c r="A4" s="1"/>
      <c r="B4" s="1"/>
      <c r="C4" s="1"/>
      <c r="D4" s="176"/>
      <c r="E4" s="176"/>
      <c r="F4" s="176"/>
      <c r="G4" s="176"/>
      <c r="H4" s="234"/>
      <c r="I4" s="234"/>
      <c r="J4" s="234"/>
      <c r="K4" s="1"/>
      <c r="L4" s="1">
        <f t="shared" si="0"/>
        <v>1</v>
      </c>
      <c r="M4" s="1">
        <f t="shared" si="3"/>
        <v>1</v>
      </c>
      <c r="N4" s="169">
        <f t="shared" si="1"/>
        <v>0</v>
      </c>
      <c r="O4" s="198" t="s">
        <v>168</v>
      </c>
      <c r="P4" s="183">
        <v>0</v>
      </c>
      <c r="Q4" s="182">
        <f>HLOOKUP(O4,Pesos!$C$4:$H$8,3,FALSE)*P4</f>
        <v>0</v>
      </c>
      <c r="R4" s="183">
        <v>0</v>
      </c>
      <c r="S4" s="182">
        <f>HLOOKUP(O4,Pesos!$C$4:$H$8,4,FALSE)*R4</f>
        <v>0</v>
      </c>
      <c r="T4" s="184">
        <v>0</v>
      </c>
      <c r="U4" s="182">
        <f>HLOOKUP(O4,Pesos!$C$4:$H$8,4,FALSE)*T4</f>
        <v>0</v>
      </c>
      <c r="V4" s="182">
        <f t="shared" si="2"/>
        <v>0</v>
      </c>
      <c r="W4" s="1"/>
      <c r="AB4" t="s">
        <v>136</v>
      </c>
      <c r="AC4" s="11">
        <v>5.8030888030888031E-2</v>
      </c>
      <c r="AD4">
        <v>0</v>
      </c>
    </row>
    <row r="5" spans="1:30">
      <c r="A5" s="1"/>
      <c r="B5" s="196"/>
      <c r="C5" s="1"/>
      <c r="D5" s="176"/>
      <c r="E5" s="176"/>
      <c r="F5" s="176"/>
      <c r="G5" s="176"/>
      <c r="H5" s="234"/>
      <c r="I5" s="234"/>
      <c r="J5" s="234"/>
      <c r="K5" s="1"/>
      <c r="L5" s="1">
        <f t="shared" si="0"/>
        <v>1</v>
      </c>
      <c r="M5" s="1">
        <f t="shared" si="3"/>
        <v>1</v>
      </c>
      <c r="N5" s="169">
        <f t="shared" si="1"/>
        <v>0</v>
      </c>
      <c r="O5" s="198" t="s">
        <v>168</v>
      </c>
      <c r="P5" s="183">
        <v>0</v>
      </c>
      <c r="Q5" s="182">
        <f>HLOOKUP(O5,Pesos!$C$4:$H$8,3,FALSE)*P5</f>
        <v>0</v>
      </c>
      <c r="R5" s="183">
        <v>0</v>
      </c>
      <c r="S5" s="182">
        <f>HLOOKUP(O5,Pesos!$C$4:$H$8,4,FALSE)*R5</f>
        <v>0</v>
      </c>
      <c r="T5" s="184">
        <v>0</v>
      </c>
      <c r="U5" s="182">
        <f>HLOOKUP(O5,Pesos!$C$4:$H$8,4,FALSE)*T5</f>
        <v>0</v>
      </c>
      <c r="V5" s="182">
        <f t="shared" si="2"/>
        <v>0</v>
      </c>
      <c r="W5" s="1"/>
      <c r="AB5" t="s">
        <v>170</v>
      </c>
      <c r="AC5" s="11" t="e">
        <v>#DIV/0!</v>
      </c>
      <c r="AD5">
        <v>4.5</v>
      </c>
    </row>
    <row r="6" spans="1:30">
      <c r="A6" s="1"/>
      <c r="B6" s="196"/>
      <c r="C6" s="197"/>
      <c r="D6" s="176"/>
      <c r="E6" s="176"/>
      <c r="F6" s="176"/>
      <c r="G6" s="176"/>
      <c r="H6" s="234"/>
      <c r="I6" s="234"/>
      <c r="J6" s="234"/>
      <c r="K6" s="1"/>
      <c r="L6" s="1">
        <f t="shared" si="0"/>
        <v>1</v>
      </c>
      <c r="M6" s="1">
        <f t="shared" si="3"/>
        <v>1</v>
      </c>
      <c r="N6" s="169">
        <f t="shared" si="1"/>
        <v>0</v>
      </c>
      <c r="O6" s="198" t="s">
        <v>168</v>
      </c>
      <c r="P6" s="183">
        <v>0</v>
      </c>
      <c r="Q6" s="182">
        <f>HLOOKUP(O6,Pesos!$C$4:$H$8,3,FALSE)*P6</f>
        <v>0</v>
      </c>
      <c r="R6" s="183">
        <v>0</v>
      </c>
      <c r="S6" s="182">
        <f>HLOOKUP(O6,Pesos!$C$4:$H$8,4,FALSE)*R6</f>
        <v>0</v>
      </c>
      <c r="T6" s="184">
        <v>0</v>
      </c>
      <c r="U6" s="182">
        <f>HLOOKUP(O6,Pesos!$C$4:$H$8,4,FALSE)*T6</f>
        <v>0</v>
      </c>
      <c r="V6" s="182">
        <f t="shared" si="2"/>
        <v>0</v>
      </c>
      <c r="W6" s="1"/>
      <c r="AB6" t="s">
        <v>171</v>
      </c>
      <c r="AC6" s="11">
        <v>1.0416666666666666E-2</v>
      </c>
      <c r="AD6">
        <v>0</v>
      </c>
    </row>
    <row r="7" spans="1:30">
      <c r="A7" s="1"/>
      <c r="B7" s="1"/>
      <c r="C7" s="1"/>
      <c r="D7" s="176"/>
      <c r="E7" s="176"/>
      <c r="F7" s="176"/>
      <c r="G7" s="176"/>
      <c r="H7" s="234"/>
      <c r="I7" s="176"/>
      <c r="J7" s="176"/>
      <c r="K7" s="1"/>
      <c r="L7" s="1">
        <f t="shared" si="0"/>
        <v>1</v>
      </c>
      <c r="M7" s="1">
        <f t="shared" si="3"/>
        <v>1</v>
      </c>
      <c r="N7" s="169">
        <f t="shared" si="1"/>
        <v>0</v>
      </c>
      <c r="O7" s="198" t="s">
        <v>168</v>
      </c>
      <c r="P7" s="183">
        <v>0</v>
      </c>
      <c r="Q7" s="182">
        <f>HLOOKUP(O7,Pesos!$C$4:$H$8,3,FALSE)*P7</f>
        <v>0</v>
      </c>
      <c r="R7" s="183">
        <v>0</v>
      </c>
      <c r="S7" s="182">
        <f>HLOOKUP(O7,Pesos!$C$4:$H$8,4,FALSE)*R7</f>
        <v>0</v>
      </c>
      <c r="T7" s="184">
        <v>0</v>
      </c>
      <c r="U7" s="182">
        <f>HLOOKUP(O7,Pesos!$C$4:$H$8,4,FALSE)*T7</f>
        <v>0</v>
      </c>
      <c r="V7" s="182">
        <f t="shared" si="2"/>
        <v>0</v>
      </c>
      <c r="W7" s="1"/>
      <c r="AB7" t="s">
        <v>138</v>
      </c>
      <c r="AC7" s="11">
        <v>2.8944911297852469E-2</v>
      </c>
      <c r="AD7">
        <v>0</v>
      </c>
    </row>
    <row r="8" spans="1:30">
      <c r="A8" s="1"/>
      <c r="B8" s="1"/>
      <c r="C8" s="1"/>
      <c r="D8" s="201"/>
      <c r="E8" s="176"/>
      <c r="F8" s="176"/>
      <c r="G8" s="201"/>
      <c r="H8" s="234"/>
      <c r="I8" s="234"/>
      <c r="J8" s="234"/>
      <c r="K8" s="1" t="s">
        <v>172</v>
      </c>
      <c r="L8" s="1">
        <f t="shared" si="0"/>
        <v>1</v>
      </c>
      <c r="M8" s="1">
        <f t="shared" si="3"/>
        <v>1</v>
      </c>
      <c r="N8" s="169">
        <f t="shared" si="1"/>
        <v>0</v>
      </c>
      <c r="O8" s="198" t="s">
        <v>168</v>
      </c>
      <c r="P8" s="183">
        <v>0</v>
      </c>
      <c r="Q8" s="182">
        <f>HLOOKUP(O8,Pesos!$C$4:$H$8,3,FALSE)*P8</f>
        <v>0</v>
      </c>
      <c r="R8" s="183">
        <v>0</v>
      </c>
      <c r="S8" s="182">
        <f>HLOOKUP(O8,Pesos!$C$4:$H$8,4,FALSE)*R8</f>
        <v>0</v>
      </c>
      <c r="T8" s="184">
        <v>0</v>
      </c>
      <c r="U8" s="182">
        <f>HLOOKUP(O8,Pesos!$C$4:$H$8,4,FALSE)*T8</f>
        <v>0</v>
      </c>
      <c r="V8" s="182">
        <f t="shared" si="2"/>
        <v>0</v>
      </c>
      <c r="W8" s="1"/>
      <c r="AB8" t="s">
        <v>173</v>
      </c>
      <c r="AC8" s="11">
        <v>0</v>
      </c>
      <c r="AD8">
        <v>0</v>
      </c>
    </row>
    <row r="9" spans="1:30">
      <c r="A9" s="1"/>
      <c r="B9" s="1"/>
      <c r="C9" s="1"/>
      <c r="D9" s="201"/>
      <c r="E9" s="176"/>
      <c r="F9" s="176"/>
      <c r="G9" s="201"/>
      <c r="H9" s="234"/>
      <c r="I9" s="176"/>
      <c r="J9" s="176"/>
      <c r="K9" s="1"/>
      <c r="L9" s="1">
        <f t="shared" si="0"/>
        <v>1</v>
      </c>
      <c r="M9" s="1">
        <f t="shared" si="3"/>
        <v>1</v>
      </c>
      <c r="N9" s="169">
        <f t="shared" si="1"/>
        <v>0</v>
      </c>
      <c r="O9" s="198" t="s">
        <v>168</v>
      </c>
      <c r="P9" s="183">
        <v>0</v>
      </c>
      <c r="Q9" s="182">
        <f>HLOOKUP(O9,Pesos!$C$4:$H$8,3,FALSE)*P9</f>
        <v>0</v>
      </c>
      <c r="R9" s="183">
        <v>0</v>
      </c>
      <c r="S9" s="182">
        <f>HLOOKUP(O9,Pesos!$C$4:$H$8,4,FALSE)*R9</f>
        <v>0</v>
      </c>
      <c r="T9" s="184">
        <v>0</v>
      </c>
      <c r="U9" s="182">
        <f>HLOOKUP(O9,Pesos!$C$4:$H$8,4,FALSE)*T9</f>
        <v>0</v>
      </c>
      <c r="V9" s="182">
        <f t="shared" si="2"/>
        <v>0</v>
      </c>
      <c r="W9" s="1"/>
      <c r="AB9" t="s">
        <v>79</v>
      </c>
      <c r="AC9" t="e">
        <v>#DIV/0!</v>
      </c>
      <c r="AD9">
        <v>4.5</v>
      </c>
    </row>
    <row r="10" spans="1:30">
      <c r="A10" s="1"/>
      <c r="B10" s="1"/>
      <c r="C10" s="1"/>
      <c r="D10" s="201"/>
      <c r="E10" s="176"/>
      <c r="F10" s="176"/>
      <c r="G10" s="201"/>
      <c r="H10" s="234"/>
      <c r="I10" s="176"/>
      <c r="J10" s="176"/>
      <c r="K10" s="1"/>
      <c r="L10" s="1">
        <f t="shared" si="0"/>
        <v>1</v>
      </c>
      <c r="M10" s="1">
        <f t="shared" si="3"/>
        <v>1</v>
      </c>
      <c r="N10" s="169">
        <f t="shared" si="1"/>
        <v>0</v>
      </c>
      <c r="O10" s="198" t="s">
        <v>168</v>
      </c>
      <c r="P10" s="183">
        <v>0</v>
      </c>
      <c r="Q10" s="182">
        <f>HLOOKUP(O10,Pesos!$C$4:$H$8,3,FALSE)*P10</f>
        <v>0</v>
      </c>
      <c r="R10" s="183">
        <v>0</v>
      </c>
      <c r="S10" s="182">
        <f>HLOOKUP(O10,Pesos!$C$4:$H$8,4,FALSE)*R10</f>
        <v>0</v>
      </c>
      <c r="T10" s="184">
        <v>0</v>
      </c>
      <c r="U10" s="182">
        <f>HLOOKUP(O10,Pesos!$C$4:$H$8,4,FALSE)*T10</f>
        <v>0</v>
      </c>
      <c r="V10" s="182">
        <f t="shared" si="2"/>
        <v>0</v>
      </c>
      <c r="W10" s="1"/>
    </row>
    <row r="11" spans="1:30">
      <c r="A11" s="1"/>
      <c r="B11" s="1"/>
      <c r="C11" s="261"/>
      <c r="D11" s="201"/>
      <c r="E11" s="176"/>
      <c r="F11" s="1"/>
      <c r="G11" s="189"/>
      <c r="H11" s="234"/>
      <c r="I11" s="234"/>
      <c r="J11" s="345"/>
      <c r="K11" s="1"/>
      <c r="L11" s="1">
        <f t="shared" si="0"/>
        <v>1</v>
      </c>
      <c r="M11" s="1">
        <f t="shared" si="3"/>
        <v>1</v>
      </c>
      <c r="N11" s="169">
        <f t="shared" si="1"/>
        <v>0</v>
      </c>
      <c r="O11" s="198" t="s">
        <v>168</v>
      </c>
      <c r="P11" s="183">
        <v>0</v>
      </c>
      <c r="Q11" s="182">
        <f>HLOOKUP(O11,Pesos!$C$4:$H$8,3,FALSE)*P11</f>
        <v>0</v>
      </c>
      <c r="R11" s="183">
        <v>0</v>
      </c>
      <c r="S11" s="182">
        <f>HLOOKUP(O11,Pesos!$C$4:$H$8,4,FALSE)*R11</f>
        <v>0</v>
      </c>
      <c r="T11" s="184">
        <v>0</v>
      </c>
      <c r="U11" s="182">
        <f>HLOOKUP(O11,Pesos!$C$4:$H$8,4,FALSE)*T11</f>
        <v>0</v>
      </c>
      <c r="V11" s="182">
        <f t="shared" si="2"/>
        <v>0</v>
      </c>
      <c r="W11" s="1"/>
    </row>
    <row r="12" spans="1:30">
      <c r="A12" s="1"/>
      <c r="B12" s="1"/>
      <c r="C12" s="261"/>
      <c r="D12" s="176"/>
      <c r="E12" s="176"/>
      <c r="F12" s="1"/>
      <c r="G12" s="1"/>
      <c r="H12" s="234"/>
      <c r="I12" s="135"/>
      <c r="J12" s="135"/>
      <c r="K12" s="1"/>
      <c r="L12" s="1">
        <f t="shared" si="0"/>
        <v>1</v>
      </c>
      <c r="M12" s="1">
        <f t="shared" si="3"/>
        <v>1</v>
      </c>
      <c r="N12" s="169">
        <f t="shared" si="1"/>
        <v>0</v>
      </c>
      <c r="O12" s="198" t="s">
        <v>168</v>
      </c>
      <c r="P12" s="183">
        <v>0</v>
      </c>
      <c r="Q12" s="182">
        <f>HLOOKUP(O12,Pesos!$C$4:$H$8,3,FALSE)*P12</f>
        <v>0</v>
      </c>
      <c r="R12" s="183">
        <v>0</v>
      </c>
      <c r="S12" s="182">
        <f>HLOOKUP(O12,Pesos!$C$4:$H$8,4,FALSE)*R12</f>
        <v>0</v>
      </c>
      <c r="T12" s="184">
        <v>0</v>
      </c>
      <c r="U12" s="182">
        <f>HLOOKUP(O12,Pesos!$C$4:$H$8,4,FALSE)*T12</f>
        <v>0</v>
      </c>
      <c r="V12" s="182">
        <f t="shared" si="2"/>
        <v>0</v>
      </c>
      <c r="W12" s="1"/>
    </row>
    <row r="13" spans="1:30">
      <c r="A13" s="1"/>
      <c r="B13" s="1"/>
      <c r="C13" s="1"/>
      <c r="D13" s="176"/>
      <c r="E13" s="176"/>
      <c r="F13" s="1"/>
      <c r="G13" s="1"/>
      <c r="H13" s="234"/>
      <c r="I13" s="135"/>
      <c r="J13" s="135"/>
      <c r="K13" s="1"/>
      <c r="L13" s="1">
        <f t="shared" si="0"/>
        <v>1</v>
      </c>
      <c r="M13" s="1">
        <f t="shared" si="3"/>
        <v>1</v>
      </c>
      <c r="N13" s="169">
        <f t="shared" si="1"/>
        <v>0</v>
      </c>
      <c r="O13" s="198" t="s">
        <v>168</v>
      </c>
      <c r="P13" s="183">
        <v>0</v>
      </c>
      <c r="Q13" s="182">
        <f>HLOOKUP(O13,Pesos!$C$4:$H$8,3,FALSE)*P13</f>
        <v>0</v>
      </c>
      <c r="R13" s="183">
        <v>0</v>
      </c>
      <c r="S13" s="182">
        <f>HLOOKUP(O13,Pesos!$C$4:$H$8,4,FALSE)*R13</f>
        <v>0</v>
      </c>
      <c r="T13" s="184">
        <v>0</v>
      </c>
      <c r="U13" s="182">
        <f>HLOOKUP(O13,Pesos!$C$4:$H$8,4,FALSE)*T13</f>
        <v>0</v>
      </c>
      <c r="V13" s="182">
        <f t="shared" si="2"/>
        <v>0</v>
      </c>
      <c r="W13" s="1"/>
    </row>
    <row r="14" spans="1:30">
      <c r="A14" s="1"/>
      <c r="B14" s="1"/>
      <c r="C14" s="1"/>
      <c r="D14" s="176"/>
      <c r="E14" s="176"/>
      <c r="F14" s="1"/>
      <c r="G14" s="1"/>
      <c r="H14" s="234"/>
      <c r="I14" s="135"/>
      <c r="J14" s="135"/>
      <c r="K14" s="1"/>
      <c r="L14" s="1">
        <f t="shared" si="0"/>
        <v>1</v>
      </c>
      <c r="M14" s="1">
        <f t="shared" si="3"/>
        <v>1</v>
      </c>
      <c r="N14" s="169">
        <f t="shared" si="1"/>
        <v>0</v>
      </c>
      <c r="O14" s="198" t="s">
        <v>168</v>
      </c>
      <c r="P14" s="183">
        <v>0</v>
      </c>
      <c r="Q14" s="182">
        <f>HLOOKUP(O14,Pesos!$C$4:$H$8,3,FALSE)*P14</f>
        <v>0</v>
      </c>
      <c r="R14" s="183">
        <v>0</v>
      </c>
      <c r="S14" s="182">
        <f>HLOOKUP(O14,Pesos!$C$4:$H$8,4,FALSE)*R14</f>
        <v>0</v>
      </c>
      <c r="T14" s="184">
        <v>0</v>
      </c>
      <c r="U14" s="182">
        <f>HLOOKUP(O14,Pesos!$C$4:$H$8,4,FALSE)*T14</f>
        <v>0</v>
      </c>
      <c r="V14" s="182">
        <f t="shared" si="2"/>
        <v>0</v>
      </c>
      <c r="W14" s="1"/>
    </row>
    <row r="15" spans="1:30">
      <c r="A15" s="1"/>
      <c r="B15" s="1"/>
      <c r="C15" s="1"/>
      <c r="D15" s="176"/>
      <c r="E15" s="176"/>
      <c r="F15" s="1"/>
      <c r="G15" s="1"/>
      <c r="H15" s="234"/>
      <c r="I15" s="135"/>
      <c r="J15" s="135"/>
      <c r="K15" s="1"/>
      <c r="L15" s="1">
        <f t="shared" si="0"/>
        <v>1</v>
      </c>
      <c r="M15" s="1">
        <f t="shared" si="3"/>
        <v>1</v>
      </c>
      <c r="N15" s="169">
        <f t="shared" si="1"/>
        <v>0</v>
      </c>
      <c r="O15" s="198" t="s">
        <v>168</v>
      </c>
      <c r="P15" s="183">
        <v>0</v>
      </c>
      <c r="Q15" s="182">
        <f>HLOOKUP(O15,Pesos!$C$4:$H$8,3,FALSE)*P15</f>
        <v>0</v>
      </c>
      <c r="R15" s="183">
        <v>0</v>
      </c>
      <c r="S15" s="182">
        <f>HLOOKUP(O15,Pesos!$C$4:$H$8,4,FALSE)*R15</f>
        <v>0</v>
      </c>
      <c r="T15" s="184">
        <v>0</v>
      </c>
      <c r="U15" s="182">
        <f>HLOOKUP(O15,Pesos!$C$4:$H$8,4,FALSE)*T15</f>
        <v>0</v>
      </c>
      <c r="V15" s="182">
        <f t="shared" si="2"/>
        <v>0</v>
      </c>
      <c r="W15" s="1"/>
    </row>
    <row r="16" spans="1:30" ht="16.5" customHeight="1">
      <c r="A16" s="1"/>
      <c r="B16" s="1"/>
      <c r="C16" s="1"/>
      <c r="D16" s="302"/>
      <c r="E16" s="176"/>
      <c r="F16" s="1"/>
      <c r="G16" s="320"/>
      <c r="H16" s="234"/>
      <c r="I16" s="135"/>
      <c r="J16" s="135"/>
      <c r="K16" s="1"/>
      <c r="L16" s="1">
        <f t="shared" si="0"/>
        <v>1</v>
      </c>
      <c r="M16" s="1">
        <f t="shared" si="3"/>
        <v>1</v>
      </c>
      <c r="N16" s="169">
        <f t="shared" si="1"/>
        <v>0</v>
      </c>
      <c r="O16" s="198" t="s">
        <v>168</v>
      </c>
      <c r="P16" s="183">
        <v>0</v>
      </c>
      <c r="Q16" s="182">
        <f>HLOOKUP(O16,Pesos!$C$4:$H$8,3,FALSE)*P16</f>
        <v>0</v>
      </c>
      <c r="R16" s="183">
        <v>0</v>
      </c>
      <c r="S16" s="182">
        <f>HLOOKUP(O16,Pesos!$C$4:$H$8,4,FALSE)*R16</f>
        <v>0</v>
      </c>
      <c r="T16" s="184">
        <v>0</v>
      </c>
      <c r="U16" s="182">
        <f>HLOOKUP(O16,Pesos!$C$4:$H$8,4,FALSE)*T16</f>
        <v>0</v>
      </c>
      <c r="V16" s="182">
        <f t="shared" si="2"/>
        <v>0</v>
      </c>
      <c r="W16" s="1"/>
    </row>
    <row r="17" spans="1:23">
      <c r="A17" s="1"/>
      <c r="B17" s="176"/>
      <c r="C17" s="176"/>
      <c r="D17" s="176"/>
      <c r="E17" s="176"/>
      <c r="F17" s="176"/>
      <c r="G17" s="320"/>
      <c r="H17" s="234"/>
      <c r="I17" s="234"/>
      <c r="J17" s="234"/>
      <c r="K17" s="1"/>
      <c r="L17" s="1">
        <f t="shared" si="0"/>
        <v>1</v>
      </c>
      <c r="M17" s="1">
        <f t="shared" si="3"/>
        <v>1</v>
      </c>
      <c r="N17" s="169">
        <f t="shared" si="1"/>
        <v>0</v>
      </c>
      <c r="O17" s="198" t="s">
        <v>168</v>
      </c>
      <c r="P17" s="183">
        <v>0</v>
      </c>
      <c r="Q17" s="182">
        <f>HLOOKUP(O17,Pesos!$C$4:$H$8,3,FALSE)*P17</f>
        <v>0</v>
      </c>
      <c r="R17" s="183">
        <v>0</v>
      </c>
      <c r="S17" s="182">
        <f>HLOOKUP(O17,Pesos!$C$4:$H$8,4,FALSE)*R17</f>
        <v>0</v>
      </c>
      <c r="T17" s="184">
        <v>0</v>
      </c>
      <c r="U17" s="182">
        <f>HLOOKUP(O17,Pesos!$C$4:$H$8,4,FALSE)*T17</f>
        <v>0</v>
      </c>
      <c r="V17" s="182">
        <f t="shared" si="2"/>
        <v>0</v>
      </c>
      <c r="W17" s="1"/>
    </row>
    <row r="18" spans="1:23">
      <c r="A18" s="1"/>
      <c r="B18" s="176"/>
      <c r="C18" s="176"/>
      <c r="D18" s="176"/>
      <c r="E18" s="176"/>
      <c r="F18" s="176"/>
      <c r="G18" s="176"/>
      <c r="H18" s="234"/>
      <c r="I18" s="135"/>
      <c r="J18" s="135"/>
      <c r="K18" s="1"/>
      <c r="L18" s="1">
        <f t="shared" si="0"/>
        <v>1</v>
      </c>
      <c r="M18" s="1">
        <f t="shared" si="3"/>
        <v>1</v>
      </c>
      <c r="N18" s="169">
        <f t="shared" si="1"/>
        <v>0</v>
      </c>
      <c r="O18" s="198" t="s">
        <v>168</v>
      </c>
      <c r="P18" s="183">
        <v>0</v>
      </c>
      <c r="Q18" s="182">
        <f>HLOOKUP(O18,Pesos!$C$4:$H$8,3,FALSE)*P18</f>
        <v>0</v>
      </c>
      <c r="R18" s="183">
        <v>0</v>
      </c>
      <c r="S18" s="182">
        <f>HLOOKUP(O18,Pesos!$C$4:$H$8,4,FALSE)*R18</f>
        <v>0</v>
      </c>
      <c r="T18" s="184">
        <v>0</v>
      </c>
      <c r="U18" s="182">
        <f>HLOOKUP(O18,Pesos!$C$4:$H$8,4,FALSE)*T18</f>
        <v>0</v>
      </c>
      <c r="V18" s="182">
        <f t="shared" si="2"/>
        <v>0</v>
      </c>
      <c r="W18" s="1"/>
    </row>
    <row r="19" spans="1:23">
      <c r="A19" s="1"/>
      <c r="B19" s="176"/>
      <c r="C19" s="1"/>
      <c r="D19" s="302"/>
      <c r="E19" s="176"/>
      <c r="F19" s="176"/>
      <c r="G19" s="176"/>
      <c r="H19" s="234"/>
      <c r="I19" s="234"/>
      <c r="J19" s="234"/>
      <c r="K19" s="1"/>
      <c r="L19" s="1">
        <f t="shared" si="0"/>
        <v>1</v>
      </c>
      <c r="M19" s="1">
        <f t="shared" si="3"/>
        <v>1</v>
      </c>
      <c r="N19" s="169">
        <f t="shared" si="1"/>
        <v>0</v>
      </c>
      <c r="O19" s="198" t="s">
        <v>168</v>
      </c>
      <c r="P19" s="183">
        <v>0</v>
      </c>
      <c r="Q19" s="182">
        <f>HLOOKUP(O19,Pesos!$C$4:$H$8,3,FALSE)*P19</f>
        <v>0</v>
      </c>
      <c r="R19" s="183">
        <v>0</v>
      </c>
      <c r="S19" s="182">
        <f>HLOOKUP(O19,Pesos!$C$4:$H$8,4,FALSE)*R19</f>
        <v>0</v>
      </c>
      <c r="T19" s="184">
        <v>0</v>
      </c>
      <c r="U19" s="182">
        <f>HLOOKUP(O19,Pesos!$C$4:$H$8,4,FALSE)*T19</f>
        <v>0</v>
      </c>
      <c r="V19" s="182">
        <f t="shared" si="2"/>
        <v>0</v>
      </c>
      <c r="W19" s="1"/>
    </row>
    <row r="20" spans="1:23">
      <c r="A20" s="1"/>
      <c r="B20" s="176"/>
      <c r="C20" s="176"/>
      <c r="D20" s="302"/>
      <c r="E20" s="302"/>
      <c r="F20" s="40"/>
      <c r="G20" s="320"/>
      <c r="H20" s="234"/>
      <c r="I20" s="234"/>
      <c r="J20" s="135"/>
      <c r="K20" s="1"/>
      <c r="L20" s="1">
        <f t="shared" si="0"/>
        <v>1</v>
      </c>
      <c r="M20" s="1">
        <f t="shared" si="3"/>
        <v>1</v>
      </c>
      <c r="N20" s="169">
        <f t="shared" si="1"/>
        <v>0</v>
      </c>
      <c r="O20" s="198" t="s">
        <v>168</v>
      </c>
      <c r="P20" s="183">
        <v>0</v>
      </c>
      <c r="Q20" s="182">
        <f>HLOOKUP(O20,Pesos!$C$4:$H$8,3,FALSE)*P20</f>
        <v>0</v>
      </c>
      <c r="R20" s="183">
        <v>0</v>
      </c>
      <c r="S20" s="182">
        <f>HLOOKUP(O20,Pesos!$C$4:$H$8,4,FALSE)*R20</f>
        <v>0</v>
      </c>
      <c r="T20" s="184">
        <v>0</v>
      </c>
      <c r="U20" s="182">
        <f>HLOOKUP(O20,Pesos!$C$4:$H$8,4,FALSE)*T20</f>
        <v>0</v>
      </c>
      <c r="V20" s="182">
        <f t="shared" si="2"/>
        <v>0</v>
      </c>
      <c r="W20" s="1"/>
    </row>
    <row r="21" spans="1:23">
      <c r="A21" s="1"/>
      <c r="B21" s="176"/>
      <c r="C21" s="176"/>
      <c r="D21" s="302"/>
      <c r="E21" s="302"/>
      <c r="F21" s="40"/>
      <c r="G21" s="320"/>
      <c r="H21" s="135"/>
      <c r="I21" s="135"/>
      <c r="J21" s="135"/>
      <c r="K21" s="1"/>
      <c r="L21" s="1">
        <f t="shared" si="0"/>
        <v>1</v>
      </c>
      <c r="M21" s="1">
        <f t="shared" si="3"/>
        <v>1</v>
      </c>
      <c r="N21" s="169">
        <f t="shared" si="1"/>
        <v>0</v>
      </c>
      <c r="O21" s="198" t="s">
        <v>168</v>
      </c>
      <c r="P21" s="183">
        <v>0</v>
      </c>
      <c r="Q21" s="182">
        <f>HLOOKUP(O21,Pesos!$C$4:$H$8,3,FALSE)*P21</f>
        <v>0</v>
      </c>
      <c r="R21" s="183">
        <v>0</v>
      </c>
      <c r="S21" s="182">
        <f>HLOOKUP(O21,Pesos!$C$4:$H$8,4,FALSE)*R21</f>
        <v>0</v>
      </c>
      <c r="T21" s="184">
        <v>0</v>
      </c>
      <c r="U21" s="182">
        <f>HLOOKUP(O21,Pesos!$C$4:$H$8,4,FALSE)*T21</f>
        <v>0</v>
      </c>
      <c r="V21" s="182">
        <f t="shared" si="2"/>
        <v>0</v>
      </c>
      <c r="W21" s="1"/>
    </row>
    <row r="22" spans="1:23">
      <c r="A22" s="1"/>
      <c r="B22" s="176"/>
      <c r="C22" s="176"/>
      <c r="D22" s="302"/>
      <c r="E22" s="302"/>
      <c r="F22" s="40"/>
      <c r="G22" s="320"/>
      <c r="H22" s="234"/>
      <c r="I22" s="234"/>
      <c r="J22" s="234"/>
      <c r="K22" s="1"/>
      <c r="L22" s="1">
        <f t="shared" si="0"/>
        <v>1</v>
      </c>
      <c r="M22" s="1">
        <f t="shared" si="3"/>
        <v>1</v>
      </c>
      <c r="N22" s="169">
        <f t="shared" si="1"/>
        <v>0</v>
      </c>
      <c r="O22" s="198" t="s">
        <v>168</v>
      </c>
      <c r="P22" s="183">
        <v>0</v>
      </c>
      <c r="Q22" s="182">
        <f>HLOOKUP(O22,Pesos!$C$4:$H$8,3,FALSE)*P22</f>
        <v>0</v>
      </c>
      <c r="R22" s="183">
        <v>0</v>
      </c>
      <c r="S22" s="182">
        <f>HLOOKUP(O22,Pesos!$C$4:$H$8,4,FALSE)*R22</f>
        <v>0</v>
      </c>
      <c r="T22" s="184">
        <v>0</v>
      </c>
      <c r="U22" s="182">
        <f>HLOOKUP(O22,Pesos!$C$4:$H$8,4,FALSE)*T22</f>
        <v>0</v>
      </c>
      <c r="V22" s="182">
        <f t="shared" si="2"/>
        <v>0</v>
      </c>
      <c r="W22" s="1"/>
    </row>
    <row r="23" spans="1:23">
      <c r="A23" s="1"/>
      <c r="B23" s="176"/>
      <c r="C23" s="1"/>
      <c r="D23" s="176"/>
      <c r="E23" s="302"/>
      <c r="F23" s="40"/>
      <c r="G23" s="40"/>
      <c r="H23" s="234"/>
      <c r="I23" s="234"/>
      <c r="J23" s="234"/>
      <c r="K23" s="1"/>
      <c r="L23" s="1">
        <f t="shared" si="0"/>
        <v>1</v>
      </c>
      <c r="M23" s="1">
        <f t="shared" si="3"/>
        <v>1</v>
      </c>
      <c r="N23" s="169">
        <f t="shared" si="1"/>
        <v>0</v>
      </c>
      <c r="O23" s="198" t="s">
        <v>168</v>
      </c>
      <c r="P23" s="183">
        <v>0</v>
      </c>
      <c r="Q23" s="182">
        <f>HLOOKUP(O23,Pesos!$C$4:$H$8,3,FALSE)*P23</f>
        <v>0</v>
      </c>
      <c r="R23" s="183">
        <v>0</v>
      </c>
      <c r="S23" s="182">
        <f>HLOOKUP(O23,Pesos!$C$4:$H$8,4,FALSE)*R23</f>
        <v>0</v>
      </c>
      <c r="T23" s="184">
        <v>0</v>
      </c>
      <c r="U23" s="182">
        <f>HLOOKUP(O23,Pesos!$C$4:$H$8,4,FALSE)*T23</f>
        <v>0</v>
      </c>
      <c r="V23" s="182">
        <f t="shared" si="2"/>
        <v>0</v>
      </c>
      <c r="W23" s="1"/>
    </row>
    <row r="24" spans="1:23">
      <c r="A24" s="1"/>
      <c r="B24" s="176"/>
      <c r="C24" s="176"/>
      <c r="D24" s="176"/>
      <c r="E24" s="302"/>
      <c r="F24" s="1"/>
      <c r="G24" s="320"/>
      <c r="H24" s="234"/>
      <c r="I24" s="234"/>
      <c r="J24" s="234"/>
      <c r="K24" s="1"/>
      <c r="L24" s="1">
        <f t="shared" si="0"/>
        <v>1</v>
      </c>
      <c r="M24" s="1">
        <f t="shared" si="3"/>
        <v>1</v>
      </c>
      <c r="N24" s="169">
        <f t="shared" si="1"/>
        <v>0</v>
      </c>
      <c r="O24" s="198" t="s">
        <v>168</v>
      </c>
      <c r="P24" s="183">
        <v>0</v>
      </c>
      <c r="Q24" s="182">
        <f>HLOOKUP(O24,Pesos!$C$4:$H$8,3,FALSE)*P24</f>
        <v>0</v>
      </c>
      <c r="R24" s="183">
        <v>0</v>
      </c>
      <c r="S24" s="183">
        <v>0</v>
      </c>
      <c r="T24" s="184">
        <v>0</v>
      </c>
      <c r="U24" s="182">
        <f>HLOOKUP(O24,Pesos!$C$4:$H$8,4,FALSE)*T24</f>
        <v>0</v>
      </c>
      <c r="V24" s="182">
        <f t="shared" si="2"/>
        <v>0</v>
      </c>
      <c r="W24" s="1"/>
    </row>
    <row r="25" spans="1:23">
      <c r="A25" s="1"/>
      <c r="B25" s="176"/>
      <c r="C25" s="176"/>
      <c r="D25" s="176"/>
      <c r="E25" s="176"/>
      <c r="F25" s="1"/>
      <c r="G25" s="1"/>
      <c r="H25" s="234"/>
      <c r="I25" s="234"/>
      <c r="J25" s="234"/>
      <c r="K25" s="1"/>
      <c r="L25" s="1">
        <f t="shared" si="0"/>
        <v>1</v>
      </c>
      <c r="M25" s="1">
        <f t="shared" si="3"/>
        <v>1</v>
      </c>
      <c r="N25" s="169">
        <f t="shared" si="1"/>
        <v>0</v>
      </c>
      <c r="O25" s="198" t="s">
        <v>168</v>
      </c>
      <c r="P25" s="183">
        <v>0</v>
      </c>
      <c r="Q25" s="182">
        <f>HLOOKUP(O25,Pesos!$C$4:$H$8,3,FALSE)*P25</f>
        <v>0</v>
      </c>
      <c r="R25" s="183">
        <v>0</v>
      </c>
      <c r="S25" s="183">
        <v>0</v>
      </c>
      <c r="T25" s="184">
        <v>0</v>
      </c>
      <c r="U25" s="182">
        <f>HLOOKUP(O25,Pesos!$C$4:$H$8,4,FALSE)*T25</f>
        <v>0</v>
      </c>
      <c r="V25" s="182">
        <f t="shared" si="2"/>
        <v>0</v>
      </c>
      <c r="W25" s="1"/>
    </row>
    <row r="26" spans="1:23">
      <c r="A26" s="1"/>
      <c r="B26" s="176"/>
      <c r="C26" s="1"/>
      <c r="D26" s="176"/>
      <c r="E26" s="263"/>
      <c r="F26" s="1"/>
      <c r="G26" s="130"/>
      <c r="H26" s="252"/>
      <c r="I26" s="252"/>
      <c r="J26" s="252"/>
      <c r="K26" s="1"/>
      <c r="L26" s="1">
        <f t="shared" si="0"/>
        <v>1</v>
      </c>
      <c r="M26" s="1">
        <f t="shared" si="3"/>
        <v>1</v>
      </c>
      <c r="N26" s="169">
        <f t="shared" si="1"/>
        <v>0</v>
      </c>
      <c r="O26" s="198" t="s">
        <v>168</v>
      </c>
      <c r="P26" s="130">
        <v>0</v>
      </c>
      <c r="Q26" s="182">
        <f>HLOOKUP(O26,Pesos!$C$4:$H$8,3,FALSE)*P26</f>
        <v>0</v>
      </c>
      <c r="R26" s="130">
        <v>0</v>
      </c>
      <c r="S26" s="182">
        <v>0</v>
      </c>
      <c r="T26" s="130">
        <v>0</v>
      </c>
      <c r="U26" s="182">
        <f>HLOOKUP(O26,Pesos!$C$4:$H$8,4,FALSE)*T26</f>
        <v>0</v>
      </c>
      <c r="V26" s="182">
        <f t="shared" si="2"/>
        <v>0</v>
      </c>
      <c r="W26" s="1"/>
    </row>
    <row r="27" spans="1:23">
      <c r="A27" s="1"/>
      <c r="B27" s="176"/>
      <c r="C27" s="1"/>
      <c r="D27" s="201"/>
      <c r="E27" s="1"/>
      <c r="G27" s="1"/>
      <c r="H27" s="135"/>
      <c r="I27" s="135"/>
      <c r="J27" s="135"/>
      <c r="K27" s="198"/>
      <c r="L27" s="1">
        <f>IF(EXACT(_xlfn.DAYS(H30,I30),0),1,_xlfn.DAYS(I30,H30))</f>
        <v>1</v>
      </c>
      <c r="M27" s="1">
        <f>IF(EXACT(_xlfn.DAYS(H30,J30),0),1,_xlfn.DAYS(J30,H30))</f>
        <v>1</v>
      </c>
      <c r="N27" s="169">
        <f t="shared" si="1"/>
        <v>0</v>
      </c>
      <c r="O27" s="198" t="s">
        <v>168</v>
      </c>
      <c r="P27" s="130">
        <v>0</v>
      </c>
      <c r="Q27" s="182">
        <f>HLOOKUP(O27,Pesos!$C$4:$H$8,3,FALSE)*P27</f>
        <v>0</v>
      </c>
      <c r="R27" s="130">
        <v>0</v>
      </c>
      <c r="S27" s="182">
        <v>0</v>
      </c>
      <c r="T27" s="130">
        <v>0</v>
      </c>
      <c r="U27" s="182">
        <f>HLOOKUP(O27,Pesos!$C$4:$H$8,4,FALSE)*T27</f>
        <v>0</v>
      </c>
      <c r="V27" s="182">
        <f t="shared" si="2"/>
        <v>0</v>
      </c>
      <c r="W27" s="1"/>
    </row>
    <row r="28" spans="1:23">
      <c r="A28" s="1"/>
      <c r="B28" s="176"/>
      <c r="C28" s="1"/>
      <c r="D28" s="176"/>
      <c r="E28" s="230"/>
      <c r="F28" s="176"/>
      <c r="G28" s="196"/>
      <c r="H28" s="318"/>
      <c r="I28" s="318"/>
      <c r="J28" s="318"/>
      <c r="K28" s="1"/>
      <c r="L28" s="1">
        <f t="shared" si="0"/>
        <v>1</v>
      </c>
      <c r="M28" s="1">
        <f t="shared" si="3"/>
        <v>1</v>
      </c>
      <c r="N28" s="169">
        <f t="shared" si="1"/>
        <v>0</v>
      </c>
      <c r="O28" s="198" t="s">
        <v>168</v>
      </c>
      <c r="P28" s="130">
        <v>0</v>
      </c>
      <c r="Q28" s="182">
        <f>HLOOKUP(O28,Pesos!$C$4:$H$8,3,FALSE)*P28</f>
        <v>0</v>
      </c>
      <c r="R28" s="130">
        <v>0</v>
      </c>
      <c r="S28" s="182">
        <v>0</v>
      </c>
      <c r="T28" s="130">
        <v>0</v>
      </c>
      <c r="U28" s="182">
        <f>HLOOKUP(O28,Pesos!$C$4:$H$8,4,FALSE)*T28</f>
        <v>0</v>
      </c>
      <c r="V28" s="182">
        <f t="shared" si="2"/>
        <v>0</v>
      </c>
      <c r="W28" s="1"/>
    </row>
    <row r="29" spans="1:23">
      <c r="A29" s="1"/>
      <c r="B29" s="176"/>
      <c r="C29" s="1"/>
      <c r="D29" s="176"/>
      <c r="E29" s="176"/>
      <c r="F29" s="176"/>
      <c r="G29" s="1"/>
      <c r="H29" s="234"/>
      <c r="I29" s="234"/>
      <c r="J29" s="234"/>
      <c r="K29" s="1"/>
      <c r="L29" s="1">
        <f t="shared" si="0"/>
        <v>1</v>
      </c>
      <c r="M29" s="1">
        <f t="shared" si="3"/>
        <v>1</v>
      </c>
      <c r="N29" s="169">
        <f t="shared" si="1"/>
        <v>0</v>
      </c>
      <c r="O29" s="198" t="s">
        <v>168</v>
      </c>
      <c r="P29" s="130">
        <v>0</v>
      </c>
      <c r="Q29" s="182">
        <f>HLOOKUP(O29,Pesos!$C$4:$H$8,3,FALSE)*P29</f>
        <v>0</v>
      </c>
      <c r="R29" s="130">
        <v>0</v>
      </c>
      <c r="S29" s="182">
        <v>0</v>
      </c>
      <c r="T29" s="130">
        <v>0</v>
      </c>
      <c r="U29" s="182">
        <f>HLOOKUP(O29,Pesos!$C$4:$H$8,4,FALSE)*T29</f>
        <v>0</v>
      </c>
      <c r="V29" s="182">
        <f t="shared" si="2"/>
        <v>0</v>
      </c>
      <c r="W29" s="1"/>
    </row>
    <row r="30" spans="1:23">
      <c r="A30" s="1"/>
      <c r="B30" s="176"/>
      <c r="C30" s="1"/>
      <c r="D30" s="176"/>
      <c r="E30" s="176"/>
      <c r="F30" s="1"/>
      <c r="G30" s="1"/>
      <c r="H30" s="234"/>
      <c r="I30" s="234"/>
      <c r="J30" s="234"/>
      <c r="K30" s="1"/>
      <c r="L30" s="1">
        <f t="shared" ref="L30" si="4">IF(EXACT(_xlfn.DAYS(H30,I30),0),1,_xlfn.DAYS(I30,H30))</f>
        <v>1</v>
      </c>
      <c r="M30" s="1">
        <f t="shared" ref="M30" si="5">IF(EXACT(_xlfn.DAYS(H30,J30),0),1,_xlfn.DAYS(J30,H30))</f>
        <v>1</v>
      </c>
      <c r="N30" s="169">
        <f t="shared" ref="N30" si="6">(M30-L30)/L30</f>
        <v>0</v>
      </c>
      <c r="O30" s="198" t="s">
        <v>168</v>
      </c>
      <c r="P30" s="130">
        <v>0</v>
      </c>
      <c r="Q30" s="182">
        <f>HLOOKUP(O30,Pesos!$C$4:$H$8,3,FALSE)*P30</f>
        <v>0</v>
      </c>
      <c r="R30" s="130">
        <v>0</v>
      </c>
      <c r="S30" s="182">
        <v>0</v>
      </c>
      <c r="T30" s="130">
        <v>0</v>
      </c>
      <c r="U30" s="182">
        <f>HLOOKUP(O30,Pesos!$C$4:$H$8,4,FALSE)*T30</f>
        <v>0</v>
      </c>
      <c r="V30" s="182">
        <f t="shared" si="2"/>
        <v>0</v>
      </c>
      <c r="W30" s="1"/>
    </row>
    <row r="31" spans="1:23">
      <c r="A31" s="1"/>
      <c r="B31" s="176"/>
      <c r="C31" s="176"/>
      <c r="D31" s="176"/>
      <c r="E31" s="176"/>
      <c r="F31" s="1"/>
      <c r="G31" s="1"/>
      <c r="H31" s="234"/>
      <c r="I31" s="234"/>
      <c r="J31" s="234"/>
      <c r="K31" s="1"/>
      <c r="L31" s="1">
        <f t="shared" si="0"/>
        <v>1</v>
      </c>
      <c r="M31" s="1">
        <f t="shared" si="3"/>
        <v>1</v>
      </c>
      <c r="N31" s="169">
        <f t="shared" si="1"/>
        <v>0</v>
      </c>
      <c r="O31" s="198" t="s">
        <v>168</v>
      </c>
      <c r="P31" s="130">
        <v>0</v>
      </c>
      <c r="Q31" s="182">
        <f>HLOOKUP(O31,Pesos!$C$4:$H$8,3,FALSE)*P31</f>
        <v>0</v>
      </c>
      <c r="R31" s="130">
        <v>0</v>
      </c>
      <c r="S31" s="182">
        <v>0</v>
      </c>
      <c r="T31" s="130">
        <v>0</v>
      </c>
      <c r="U31" s="182">
        <f>HLOOKUP(O31,Pesos!$C$4:$H$8,4,FALSE)*T31</f>
        <v>0</v>
      </c>
      <c r="V31" s="182">
        <f t="shared" si="2"/>
        <v>0</v>
      </c>
      <c r="W31" s="1"/>
    </row>
    <row r="32" spans="1:23">
      <c r="A32" s="1"/>
      <c r="B32" s="1"/>
      <c r="C32" s="1"/>
      <c r="D32" s="176"/>
      <c r="E32" s="176"/>
      <c r="F32" s="1"/>
      <c r="G32" s="1"/>
      <c r="H32" s="234"/>
      <c r="I32" s="234"/>
      <c r="J32" s="234"/>
      <c r="K32" s="1"/>
      <c r="L32" s="1">
        <f t="shared" si="0"/>
        <v>1</v>
      </c>
      <c r="M32" s="1">
        <f t="shared" si="3"/>
        <v>1</v>
      </c>
      <c r="N32" s="169">
        <f t="shared" si="1"/>
        <v>0</v>
      </c>
      <c r="O32" s="198" t="s">
        <v>168</v>
      </c>
      <c r="P32" s="130">
        <v>0</v>
      </c>
      <c r="Q32" s="182">
        <f>HLOOKUP(O32,Pesos!$C$4:$H$8,3,FALSE)*P32</f>
        <v>0</v>
      </c>
      <c r="R32" s="130">
        <v>0</v>
      </c>
      <c r="S32" s="182">
        <v>0</v>
      </c>
      <c r="T32" s="130">
        <v>0</v>
      </c>
      <c r="U32" s="182">
        <f>HLOOKUP(O32,Pesos!$C$4:$H$8,4,FALSE)*T32</f>
        <v>0</v>
      </c>
      <c r="V32" s="182">
        <f t="shared" si="2"/>
        <v>0</v>
      </c>
      <c r="W32" s="1"/>
    </row>
    <row r="33" spans="1:23">
      <c r="A33" s="1"/>
      <c r="B33" s="1"/>
      <c r="C33" s="1"/>
      <c r="D33" s="176"/>
      <c r="E33" s="176"/>
      <c r="F33" s="1"/>
      <c r="G33" s="1"/>
      <c r="H33" s="234"/>
      <c r="I33" s="234"/>
      <c r="J33" s="234"/>
      <c r="K33" s="1"/>
      <c r="L33" s="1">
        <f t="shared" si="0"/>
        <v>1</v>
      </c>
      <c r="M33" s="1">
        <f t="shared" si="3"/>
        <v>1</v>
      </c>
      <c r="N33" s="169">
        <f t="shared" si="1"/>
        <v>0</v>
      </c>
      <c r="O33" s="198" t="s">
        <v>168</v>
      </c>
      <c r="P33" s="130">
        <v>0</v>
      </c>
      <c r="Q33" s="182">
        <f>HLOOKUP(O33,Pesos!$C$4:$H$8,3,FALSE)*P33</f>
        <v>0</v>
      </c>
      <c r="R33" s="130">
        <v>0</v>
      </c>
      <c r="S33" s="182">
        <v>0</v>
      </c>
      <c r="T33" s="130">
        <v>0</v>
      </c>
      <c r="U33" s="182">
        <f>HLOOKUP(O33,Pesos!$C$4:$H$8,4,FALSE)*T33</f>
        <v>0</v>
      </c>
      <c r="V33" s="182">
        <f t="shared" si="2"/>
        <v>0</v>
      </c>
      <c r="W33" s="1"/>
    </row>
    <row r="34" spans="1:23">
      <c r="A34" s="1"/>
      <c r="B34" s="1"/>
      <c r="C34" s="176"/>
      <c r="D34" s="176"/>
      <c r="E34" s="176"/>
      <c r="F34" s="1"/>
      <c r="G34" s="1"/>
      <c r="H34" s="234"/>
      <c r="I34" s="234"/>
      <c r="J34" s="234"/>
      <c r="K34" s="1"/>
      <c r="L34" s="1">
        <f t="shared" si="0"/>
        <v>1</v>
      </c>
      <c r="M34" s="1">
        <f t="shared" si="3"/>
        <v>1</v>
      </c>
      <c r="N34" s="169">
        <f t="shared" si="1"/>
        <v>0</v>
      </c>
      <c r="O34" s="198" t="s">
        <v>168</v>
      </c>
      <c r="P34" s="130">
        <v>0</v>
      </c>
      <c r="Q34" s="182">
        <f>HLOOKUP(O34,Pesos!$C$4:$H$8,3,FALSE)*P34</f>
        <v>0</v>
      </c>
      <c r="R34" s="130">
        <v>0</v>
      </c>
      <c r="S34" s="182">
        <v>0</v>
      </c>
      <c r="T34" s="130">
        <v>0</v>
      </c>
      <c r="U34" s="182">
        <f>HLOOKUP(O34,Pesos!$C$4:$H$8,4,FALSE)*T34</f>
        <v>0</v>
      </c>
      <c r="V34" s="182">
        <f t="shared" si="2"/>
        <v>0</v>
      </c>
      <c r="W34" s="1"/>
    </row>
    <row r="35" spans="1:23">
      <c r="A35" s="1"/>
      <c r="B35" s="1"/>
      <c r="C35" s="176"/>
      <c r="D35" s="176"/>
      <c r="E35" s="176"/>
      <c r="F35" s="1"/>
      <c r="G35" s="1"/>
      <c r="H35" s="234"/>
      <c r="I35" s="234"/>
      <c r="J35" s="234"/>
      <c r="K35" s="1"/>
      <c r="L35" s="1">
        <f t="shared" si="0"/>
        <v>1</v>
      </c>
      <c r="M35" s="1">
        <f t="shared" si="3"/>
        <v>1</v>
      </c>
      <c r="N35" s="169">
        <f t="shared" si="1"/>
        <v>0</v>
      </c>
      <c r="O35" s="198" t="s">
        <v>168</v>
      </c>
      <c r="P35" s="130">
        <v>0</v>
      </c>
      <c r="Q35" s="182">
        <f>HLOOKUP(O35,Pesos!$C$4:$H$8,3,FALSE)*P35</f>
        <v>0</v>
      </c>
      <c r="R35" s="130">
        <v>0</v>
      </c>
      <c r="S35" s="182">
        <v>0</v>
      </c>
      <c r="T35" s="130">
        <v>0</v>
      </c>
      <c r="U35" s="182">
        <f>HLOOKUP(O35,Pesos!$C$4:$H$8,4,FALSE)*T35</f>
        <v>0</v>
      </c>
      <c r="V35" s="182">
        <f t="shared" si="2"/>
        <v>0</v>
      </c>
      <c r="W35" s="1"/>
    </row>
    <row r="36" spans="1:23">
      <c r="A36" s="1"/>
      <c r="B36" s="1"/>
      <c r="C36" s="176"/>
      <c r="D36" s="304"/>
      <c r="E36" s="176"/>
      <c r="F36" s="1"/>
      <c r="G36" s="1"/>
      <c r="H36" s="234"/>
      <c r="I36" s="234"/>
      <c r="J36" s="234"/>
      <c r="K36" s="1"/>
      <c r="L36" s="1">
        <f t="shared" si="0"/>
        <v>1</v>
      </c>
      <c r="M36" s="1">
        <f t="shared" si="3"/>
        <v>1</v>
      </c>
      <c r="N36" s="169">
        <f t="shared" si="1"/>
        <v>0</v>
      </c>
      <c r="O36" s="1" t="s">
        <v>168</v>
      </c>
      <c r="P36" s="130">
        <v>0</v>
      </c>
      <c r="Q36" s="182">
        <f>HLOOKUP(O36,Pesos!$C$4:$H$8,3,FALSE)*P36</f>
        <v>0</v>
      </c>
      <c r="R36" s="130">
        <v>0</v>
      </c>
      <c r="S36" s="182">
        <v>0</v>
      </c>
      <c r="T36" s="130">
        <v>0</v>
      </c>
      <c r="U36" s="182">
        <f>HLOOKUP(O36,Pesos!$C$4:$H$8,4,FALSE)*T36</f>
        <v>0</v>
      </c>
      <c r="V36" s="182">
        <f t="shared" si="2"/>
        <v>0</v>
      </c>
      <c r="W36" s="1"/>
    </row>
    <row r="37" spans="1:23">
      <c r="A37" s="1"/>
      <c r="B37" s="1"/>
      <c r="C37" s="176"/>
      <c r="D37" s="304"/>
      <c r="E37" s="176"/>
      <c r="F37" s="1"/>
      <c r="G37" s="1"/>
      <c r="H37" s="234"/>
      <c r="I37" s="234"/>
      <c r="J37" s="234"/>
      <c r="K37" s="1"/>
      <c r="L37" s="1">
        <f t="shared" si="0"/>
        <v>1</v>
      </c>
      <c r="M37" s="1">
        <f t="shared" si="3"/>
        <v>1</v>
      </c>
      <c r="N37" s="169">
        <f t="shared" si="1"/>
        <v>0</v>
      </c>
      <c r="O37" s="1" t="s">
        <v>168</v>
      </c>
      <c r="P37" s="130">
        <v>0</v>
      </c>
      <c r="Q37" s="182">
        <f>HLOOKUP(O37,Pesos!$C$4:$H$8,3,FALSE)*P37</f>
        <v>0</v>
      </c>
      <c r="R37" s="130">
        <v>0</v>
      </c>
      <c r="S37" s="182">
        <v>0</v>
      </c>
      <c r="T37" s="130">
        <v>0</v>
      </c>
      <c r="U37" s="182">
        <f>HLOOKUP(O37,Pesos!$C$4:$H$8,4,FALSE)*T37</f>
        <v>0</v>
      </c>
      <c r="V37" s="182">
        <f t="shared" si="2"/>
        <v>0</v>
      </c>
      <c r="W37" s="1"/>
    </row>
    <row r="38" spans="1:23">
      <c r="A38" s="1"/>
      <c r="B38" s="1"/>
      <c r="C38" s="176"/>
      <c r="D38" s="304"/>
      <c r="E38" s="176"/>
      <c r="F38" s="1"/>
      <c r="G38" s="1"/>
      <c r="H38" s="234"/>
      <c r="I38" s="234"/>
      <c r="J38" s="234"/>
      <c r="K38" s="1"/>
      <c r="L38" s="1">
        <f t="shared" si="0"/>
        <v>1</v>
      </c>
      <c r="M38" s="1">
        <f t="shared" si="3"/>
        <v>1</v>
      </c>
      <c r="N38" s="169">
        <f t="shared" si="1"/>
        <v>0</v>
      </c>
      <c r="O38" s="1" t="s">
        <v>168</v>
      </c>
      <c r="P38" s="130">
        <v>0</v>
      </c>
      <c r="Q38" s="182">
        <f>HLOOKUP(O38,Pesos!$C$4:$H$8,3,FALSE)*P38</f>
        <v>0</v>
      </c>
      <c r="R38" s="130">
        <v>0</v>
      </c>
      <c r="S38" s="182">
        <v>0</v>
      </c>
      <c r="T38" s="130">
        <v>0</v>
      </c>
      <c r="U38" s="182">
        <f>HLOOKUP(O38,Pesos!$C$4:$H$8,4,FALSE)*T38</f>
        <v>0</v>
      </c>
      <c r="V38" s="182">
        <f t="shared" si="2"/>
        <v>0</v>
      </c>
      <c r="W38" s="1"/>
    </row>
    <row r="39" spans="1:23">
      <c r="A39" s="1"/>
      <c r="B39" s="1"/>
      <c r="C39" s="176"/>
      <c r="D39" s="304"/>
      <c r="E39" s="1"/>
      <c r="F39" s="1"/>
      <c r="G39" s="1"/>
      <c r="H39" s="234"/>
      <c r="I39" s="234"/>
      <c r="J39" s="234"/>
      <c r="K39" s="1"/>
      <c r="L39" s="1">
        <f t="shared" si="0"/>
        <v>1</v>
      </c>
      <c r="M39" s="1">
        <f t="shared" si="3"/>
        <v>1</v>
      </c>
      <c r="N39" s="169">
        <f t="shared" si="1"/>
        <v>0</v>
      </c>
      <c r="O39" s="1" t="s">
        <v>168</v>
      </c>
      <c r="P39" s="130">
        <v>0</v>
      </c>
      <c r="Q39" s="182">
        <f>HLOOKUP(O39,Pesos!$C$4:$H$8,3,FALSE)*P39</f>
        <v>0</v>
      </c>
      <c r="R39" s="130">
        <v>0</v>
      </c>
      <c r="S39" s="182">
        <v>0</v>
      </c>
      <c r="T39" s="130">
        <v>0</v>
      </c>
      <c r="U39" s="182">
        <f>HLOOKUP(O39,Pesos!$C$4:$H$8,4,FALSE)*T39</f>
        <v>0</v>
      </c>
      <c r="V39" s="182">
        <f t="shared" si="2"/>
        <v>0</v>
      </c>
      <c r="W39" s="1"/>
    </row>
    <row r="40" spans="1:23">
      <c r="A40" s="1"/>
      <c r="B40" s="1"/>
      <c r="C40" s="176"/>
      <c r="D40" s="1"/>
      <c r="E40" s="303"/>
      <c r="F40" s="1"/>
      <c r="G40" s="1"/>
      <c r="H40" s="234"/>
      <c r="I40" s="234"/>
      <c r="J40" s="234"/>
      <c r="K40" s="1"/>
      <c r="L40" s="1">
        <f t="shared" si="0"/>
        <v>1</v>
      </c>
      <c r="M40" s="1">
        <f t="shared" si="3"/>
        <v>1</v>
      </c>
      <c r="N40" s="169">
        <f t="shared" si="1"/>
        <v>0</v>
      </c>
      <c r="O40" s="1" t="s">
        <v>168</v>
      </c>
      <c r="P40" s="130">
        <v>0</v>
      </c>
      <c r="Q40" s="182">
        <f>HLOOKUP(O40,Pesos!$C$4:$H$8,3,FALSE)*P40</f>
        <v>0</v>
      </c>
      <c r="R40" s="130">
        <v>0</v>
      </c>
      <c r="S40" s="182">
        <v>0</v>
      </c>
      <c r="T40" s="130">
        <v>0</v>
      </c>
      <c r="U40" s="182">
        <f>HLOOKUP(O40,Pesos!$C$4:$H$8,4,FALSE)*T40</f>
        <v>0</v>
      </c>
      <c r="V40" s="182">
        <f t="shared" si="2"/>
        <v>0</v>
      </c>
      <c r="W40" s="1"/>
    </row>
    <row r="41" spans="1:23">
      <c r="A41" s="130"/>
      <c r="B41" s="1"/>
      <c r="C41" s="176"/>
      <c r="D41" s="304"/>
      <c r="E41" s="1"/>
      <c r="F41" s="1"/>
      <c r="G41" s="1"/>
      <c r="H41" s="234"/>
      <c r="I41" s="234"/>
      <c r="J41" s="234"/>
      <c r="K41" s="1"/>
      <c r="L41" s="1">
        <f t="shared" si="0"/>
        <v>1</v>
      </c>
      <c r="M41" s="1">
        <f t="shared" si="3"/>
        <v>1</v>
      </c>
      <c r="N41" s="169">
        <f t="shared" si="1"/>
        <v>0</v>
      </c>
      <c r="O41" s="130" t="s">
        <v>168</v>
      </c>
      <c r="P41" s="130">
        <v>0</v>
      </c>
      <c r="Q41" s="182">
        <f>HLOOKUP(O41,Pesos!$C$4:$H$8,3,FALSE)*P41</f>
        <v>0</v>
      </c>
      <c r="R41" s="130">
        <v>0</v>
      </c>
      <c r="S41" s="182">
        <v>0</v>
      </c>
      <c r="T41" s="130">
        <v>0</v>
      </c>
      <c r="U41" s="182">
        <f>HLOOKUP(O41,Pesos!$C$4:$H$8,4,FALSE)*T41</f>
        <v>0</v>
      </c>
      <c r="V41" s="182">
        <f t="shared" si="2"/>
        <v>0</v>
      </c>
      <c r="W41" s="130"/>
    </row>
    <row r="42" spans="1:23">
      <c r="A42" s="1"/>
      <c r="B42" s="1"/>
      <c r="C42" s="176"/>
      <c r="D42" s="304"/>
      <c r="E42" s="1"/>
      <c r="F42" s="1"/>
      <c r="G42" s="1"/>
      <c r="H42" s="234"/>
      <c r="I42" s="234"/>
      <c r="J42" s="234"/>
      <c r="K42" s="1"/>
      <c r="L42" s="1">
        <f t="shared" si="0"/>
        <v>1</v>
      </c>
      <c r="M42" s="1">
        <f t="shared" si="3"/>
        <v>1</v>
      </c>
      <c r="N42" s="169">
        <f t="shared" si="1"/>
        <v>0</v>
      </c>
      <c r="O42" s="1" t="s">
        <v>168</v>
      </c>
      <c r="P42" s="130">
        <v>0</v>
      </c>
      <c r="Q42" s="182">
        <f>HLOOKUP(O42,Pesos!$C$4:$H$8,3,FALSE)*P42</f>
        <v>0</v>
      </c>
      <c r="R42" s="130">
        <v>0</v>
      </c>
      <c r="S42" s="182">
        <v>0</v>
      </c>
      <c r="T42" s="1">
        <v>0</v>
      </c>
      <c r="U42" s="182">
        <f>HLOOKUP(O42,Pesos!$C$4:$H$8,4,FALSE)*T42</f>
        <v>0</v>
      </c>
      <c r="V42" s="182">
        <f t="shared" si="2"/>
        <v>0</v>
      </c>
      <c r="W42" s="1"/>
    </row>
    <row r="43" spans="1:23">
      <c r="A43" s="1"/>
      <c r="B43" s="1"/>
      <c r="C43" s="176"/>
      <c r="D43" s="304"/>
      <c r="E43" s="1"/>
      <c r="F43" s="1"/>
      <c r="G43" s="1"/>
      <c r="H43" s="234"/>
      <c r="I43" s="234"/>
      <c r="J43" s="234"/>
      <c r="K43" s="1"/>
      <c r="L43" s="1">
        <f t="shared" si="0"/>
        <v>1</v>
      </c>
      <c r="M43" s="1">
        <f t="shared" si="3"/>
        <v>1</v>
      </c>
      <c r="N43" s="169">
        <f t="shared" si="1"/>
        <v>0</v>
      </c>
      <c r="O43" s="1" t="s">
        <v>168</v>
      </c>
      <c r="P43" s="130">
        <v>0</v>
      </c>
      <c r="Q43" s="182">
        <f>HLOOKUP(O43,Pesos!$C$4:$H$8,3,FALSE)*P43</f>
        <v>0</v>
      </c>
      <c r="R43" s="130">
        <v>0</v>
      </c>
      <c r="S43" s="182">
        <v>0</v>
      </c>
      <c r="T43" s="1">
        <v>0</v>
      </c>
      <c r="U43" s="182">
        <f>HLOOKUP(O43,Pesos!$C$4:$H$8,4,FALSE)*T43</f>
        <v>0</v>
      </c>
      <c r="V43" s="182">
        <f t="shared" si="2"/>
        <v>0</v>
      </c>
      <c r="W43" s="1"/>
    </row>
    <row r="44" spans="1:23">
      <c r="A44" s="1"/>
      <c r="B44" s="1"/>
      <c r="C44" s="176"/>
      <c r="D44" s="304"/>
      <c r="E44" s="315"/>
      <c r="F44" s="1"/>
      <c r="G44" s="1"/>
      <c r="H44" s="234"/>
      <c r="I44" s="234"/>
      <c r="J44" s="234"/>
      <c r="K44" s="1"/>
      <c r="L44" s="1">
        <f t="shared" si="0"/>
        <v>1</v>
      </c>
      <c r="M44" s="1">
        <f t="shared" si="3"/>
        <v>1</v>
      </c>
      <c r="N44" s="169">
        <f t="shared" si="1"/>
        <v>0</v>
      </c>
      <c r="O44" s="1" t="s">
        <v>168</v>
      </c>
      <c r="P44" s="130">
        <v>0</v>
      </c>
      <c r="Q44" s="182">
        <f>HLOOKUP(O44,Pesos!$C$4:$H$8,3,FALSE)*P44</f>
        <v>0</v>
      </c>
      <c r="R44" s="1">
        <v>0</v>
      </c>
      <c r="S44" s="182">
        <v>0</v>
      </c>
      <c r="T44" s="1">
        <v>0</v>
      </c>
      <c r="U44" s="182">
        <f>HLOOKUP(O44,Pesos!$C$4:$H$8,4,FALSE)*T44</f>
        <v>0</v>
      </c>
      <c r="V44" s="182">
        <f t="shared" si="2"/>
        <v>0</v>
      </c>
      <c r="W44" s="1"/>
    </row>
    <row r="45" spans="1:23">
      <c r="A45" s="1"/>
      <c r="B45" s="1"/>
      <c r="C45" s="176"/>
      <c r="D45" s="304"/>
      <c r="E45" s="1"/>
      <c r="F45" s="1"/>
      <c r="G45" s="1"/>
      <c r="H45" s="234"/>
      <c r="I45" s="234"/>
      <c r="J45" s="234"/>
      <c r="K45" s="1"/>
      <c r="L45" s="1">
        <f t="shared" si="0"/>
        <v>1</v>
      </c>
      <c r="M45" s="1">
        <f t="shared" si="3"/>
        <v>1</v>
      </c>
      <c r="N45" s="169">
        <f t="shared" si="1"/>
        <v>0</v>
      </c>
      <c r="O45" s="1" t="s">
        <v>168</v>
      </c>
      <c r="P45" s="130">
        <v>0</v>
      </c>
      <c r="Q45" s="182">
        <f>HLOOKUP(O45,Pesos!$C$4:$H$8,3,FALSE)*P45</f>
        <v>0</v>
      </c>
      <c r="R45" s="1">
        <v>0</v>
      </c>
      <c r="S45" s="182">
        <v>0</v>
      </c>
      <c r="T45" s="1">
        <v>0</v>
      </c>
      <c r="U45" s="182">
        <f>HLOOKUP(O45,Pesos!$C$4:$H$8,4,FALSE)*T45</f>
        <v>0</v>
      </c>
      <c r="V45" s="182">
        <f t="shared" si="2"/>
        <v>0</v>
      </c>
      <c r="W45" s="1"/>
    </row>
    <row r="46" spans="1:23">
      <c r="A46" s="1"/>
      <c r="B46" s="1"/>
      <c r="C46" s="1"/>
      <c r="D46" s="176"/>
      <c r="E46" s="1"/>
      <c r="F46" s="1"/>
      <c r="G46" s="315"/>
      <c r="H46" s="135"/>
      <c r="I46" s="135"/>
      <c r="J46" s="135"/>
      <c r="K46" s="1"/>
      <c r="L46" s="1">
        <f t="shared" si="0"/>
        <v>1</v>
      </c>
      <c r="M46" s="1">
        <f t="shared" si="3"/>
        <v>1</v>
      </c>
      <c r="N46" s="169">
        <f t="shared" si="1"/>
        <v>0</v>
      </c>
      <c r="O46" s="1" t="s">
        <v>168</v>
      </c>
      <c r="P46" s="130">
        <v>0</v>
      </c>
      <c r="Q46" s="182">
        <f>HLOOKUP(O46,Pesos!$C$4:$H$8,3,FALSE)*P46</f>
        <v>0</v>
      </c>
      <c r="R46" s="1">
        <v>0</v>
      </c>
      <c r="S46" s="182">
        <v>0</v>
      </c>
      <c r="T46" s="1">
        <v>0</v>
      </c>
      <c r="U46" s="182">
        <f>HLOOKUP(O46,Pesos!$C$4:$H$8,4,FALSE)*T46</f>
        <v>0</v>
      </c>
      <c r="V46" s="182">
        <f t="shared" si="2"/>
        <v>0</v>
      </c>
      <c r="W46" s="1"/>
    </row>
    <row r="47" spans="1:23">
      <c r="A47" s="1"/>
      <c r="B47" s="1"/>
      <c r="C47" s="1"/>
      <c r="D47" s="176"/>
      <c r="E47" s="1"/>
      <c r="F47" s="1"/>
      <c r="G47" s="1"/>
      <c r="H47" s="234"/>
      <c r="I47" s="234"/>
      <c r="J47" s="234"/>
      <c r="K47" s="1"/>
      <c r="L47" s="1">
        <f t="shared" si="0"/>
        <v>1</v>
      </c>
      <c r="M47" s="1">
        <f t="shared" si="3"/>
        <v>1</v>
      </c>
      <c r="N47" s="169">
        <f t="shared" si="1"/>
        <v>0</v>
      </c>
      <c r="O47" s="1" t="s">
        <v>168</v>
      </c>
      <c r="P47" s="130">
        <v>0</v>
      </c>
      <c r="Q47" s="182">
        <f>HLOOKUP(O47,Pesos!$C$4:$H$8,3,FALSE)*P47</f>
        <v>0</v>
      </c>
      <c r="R47" s="1">
        <v>0</v>
      </c>
      <c r="S47" s="182">
        <v>0</v>
      </c>
      <c r="T47" s="1">
        <v>0</v>
      </c>
      <c r="U47" s="182">
        <f>HLOOKUP(O47,Pesos!$C$4:$H$8,4,FALSE)*T47</f>
        <v>0</v>
      </c>
      <c r="V47" s="182">
        <f t="shared" si="2"/>
        <v>0</v>
      </c>
      <c r="W47" s="1"/>
    </row>
    <row r="48" spans="1:23">
      <c r="A48" s="1"/>
      <c r="B48" s="1"/>
      <c r="C48" s="1"/>
      <c r="D48" s="176"/>
      <c r="E48" s="1"/>
      <c r="F48" s="1"/>
      <c r="G48" s="1"/>
      <c r="H48" s="234"/>
      <c r="I48" s="234"/>
      <c r="J48" s="234"/>
      <c r="K48" s="1"/>
      <c r="L48" s="1">
        <f t="shared" si="0"/>
        <v>1</v>
      </c>
      <c r="M48" s="1">
        <f t="shared" si="3"/>
        <v>1</v>
      </c>
      <c r="N48" s="169">
        <f t="shared" si="1"/>
        <v>0</v>
      </c>
      <c r="O48" s="1" t="s">
        <v>168</v>
      </c>
      <c r="P48" s="130">
        <v>0</v>
      </c>
      <c r="Q48" s="182">
        <f>HLOOKUP(O48,Pesos!$C$4:$H$8,3,FALSE)*P48</f>
        <v>0</v>
      </c>
      <c r="R48" s="1">
        <v>0</v>
      </c>
      <c r="S48" s="182">
        <v>0</v>
      </c>
      <c r="T48" s="1">
        <v>0</v>
      </c>
      <c r="U48" s="182">
        <f>HLOOKUP(O48,Pesos!$C$4:$H$8,4,FALSE)*T48</f>
        <v>0</v>
      </c>
      <c r="V48" s="182">
        <f t="shared" si="2"/>
        <v>0</v>
      </c>
      <c r="W48" s="1"/>
    </row>
    <row r="49" spans="1:23">
      <c r="A49" s="1"/>
      <c r="B49" s="1"/>
      <c r="C49" s="1"/>
      <c r="D49" s="176"/>
      <c r="E49" s="1"/>
      <c r="F49" s="1"/>
      <c r="G49" s="1"/>
      <c r="H49" s="234"/>
      <c r="I49" s="234"/>
      <c r="J49" s="234"/>
      <c r="K49" s="1"/>
      <c r="L49" s="1">
        <f t="shared" si="0"/>
        <v>1</v>
      </c>
      <c r="M49" s="1">
        <f t="shared" si="3"/>
        <v>1</v>
      </c>
      <c r="N49" s="169">
        <f t="shared" si="1"/>
        <v>0</v>
      </c>
      <c r="O49" s="1" t="s">
        <v>168</v>
      </c>
      <c r="P49" s="130">
        <v>0</v>
      </c>
      <c r="Q49" s="182">
        <f>HLOOKUP(O49,Pesos!$C$4:$H$8,3,FALSE)*P49</f>
        <v>0</v>
      </c>
      <c r="R49" s="1">
        <v>0</v>
      </c>
      <c r="S49" s="182">
        <v>0</v>
      </c>
      <c r="T49" s="1">
        <v>0</v>
      </c>
      <c r="U49" s="182">
        <f>HLOOKUP(O49,Pesos!$C$4:$H$8,4,FALSE)*T49</f>
        <v>0</v>
      </c>
      <c r="V49" s="182">
        <f t="shared" si="2"/>
        <v>0</v>
      </c>
      <c r="W49" s="1"/>
    </row>
    <row r="50" spans="1:23">
      <c r="A50" s="1"/>
      <c r="B50" s="176"/>
      <c r="C50" s="1"/>
      <c r="D50" s="176"/>
      <c r="E50" s="1"/>
      <c r="F50" s="1"/>
      <c r="G50" s="1"/>
      <c r="H50" s="234"/>
      <c r="I50" s="234"/>
      <c r="J50" s="234"/>
      <c r="K50" s="1"/>
      <c r="L50" s="1">
        <f t="shared" si="0"/>
        <v>1</v>
      </c>
      <c r="M50" s="1">
        <f t="shared" si="3"/>
        <v>1</v>
      </c>
      <c r="N50" s="169">
        <f t="shared" si="1"/>
        <v>0</v>
      </c>
      <c r="O50" s="1" t="s">
        <v>168</v>
      </c>
      <c r="P50" s="130">
        <v>0</v>
      </c>
      <c r="Q50" s="182">
        <f>HLOOKUP(O50,Pesos!$C$4:$H$8,3,FALSE)*P50</f>
        <v>0</v>
      </c>
      <c r="R50" s="1">
        <v>0</v>
      </c>
      <c r="S50" s="182">
        <v>0</v>
      </c>
      <c r="T50" s="1">
        <v>0</v>
      </c>
      <c r="U50" s="182">
        <f>HLOOKUP(O50,Pesos!$C$4:$H$8,4,FALSE)*T50</f>
        <v>0</v>
      </c>
      <c r="V50" s="182">
        <f t="shared" si="2"/>
        <v>0</v>
      </c>
      <c r="W50" s="1"/>
    </row>
    <row r="51" spans="1:23">
      <c r="A51" s="1"/>
      <c r="B51" s="176"/>
      <c r="C51" s="1"/>
      <c r="D51" s="176"/>
      <c r="E51" s="176"/>
      <c r="F51" s="1"/>
      <c r="G51" s="1"/>
      <c r="H51" s="234"/>
      <c r="I51" s="234"/>
      <c r="J51" s="234"/>
      <c r="K51" s="1"/>
      <c r="L51" s="1">
        <f t="shared" si="0"/>
        <v>1</v>
      </c>
      <c r="M51" s="1">
        <f t="shared" si="3"/>
        <v>1</v>
      </c>
      <c r="N51" s="169">
        <f t="shared" si="1"/>
        <v>0</v>
      </c>
      <c r="O51" s="1" t="s">
        <v>168</v>
      </c>
      <c r="P51" s="130">
        <v>0</v>
      </c>
      <c r="Q51" s="182">
        <f>HLOOKUP(O51,Pesos!$C$4:$H$8,3,FALSE)*P51</f>
        <v>0</v>
      </c>
      <c r="R51" s="1">
        <v>0</v>
      </c>
      <c r="S51" s="182">
        <v>0</v>
      </c>
      <c r="T51" s="1">
        <v>0</v>
      </c>
      <c r="U51" s="182">
        <f>HLOOKUP(O51,Pesos!$C$4:$H$8,4,FALSE)*T51</f>
        <v>0</v>
      </c>
      <c r="V51" s="182">
        <f t="shared" si="2"/>
        <v>0</v>
      </c>
      <c r="W51" s="1"/>
    </row>
    <row r="52" spans="1:23">
      <c r="A52" s="1"/>
      <c r="B52" s="176"/>
      <c r="C52" s="1"/>
      <c r="D52" s="176"/>
      <c r="E52" s="176"/>
      <c r="F52" s="1"/>
      <c r="G52" s="1"/>
      <c r="H52" s="234"/>
      <c r="I52" s="234"/>
      <c r="J52" s="234"/>
      <c r="K52" s="1"/>
      <c r="L52" s="1">
        <f t="shared" si="0"/>
        <v>1</v>
      </c>
      <c r="M52" s="1">
        <f t="shared" si="3"/>
        <v>1</v>
      </c>
      <c r="N52" s="169">
        <f t="shared" si="1"/>
        <v>0</v>
      </c>
      <c r="O52" s="1" t="s">
        <v>168</v>
      </c>
      <c r="P52" s="130">
        <v>0</v>
      </c>
      <c r="Q52" s="182">
        <f>HLOOKUP(O52,Pesos!$C$4:$H$8,3,FALSE)*P52</f>
        <v>0</v>
      </c>
      <c r="R52" s="1">
        <v>0</v>
      </c>
      <c r="S52" s="182">
        <v>0</v>
      </c>
      <c r="T52" s="1">
        <v>0</v>
      </c>
      <c r="U52" s="182">
        <f>HLOOKUP(O52,Pesos!$C$4:$H$8,4,FALSE)*T52</f>
        <v>0</v>
      </c>
      <c r="V52" s="182">
        <f t="shared" si="2"/>
        <v>0</v>
      </c>
      <c r="W52" s="1"/>
    </row>
    <row r="53" spans="1:23">
      <c r="A53" s="1"/>
      <c r="B53" s="176"/>
      <c r="C53" s="1"/>
      <c r="D53" s="176"/>
      <c r="E53" s="1"/>
      <c r="F53" s="1"/>
      <c r="G53" s="1"/>
      <c r="H53" s="234"/>
      <c r="I53" s="234"/>
      <c r="J53" s="234"/>
      <c r="K53" s="1"/>
      <c r="L53" s="1">
        <f t="shared" si="0"/>
        <v>1</v>
      </c>
      <c r="M53" s="1">
        <f t="shared" si="3"/>
        <v>1</v>
      </c>
      <c r="N53" s="169">
        <f t="shared" si="1"/>
        <v>0</v>
      </c>
      <c r="O53" s="1" t="s">
        <v>168</v>
      </c>
      <c r="P53" s="130">
        <v>0</v>
      </c>
      <c r="Q53" s="182">
        <f>HLOOKUP(O53,Pesos!$C$4:$H$8,3,FALSE)*P53</f>
        <v>0</v>
      </c>
      <c r="R53" s="1">
        <v>0</v>
      </c>
      <c r="S53" s="182">
        <v>0</v>
      </c>
      <c r="T53" s="1">
        <v>0</v>
      </c>
      <c r="U53" s="182">
        <f>HLOOKUP(O53,Pesos!$C$4:$H$8,4,FALSE)*T53</f>
        <v>0</v>
      </c>
      <c r="V53" s="182">
        <f t="shared" si="2"/>
        <v>0</v>
      </c>
      <c r="W53" s="1"/>
    </row>
    <row r="54" spans="1:23">
      <c r="A54" s="1"/>
      <c r="B54" s="176"/>
      <c r="C54" s="1"/>
      <c r="D54" s="176"/>
      <c r="E54" s="176"/>
      <c r="F54" s="176"/>
      <c r="G54" s="1"/>
      <c r="H54" s="234"/>
      <c r="I54" s="234"/>
      <c r="J54" s="234"/>
      <c r="K54" s="1"/>
      <c r="L54" s="1">
        <f t="shared" si="0"/>
        <v>1</v>
      </c>
      <c r="M54" s="1">
        <f t="shared" si="3"/>
        <v>1</v>
      </c>
      <c r="N54" s="169">
        <f t="shared" si="1"/>
        <v>0</v>
      </c>
      <c r="O54" s="1" t="s">
        <v>168</v>
      </c>
      <c r="P54" s="130">
        <v>0</v>
      </c>
      <c r="Q54" s="182">
        <f>HLOOKUP(O54,Pesos!$C$4:$H$8,3,FALSE)*P54</f>
        <v>0</v>
      </c>
      <c r="R54" s="1">
        <v>0</v>
      </c>
      <c r="S54" s="182">
        <v>0</v>
      </c>
      <c r="T54" s="1">
        <v>0</v>
      </c>
      <c r="U54" s="182">
        <f>HLOOKUP(O54,Pesos!$C$4:$H$8,4,FALSE)*T54</f>
        <v>0</v>
      </c>
      <c r="V54" s="182">
        <f t="shared" si="2"/>
        <v>0</v>
      </c>
      <c r="W54" s="1"/>
    </row>
    <row r="55" spans="1:23">
      <c r="A55" s="1"/>
      <c r="B55" s="176"/>
      <c r="C55" s="1"/>
      <c r="D55" s="227"/>
      <c r="E55" s="176"/>
      <c r="F55" s="176"/>
      <c r="G55" s="1"/>
      <c r="H55" s="234"/>
      <c r="I55" s="234"/>
      <c r="J55" s="234"/>
      <c r="K55" s="1"/>
      <c r="L55" s="1">
        <f t="shared" si="0"/>
        <v>1</v>
      </c>
      <c r="M55" s="1">
        <f t="shared" si="3"/>
        <v>1</v>
      </c>
      <c r="N55" s="169">
        <f t="shared" si="1"/>
        <v>0</v>
      </c>
      <c r="O55" s="1" t="s">
        <v>168</v>
      </c>
      <c r="P55" s="130">
        <v>0</v>
      </c>
      <c r="Q55" s="182">
        <f>HLOOKUP(O55,Pesos!$C$4:$H$8,3,FALSE)*P55</f>
        <v>0</v>
      </c>
      <c r="R55" s="1">
        <v>0</v>
      </c>
      <c r="S55" s="182">
        <v>0</v>
      </c>
      <c r="T55" s="1">
        <v>0</v>
      </c>
      <c r="U55" s="182">
        <f>HLOOKUP(O55,Pesos!$C$4:$H$8,4,FALSE)*T55</f>
        <v>0</v>
      </c>
      <c r="V55" s="182">
        <f t="shared" si="2"/>
        <v>0</v>
      </c>
      <c r="W55" s="1"/>
    </row>
    <row r="56" spans="1:23">
      <c r="A56" s="1"/>
      <c r="B56" s="176"/>
      <c r="C56" s="1"/>
      <c r="D56" s="176"/>
      <c r="E56" s="176"/>
      <c r="F56" s="176"/>
      <c r="G56" s="1"/>
      <c r="H56" s="234"/>
      <c r="I56" s="234"/>
      <c r="J56" s="234"/>
      <c r="K56" s="1"/>
      <c r="L56" s="1">
        <f t="shared" si="0"/>
        <v>1</v>
      </c>
      <c r="M56" s="1">
        <f t="shared" si="3"/>
        <v>1</v>
      </c>
      <c r="N56" s="169">
        <f t="shared" si="1"/>
        <v>0</v>
      </c>
      <c r="O56" s="1" t="s">
        <v>168</v>
      </c>
      <c r="P56" s="130">
        <v>0</v>
      </c>
      <c r="Q56" s="182">
        <f>HLOOKUP(O56,Pesos!$C$4:$H$8,3,FALSE)*P56</f>
        <v>0</v>
      </c>
      <c r="R56" s="1">
        <v>0</v>
      </c>
      <c r="S56" s="182">
        <v>0</v>
      </c>
      <c r="T56" s="1">
        <v>0</v>
      </c>
      <c r="U56" s="182">
        <f>HLOOKUP(O56,Pesos!$C$4:$H$8,4,FALSE)*T56</f>
        <v>0</v>
      </c>
      <c r="V56" s="182">
        <f t="shared" si="2"/>
        <v>0</v>
      </c>
      <c r="W56" s="1"/>
    </row>
    <row r="57" spans="1:23">
      <c r="A57" s="1"/>
      <c r="B57" s="1"/>
      <c r="C57" s="227"/>
      <c r="D57" s="176"/>
      <c r="E57" s="176"/>
      <c r="F57" s="176"/>
      <c r="G57" s="1"/>
      <c r="H57" s="234"/>
      <c r="I57" s="234"/>
      <c r="J57" s="135"/>
      <c r="K57" s="1"/>
      <c r="L57" s="1">
        <f t="shared" si="0"/>
        <v>1</v>
      </c>
      <c r="M57" s="1">
        <f t="shared" si="3"/>
        <v>1</v>
      </c>
      <c r="N57" s="169">
        <f t="shared" si="1"/>
        <v>0</v>
      </c>
      <c r="O57" s="1" t="s">
        <v>168</v>
      </c>
      <c r="P57" s="130">
        <v>0</v>
      </c>
      <c r="Q57" s="182">
        <f>HLOOKUP(O57,Pesos!$C$4:$H$8,3,FALSE)*P57</f>
        <v>0</v>
      </c>
      <c r="R57" s="1">
        <v>0</v>
      </c>
      <c r="S57" s="182">
        <v>0</v>
      </c>
      <c r="T57" s="1">
        <v>0</v>
      </c>
      <c r="U57" s="182">
        <f>HLOOKUP(O57,Pesos!$C$4:$H$8,4,FALSE)*T57</f>
        <v>0</v>
      </c>
      <c r="V57" s="182">
        <f t="shared" si="2"/>
        <v>0</v>
      </c>
      <c r="W57" s="1"/>
    </row>
    <row r="58" spans="1:23">
      <c r="A58" s="1"/>
      <c r="B58" s="1"/>
      <c r="C58" s="1"/>
      <c r="D58" s="176"/>
      <c r="E58" s="176"/>
      <c r="F58" s="176"/>
      <c r="G58" s="1"/>
      <c r="H58" s="234"/>
      <c r="I58" s="234"/>
      <c r="J58" s="234"/>
      <c r="K58" s="1"/>
      <c r="L58" s="1">
        <f t="shared" si="0"/>
        <v>1</v>
      </c>
      <c r="M58" s="1">
        <f t="shared" si="3"/>
        <v>1</v>
      </c>
      <c r="N58" s="169">
        <f t="shared" si="1"/>
        <v>0</v>
      </c>
      <c r="O58" s="1" t="s">
        <v>168</v>
      </c>
      <c r="P58" s="130">
        <v>0</v>
      </c>
      <c r="Q58" s="182">
        <f>HLOOKUP(O58,Pesos!$C$4:$H$8,3,FALSE)*P58</f>
        <v>0</v>
      </c>
      <c r="R58" s="1">
        <v>1</v>
      </c>
      <c r="S58" s="182">
        <v>0</v>
      </c>
      <c r="T58" s="1">
        <v>0</v>
      </c>
      <c r="U58" s="182">
        <f>HLOOKUP(O58,Pesos!$C$4:$H$8,4,FALSE)*T58</f>
        <v>0</v>
      </c>
      <c r="V58" s="182">
        <f t="shared" si="2"/>
        <v>0</v>
      </c>
      <c r="W58" s="1" t="s">
        <v>174</v>
      </c>
    </row>
    <row r="59" spans="1:23">
      <c r="A59" s="1"/>
      <c r="B59" s="1"/>
      <c r="C59" s="1"/>
      <c r="D59" s="176"/>
      <c r="E59" s="176"/>
      <c r="F59" s="176"/>
      <c r="G59" s="1"/>
      <c r="H59" s="234"/>
      <c r="I59" s="234"/>
      <c r="J59" s="234"/>
      <c r="K59" s="1"/>
      <c r="L59" s="1">
        <f t="shared" si="0"/>
        <v>1</v>
      </c>
      <c r="M59" s="1">
        <f t="shared" si="3"/>
        <v>1</v>
      </c>
      <c r="N59" s="169">
        <f t="shared" si="1"/>
        <v>0</v>
      </c>
      <c r="O59" s="1" t="s">
        <v>168</v>
      </c>
      <c r="P59" s="130">
        <v>0</v>
      </c>
      <c r="Q59" s="182">
        <f>HLOOKUP(O59,Pesos!$C$4:$H$8,3,FALSE)*P59</f>
        <v>0</v>
      </c>
      <c r="R59" s="1">
        <v>0</v>
      </c>
      <c r="S59" s="182">
        <v>0</v>
      </c>
      <c r="T59" s="1">
        <v>0</v>
      </c>
      <c r="U59" s="182">
        <f>HLOOKUP(O59,Pesos!$C$4:$H$8,4,FALSE)*T59</f>
        <v>0</v>
      </c>
      <c r="V59" s="182">
        <f t="shared" si="2"/>
        <v>0</v>
      </c>
      <c r="W59" s="1"/>
    </row>
    <row r="60" spans="1:23">
      <c r="A60" s="1"/>
      <c r="B60" s="1"/>
      <c r="C60" s="1"/>
      <c r="D60" s="305"/>
      <c r="E60" s="176"/>
      <c r="F60" s="176"/>
      <c r="G60" s="1"/>
      <c r="H60" s="234"/>
      <c r="I60" s="234"/>
      <c r="J60" s="234"/>
      <c r="K60" s="1"/>
      <c r="L60" s="1">
        <f t="shared" si="0"/>
        <v>1</v>
      </c>
      <c r="M60" s="1">
        <f t="shared" si="3"/>
        <v>1</v>
      </c>
      <c r="N60" s="169">
        <f t="shared" si="1"/>
        <v>0</v>
      </c>
      <c r="O60" s="1" t="s">
        <v>168</v>
      </c>
      <c r="P60" s="1">
        <v>0</v>
      </c>
      <c r="Q60" s="182">
        <f>HLOOKUP(O60,Pesos!$C$4:$H$8,3,FALSE)*P60</f>
        <v>0</v>
      </c>
      <c r="R60" s="1">
        <v>0</v>
      </c>
      <c r="S60" s="182">
        <v>0</v>
      </c>
      <c r="T60" s="1">
        <v>0</v>
      </c>
      <c r="U60" s="182">
        <f>HLOOKUP(O60,Pesos!$C$4:$H$8,4,FALSE)*T60</f>
        <v>0</v>
      </c>
      <c r="V60" s="182">
        <f t="shared" si="2"/>
        <v>0</v>
      </c>
      <c r="W60" s="1"/>
    </row>
    <row r="61" spans="1:23">
      <c r="A61" s="1"/>
      <c r="B61" s="1"/>
      <c r="C61" s="1"/>
      <c r="D61" s="176"/>
      <c r="E61" s="176"/>
      <c r="F61" s="176"/>
      <c r="G61" s="1"/>
      <c r="H61" s="234"/>
      <c r="I61" s="234"/>
      <c r="J61" s="135"/>
      <c r="K61" s="1"/>
      <c r="L61" s="1">
        <f t="shared" si="0"/>
        <v>1</v>
      </c>
      <c r="M61" s="1">
        <f t="shared" si="3"/>
        <v>1</v>
      </c>
      <c r="N61" s="169">
        <f t="shared" si="1"/>
        <v>0</v>
      </c>
      <c r="O61" s="1" t="s">
        <v>168</v>
      </c>
      <c r="P61" s="1">
        <v>0</v>
      </c>
      <c r="Q61" s="182">
        <f>HLOOKUP(O61,Pesos!$C$4:$H$8,3,FALSE)*P61</f>
        <v>0</v>
      </c>
      <c r="R61" s="1">
        <v>0</v>
      </c>
      <c r="S61" s="182">
        <v>0</v>
      </c>
      <c r="T61" s="1">
        <v>0</v>
      </c>
      <c r="U61" s="182">
        <f>HLOOKUP(O61,Pesos!$C$4:$H$8,4,FALSE)*T61</f>
        <v>0</v>
      </c>
      <c r="V61" s="182">
        <f t="shared" si="2"/>
        <v>0</v>
      </c>
      <c r="W61" s="1"/>
    </row>
    <row r="62" spans="1:23" ht="15.75" customHeight="1">
      <c r="A62" s="1"/>
      <c r="B62" s="1"/>
      <c r="C62" s="1"/>
      <c r="D62" s="255"/>
      <c r="E62" s="255"/>
      <c r="F62" s="176"/>
      <c r="G62" s="255"/>
      <c r="H62" s="307"/>
      <c r="I62" s="307"/>
      <c r="J62" s="307"/>
      <c r="K62" s="1"/>
      <c r="L62" s="1">
        <f t="shared" si="0"/>
        <v>1</v>
      </c>
      <c r="M62" s="1">
        <f t="shared" si="3"/>
        <v>1</v>
      </c>
      <c r="N62" s="169">
        <f t="shared" si="1"/>
        <v>0</v>
      </c>
      <c r="O62" s="1" t="s">
        <v>168</v>
      </c>
      <c r="P62" s="1">
        <v>0</v>
      </c>
      <c r="Q62" s="182">
        <f>HLOOKUP(O62,Pesos!$C$4:$H$8,3,FALSE)*P62</f>
        <v>0</v>
      </c>
      <c r="R62" s="1">
        <v>0</v>
      </c>
      <c r="S62" s="182">
        <v>0</v>
      </c>
      <c r="T62" s="1">
        <v>0</v>
      </c>
      <c r="U62" s="182">
        <f>HLOOKUP(O62,Pesos!$C$4:$H$8,4,FALSE)*T62</f>
        <v>0</v>
      </c>
      <c r="V62" s="182">
        <f t="shared" si="2"/>
        <v>0</v>
      </c>
      <c r="W62" s="1"/>
    </row>
    <row r="63" spans="1:23" ht="13.5" customHeight="1">
      <c r="A63" s="1"/>
      <c r="B63" s="1"/>
      <c r="C63" s="1"/>
      <c r="D63" s="255"/>
      <c r="E63" s="255"/>
      <c r="F63" s="176"/>
      <c r="G63" s="255"/>
      <c r="H63" s="307"/>
      <c r="I63" s="307"/>
      <c r="J63" s="307"/>
      <c r="K63" s="1"/>
      <c r="L63" s="1">
        <f t="shared" si="0"/>
        <v>1</v>
      </c>
      <c r="M63" s="1">
        <f t="shared" si="3"/>
        <v>1</v>
      </c>
      <c r="N63" s="169">
        <f t="shared" si="1"/>
        <v>0</v>
      </c>
      <c r="O63" s="1" t="s">
        <v>168</v>
      </c>
      <c r="P63" s="1">
        <v>0</v>
      </c>
      <c r="Q63" s="182">
        <f>HLOOKUP(O63,Pesos!$C$4:$H$8,3,FALSE)*P63</f>
        <v>0</v>
      </c>
      <c r="R63" s="1">
        <v>0</v>
      </c>
      <c r="S63" s="182">
        <v>0</v>
      </c>
      <c r="T63" s="1">
        <v>0</v>
      </c>
      <c r="U63" s="182">
        <f>HLOOKUP(O63,Pesos!$C$4:$H$8,4,FALSE)*T63</f>
        <v>0</v>
      </c>
      <c r="V63" s="182">
        <f t="shared" si="2"/>
        <v>0</v>
      </c>
      <c r="W63" s="1"/>
    </row>
    <row r="64" spans="1:23">
      <c r="A64" s="1"/>
      <c r="B64" s="1"/>
      <c r="C64" s="1"/>
      <c r="D64" s="254"/>
      <c r="E64" s="255"/>
      <c r="F64" s="176"/>
      <c r="G64" s="255"/>
      <c r="H64" s="307"/>
      <c r="I64" s="307"/>
      <c r="J64" s="307"/>
      <c r="K64" s="1"/>
      <c r="L64" s="1">
        <f t="shared" si="0"/>
        <v>1</v>
      </c>
      <c r="M64" s="1">
        <f t="shared" si="3"/>
        <v>1</v>
      </c>
      <c r="N64" s="169">
        <f t="shared" ref="N64:N122" si="7">(M64-L64)/L64</f>
        <v>0</v>
      </c>
      <c r="O64" s="1" t="s">
        <v>168</v>
      </c>
      <c r="P64" s="1">
        <v>0</v>
      </c>
      <c r="Q64" s="182">
        <f>HLOOKUP(O64,Pesos!$C$4:$H$8,3,FALSE)*P64</f>
        <v>0</v>
      </c>
      <c r="R64" s="1">
        <v>0</v>
      </c>
      <c r="S64" s="182">
        <v>0</v>
      </c>
      <c r="T64" s="1">
        <v>0</v>
      </c>
      <c r="U64" s="182">
        <f>HLOOKUP(O64,Pesos!$C$4:$H$8,4,FALSE)*T64</f>
        <v>0</v>
      </c>
      <c r="V64" s="182">
        <f t="shared" ref="V64:V122" si="8">Q64+S64+U64</f>
        <v>0</v>
      </c>
      <c r="W64" s="1"/>
    </row>
    <row r="65" spans="1:23" ht="17.25" customHeight="1">
      <c r="A65" s="1"/>
      <c r="B65" s="1"/>
      <c r="C65" s="1"/>
      <c r="D65" s="255"/>
      <c r="E65" s="255"/>
      <c r="F65" s="176"/>
      <c r="G65" s="255"/>
      <c r="H65" s="307"/>
      <c r="I65" s="307"/>
      <c r="J65" s="307"/>
      <c r="K65" s="1"/>
      <c r="L65" s="1">
        <f t="shared" ref="L65:L129" si="9">IF(EXACT(_xlfn.DAYS(H65,I65),0),1,_xlfn.DAYS(I65,H65))</f>
        <v>1</v>
      </c>
      <c r="M65" s="1">
        <f t="shared" ref="M65:M123" si="10">IF(EXACT(_xlfn.DAYS(H65,J65),0),1,_xlfn.DAYS(J65,H65))</f>
        <v>1</v>
      </c>
      <c r="N65" s="169">
        <f t="shared" si="7"/>
        <v>0</v>
      </c>
      <c r="O65" s="1" t="s">
        <v>168</v>
      </c>
      <c r="P65" s="1">
        <v>0</v>
      </c>
      <c r="Q65" s="182">
        <f>HLOOKUP(O65,Pesos!$C$4:$H$8,3,FALSE)*P65</f>
        <v>0</v>
      </c>
      <c r="R65" s="1">
        <v>0</v>
      </c>
      <c r="S65" s="182">
        <v>0</v>
      </c>
      <c r="T65" s="1">
        <v>0</v>
      </c>
      <c r="U65" s="182">
        <f>HLOOKUP(O65,Pesos!$C$4:$H$8,4,FALSE)*T65</f>
        <v>0</v>
      </c>
      <c r="V65" s="182">
        <f t="shared" si="8"/>
        <v>0</v>
      </c>
      <c r="W65" s="1"/>
    </row>
    <row r="66" spans="1:23" ht="15.75" customHeight="1">
      <c r="A66" s="1"/>
      <c r="B66" s="1"/>
      <c r="C66" s="1"/>
      <c r="D66" s="255"/>
      <c r="E66" s="255"/>
      <c r="F66" s="176"/>
      <c r="G66" s="255"/>
      <c r="H66" s="307"/>
      <c r="I66" s="307"/>
      <c r="J66" s="307"/>
      <c r="K66" s="1"/>
      <c r="L66" s="1">
        <f t="shared" si="9"/>
        <v>1</v>
      </c>
      <c r="M66" s="1">
        <f t="shared" si="10"/>
        <v>1</v>
      </c>
      <c r="N66" s="169">
        <f t="shared" si="7"/>
        <v>0</v>
      </c>
      <c r="O66" s="1" t="s">
        <v>168</v>
      </c>
      <c r="P66" s="1">
        <v>0</v>
      </c>
      <c r="Q66" s="182">
        <f>HLOOKUP(O66,Pesos!$C$4:$H$8,3,FALSE)*P66</f>
        <v>0</v>
      </c>
      <c r="R66" s="1">
        <v>0</v>
      </c>
      <c r="S66" s="182">
        <v>0</v>
      </c>
      <c r="T66" s="1">
        <v>0</v>
      </c>
      <c r="U66" s="182">
        <f>HLOOKUP(O66,Pesos!$C$4:$H$8,4,FALSE)*T66</f>
        <v>0</v>
      </c>
      <c r="V66" s="182">
        <f t="shared" si="8"/>
        <v>0</v>
      </c>
      <c r="W66" s="1"/>
    </row>
    <row r="67" spans="1:23" ht="18" customHeight="1">
      <c r="A67" s="1"/>
      <c r="B67" s="1"/>
      <c r="C67" s="1"/>
      <c r="D67" s="255"/>
      <c r="E67" s="255"/>
      <c r="F67" s="176"/>
      <c r="G67" s="255"/>
      <c r="H67" s="307"/>
      <c r="I67" s="307"/>
      <c r="J67" s="307"/>
      <c r="K67" s="1"/>
      <c r="L67" s="1">
        <f t="shared" si="9"/>
        <v>1</v>
      </c>
      <c r="M67" s="1">
        <f t="shared" si="10"/>
        <v>1</v>
      </c>
      <c r="N67" s="169">
        <f t="shared" si="7"/>
        <v>0</v>
      </c>
      <c r="O67" s="1" t="s">
        <v>168</v>
      </c>
      <c r="P67" s="1">
        <v>0</v>
      </c>
      <c r="Q67" s="182">
        <f>HLOOKUP(O67,Pesos!$C$4:$H$8,3,FALSE)*P67</f>
        <v>0</v>
      </c>
      <c r="R67" s="1">
        <v>0</v>
      </c>
      <c r="S67" s="182">
        <v>0</v>
      </c>
      <c r="T67" s="1">
        <v>0</v>
      </c>
      <c r="U67" s="182">
        <f>HLOOKUP(O67,Pesos!$C$4:$H$8,4,FALSE)*T67</f>
        <v>0</v>
      </c>
      <c r="V67" s="182">
        <f t="shared" si="8"/>
        <v>0</v>
      </c>
      <c r="W67" s="1"/>
    </row>
    <row r="68" spans="1:23" ht="18.75" customHeight="1">
      <c r="A68" s="1"/>
      <c r="B68" s="1"/>
      <c r="C68" s="1"/>
      <c r="D68" s="255"/>
      <c r="E68" s="255"/>
      <c r="F68" s="176"/>
      <c r="G68" s="255"/>
      <c r="H68" s="307"/>
      <c r="I68" s="307"/>
      <c r="J68" s="307"/>
      <c r="K68" s="1"/>
      <c r="L68" s="1">
        <f t="shared" si="9"/>
        <v>1</v>
      </c>
      <c r="M68" s="1">
        <f t="shared" si="10"/>
        <v>1</v>
      </c>
      <c r="N68" s="169">
        <f t="shared" si="7"/>
        <v>0</v>
      </c>
      <c r="O68" s="1" t="s">
        <v>168</v>
      </c>
      <c r="P68" s="1">
        <v>0</v>
      </c>
      <c r="Q68" s="182">
        <f>HLOOKUP(O68,Pesos!$C$4:$H$8,3,FALSE)*P68</f>
        <v>0</v>
      </c>
      <c r="R68" s="1">
        <v>0</v>
      </c>
      <c r="S68" s="182">
        <v>0</v>
      </c>
      <c r="T68" s="1">
        <v>0</v>
      </c>
      <c r="U68" s="182">
        <f>HLOOKUP(O68,Pesos!$C$4:$H$8,4,FALSE)*T68</f>
        <v>0</v>
      </c>
      <c r="V68" s="182">
        <f t="shared" si="8"/>
        <v>0</v>
      </c>
      <c r="W68" s="1"/>
    </row>
    <row r="69" spans="1:23">
      <c r="A69" s="1"/>
      <c r="B69" s="1"/>
      <c r="C69" s="1"/>
      <c r="D69" s="255"/>
      <c r="E69" s="255"/>
      <c r="F69" s="176"/>
      <c r="G69" s="255"/>
      <c r="H69" s="307"/>
      <c r="I69" s="307"/>
      <c r="J69" s="307"/>
      <c r="K69" s="1"/>
      <c r="L69" s="1">
        <f t="shared" si="9"/>
        <v>1</v>
      </c>
      <c r="M69" s="1">
        <f t="shared" si="10"/>
        <v>1</v>
      </c>
      <c r="N69" s="169">
        <f t="shared" si="7"/>
        <v>0</v>
      </c>
      <c r="O69" s="1" t="s">
        <v>168</v>
      </c>
      <c r="P69" s="1">
        <v>0</v>
      </c>
      <c r="Q69" s="182">
        <f>HLOOKUP(O69,Pesos!$C$4:$H$8,3,FALSE)*P69</f>
        <v>0</v>
      </c>
      <c r="R69" s="1">
        <v>0</v>
      </c>
      <c r="S69" s="182">
        <v>0</v>
      </c>
      <c r="T69" s="1">
        <v>0</v>
      </c>
      <c r="U69" s="182">
        <f>HLOOKUP(O69,Pesos!$C$4:$H$8,4,FALSE)*T69</f>
        <v>0</v>
      </c>
      <c r="V69" s="182">
        <f t="shared" si="8"/>
        <v>0</v>
      </c>
      <c r="W69" s="1"/>
    </row>
    <row r="70" spans="1:23" ht="15.75" customHeight="1">
      <c r="A70" s="1"/>
      <c r="B70" s="1"/>
      <c r="C70" s="1"/>
      <c r="D70" s="255"/>
      <c r="E70" s="255"/>
      <c r="F70" s="176"/>
      <c r="G70" s="255"/>
      <c r="H70" s="307"/>
      <c r="I70" s="307"/>
      <c r="J70" s="307"/>
      <c r="K70" s="1"/>
      <c r="L70" s="1">
        <f t="shared" si="9"/>
        <v>1</v>
      </c>
      <c r="M70" s="1">
        <f t="shared" si="10"/>
        <v>1</v>
      </c>
      <c r="N70" s="169">
        <f t="shared" si="7"/>
        <v>0</v>
      </c>
      <c r="O70" s="1" t="s">
        <v>168</v>
      </c>
      <c r="P70" s="1">
        <v>0</v>
      </c>
      <c r="Q70" s="182">
        <f>HLOOKUP(O70,Pesos!$C$4:$H$8,3,FALSE)*P70</f>
        <v>0</v>
      </c>
      <c r="R70" s="1">
        <v>0</v>
      </c>
      <c r="S70" s="182">
        <v>0</v>
      </c>
      <c r="T70" s="1">
        <v>0</v>
      </c>
      <c r="U70" s="182">
        <f>HLOOKUP(O70,Pesos!$C$4:$H$8,4,FALSE)*T70</f>
        <v>0</v>
      </c>
      <c r="V70" s="182">
        <f t="shared" si="8"/>
        <v>0</v>
      </c>
      <c r="W70" s="1"/>
    </row>
    <row r="71" spans="1:23">
      <c r="A71" s="1"/>
      <c r="B71" s="1"/>
      <c r="C71" s="1"/>
      <c r="D71" s="255"/>
      <c r="E71" s="255"/>
      <c r="F71" s="176"/>
      <c r="G71" s="255"/>
      <c r="H71" s="307"/>
      <c r="I71" s="307"/>
      <c r="J71" s="307"/>
      <c r="K71" s="1"/>
      <c r="L71" s="1">
        <f t="shared" si="9"/>
        <v>1</v>
      </c>
      <c r="M71" s="1">
        <f t="shared" si="10"/>
        <v>1</v>
      </c>
      <c r="N71" s="169">
        <f t="shared" si="7"/>
        <v>0</v>
      </c>
      <c r="O71" s="1" t="s">
        <v>168</v>
      </c>
      <c r="P71" s="1">
        <v>0</v>
      </c>
      <c r="Q71" s="182">
        <f>HLOOKUP(O71,Pesos!$C$4:$H$8,3,FALSE)*P71</f>
        <v>0</v>
      </c>
      <c r="R71" s="1">
        <v>0</v>
      </c>
      <c r="S71" s="182">
        <v>0</v>
      </c>
      <c r="T71" s="1">
        <v>0</v>
      </c>
      <c r="U71" s="182">
        <f>HLOOKUP(O71,Pesos!$C$4:$H$8,4,FALSE)*T71</f>
        <v>0</v>
      </c>
      <c r="V71" s="182">
        <f t="shared" si="8"/>
        <v>0</v>
      </c>
      <c r="W71" s="1"/>
    </row>
    <row r="72" spans="1:23">
      <c r="A72" s="1"/>
      <c r="B72" s="1"/>
      <c r="C72" s="1"/>
      <c r="D72" s="255"/>
      <c r="E72" s="255"/>
      <c r="F72" s="176"/>
      <c r="G72" s="255"/>
      <c r="H72" s="307"/>
      <c r="I72" s="307"/>
      <c r="J72" s="307"/>
      <c r="K72" s="1"/>
      <c r="L72" s="1">
        <f t="shared" si="9"/>
        <v>1</v>
      </c>
      <c r="M72" s="1">
        <f t="shared" si="10"/>
        <v>1</v>
      </c>
      <c r="N72" s="169">
        <f t="shared" si="7"/>
        <v>0</v>
      </c>
      <c r="O72" s="40" t="s">
        <v>168</v>
      </c>
      <c r="P72" s="146">
        <v>0</v>
      </c>
      <c r="Q72" s="182">
        <f>HLOOKUP(O72,Pesos!$C$4:$H$8,3,FALSE)*P72</f>
        <v>0</v>
      </c>
      <c r="R72" s="146">
        <v>0</v>
      </c>
      <c r="S72" s="182">
        <f>HLOOKUP(O72,Pesos!$C$4:$H$8,4,FALSE)*R72</f>
        <v>0</v>
      </c>
      <c r="T72" s="145">
        <v>0</v>
      </c>
      <c r="U72" s="182">
        <f>HLOOKUP(O72,Pesos!$C$4:$H$8,4,FALSE)*T72</f>
        <v>0</v>
      </c>
      <c r="V72" s="182">
        <f t="shared" si="8"/>
        <v>0</v>
      </c>
      <c r="W72" s="1"/>
    </row>
    <row r="73" spans="1:23" ht="18.75" customHeight="1">
      <c r="A73" s="1"/>
      <c r="B73" s="1"/>
      <c r="C73" s="1"/>
      <c r="D73" s="255"/>
      <c r="E73" s="255"/>
      <c r="F73" s="176"/>
      <c r="G73" s="255"/>
      <c r="H73" s="307"/>
      <c r="I73" s="307"/>
      <c r="J73" s="307"/>
      <c r="K73" s="1"/>
      <c r="L73" s="1">
        <f t="shared" si="9"/>
        <v>1</v>
      </c>
      <c r="M73" s="1">
        <f t="shared" si="10"/>
        <v>1</v>
      </c>
      <c r="N73" s="169">
        <f t="shared" si="7"/>
        <v>0</v>
      </c>
      <c r="O73" s="1" t="s">
        <v>168</v>
      </c>
      <c r="P73" s="146">
        <v>0</v>
      </c>
      <c r="Q73" s="182">
        <f>HLOOKUP(O73,Pesos!$C$4:$H$8,3,FALSE)*P73</f>
        <v>0</v>
      </c>
      <c r="R73" s="146">
        <v>0</v>
      </c>
      <c r="S73" s="182">
        <f>HLOOKUP(O73,Pesos!$C$4:$H$8,4,FALSE)*R73</f>
        <v>0</v>
      </c>
      <c r="T73" s="145">
        <v>0</v>
      </c>
      <c r="U73" s="182">
        <f>HLOOKUP(O73,Pesos!$C$4:$H$8,4,FALSE)*T73</f>
        <v>0</v>
      </c>
      <c r="V73" s="182">
        <f t="shared" si="8"/>
        <v>0</v>
      </c>
      <c r="W73" s="1"/>
    </row>
    <row r="74" spans="1:23">
      <c r="A74" s="1"/>
      <c r="B74" s="1"/>
      <c r="C74" s="1"/>
      <c r="D74" s="259"/>
      <c r="E74" s="259"/>
      <c r="F74" s="176"/>
      <c r="G74" s="259"/>
      <c r="H74" s="306"/>
      <c r="I74" s="306"/>
      <c r="J74" s="306"/>
      <c r="K74" s="1"/>
      <c r="L74" s="1">
        <f t="shared" si="9"/>
        <v>1</v>
      </c>
      <c r="M74" s="1">
        <f t="shared" si="10"/>
        <v>1</v>
      </c>
      <c r="N74" s="169">
        <f t="shared" si="7"/>
        <v>0</v>
      </c>
      <c r="O74" s="1" t="s">
        <v>168</v>
      </c>
      <c r="P74" s="146">
        <v>0</v>
      </c>
      <c r="Q74" s="182">
        <f>HLOOKUP(O74,Pesos!$C$4:$H$8,3,FALSE)*P74</f>
        <v>0</v>
      </c>
      <c r="R74" s="146">
        <v>0</v>
      </c>
      <c r="S74" s="182">
        <f>HLOOKUP(O74,Pesos!$C$4:$H$8,4,FALSE)*R74</f>
        <v>0</v>
      </c>
      <c r="T74" s="145">
        <v>0</v>
      </c>
      <c r="U74" s="182">
        <f>HLOOKUP(O74,Pesos!$C$4:$H$8,4,FALSE)*T74</f>
        <v>0</v>
      </c>
      <c r="V74" s="182">
        <f t="shared" si="8"/>
        <v>0</v>
      </c>
      <c r="W74" s="1"/>
    </row>
    <row r="75" spans="1:23" ht="18" customHeight="1">
      <c r="A75" s="1"/>
      <c r="B75" s="1"/>
      <c r="C75" s="1"/>
      <c r="D75" s="255"/>
      <c r="E75" s="255"/>
      <c r="F75" s="176"/>
      <c r="G75" s="255"/>
      <c r="H75" s="307"/>
      <c r="I75" s="307"/>
      <c r="J75" s="307"/>
      <c r="K75" s="1"/>
      <c r="L75" s="1">
        <f t="shared" si="9"/>
        <v>1</v>
      </c>
      <c r="M75" s="1">
        <f t="shared" si="10"/>
        <v>1</v>
      </c>
      <c r="N75" s="169">
        <f t="shared" si="7"/>
        <v>0</v>
      </c>
      <c r="O75" s="1" t="s">
        <v>168</v>
      </c>
      <c r="P75" s="146">
        <v>0</v>
      </c>
      <c r="Q75" s="182">
        <f>HLOOKUP(O75,Pesos!$C$4:$H$8,3,FALSE)*P75</f>
        <v>0</v>
      </c>
      <c r="R75" s="1">
        <v>0</v>
      </c>
      <c r="S75" s="182">
        <f>HLOOKUP(O75,Pesos!$C$4:$H$8,4,FALSE)*R75</f>
        <v>0</v>
      </c>
      <c r="T75" s="1">
        <v>0</v>
      </c>
      <c r="U75" s="182">
        <f>HLOOKUP(O75,Pesos!$C$4:$H$8,4,FALSE)*T75</f>
        <v>0</v>
      </c>
      <c r="V75" s="182">
        <f t="shared" si="8"/>
        <v>0</v>
      </c>
      <c r="W75" s="1"/>
    </row>
    <row r="76" spans="1:23">
      <c r="A76" s="1"/>
      <c r="B76" s="1"/>
      <c r="C76" s="1"/>
      <c r="D76" s="255"/>
      <c r="E76" s="255"/>
      <c r="F76" s="176"/>
      <c r="G76" s="255"/>
      <c r="H76" s="307"/>
      <c r="I76" s="307"/>
      <c r="J76" s="307"/>
      <c r="K76" s="1"/>
      <c r="L76" s="1">
        <f t="shared" si="9"/>
        <v>1</v>
      </c>
      <c r="M76" s="1">
        <f t="shared" si="10"/>
        <v>1</v>
      </c>
      <c r="N76" s="169">
        <f t="shared" si="7"/>
        <v>0</v>
      </c>
      <c r="O76" s="1" t="s">
        <v>168</v>
      </c>
      <c r="P76" s="146">
        <v>0</v>
      </c>
      <c r="Q76" s="182">
        <f>HLOOKUP(O76,Pesos!$C$4:$H$8,3,FALSE)*P76</f>
        <v>0</v>
      </c>
      <c r="R76" s="1">
        <v>0</v>
      </c>
      <c r="S76" s="182">
        <f>HLOOKUP(O76,Pesos!$C$4:$H$8,4,FALSE)*R76</f>
        <v>0</v>
      </c>
      <c r="T76" s="1">
        <v>0</v>
      </c>
      <c r="U76" s="182">
        <f>HLOOKUP(O76,Pesos!$C$4:$H$8,4,FALSE)*T76</f>
        <v>0</v>
      </c>
      <c r="V76" s="182">
        <f t="shared" si="8"/>
        <v>0</v>
      </c>
      <c r="W76" s="1"/>
    </row>
    <row r="77" spans="1:23" ht="15.75" customHeight="1">
      <c r="A77" s="1"/>
      <c r="B77" s="1"/>
      <c r="C77" s="1"/>
      <c r="D77" s="255"/>
      <c r="E77" s="255"/>
      <c r="F77" s="176"/>
      <c r="G77" s="255"/>
      <c r="H77" s="307"/>
      <c r="I77" s="307"/>
      <c r="J77" s="307"/>
      <c r="K77" s="1"/>
      <c r="L77" s="1">
        <f t="shared" si="9"/>
        <v>1</v>
      </c>
      <c r="M77" s="1">
        <f t="shared" si="10"/>
        <v>1</v>
      </c>
      <c r="N77" s="169">
        <f t="shared" si="7"/>
        <v>0</v>
      </c>
      <c r="O77" s="1" t="s">
        <v>168</v>
      </c>
      <c r="P77" s="146">
        <v>0</v>
      </c>
      <c r="Q77" s="182">
        <f>HLOOKUP(O77,Pesos!$C$4:$H$8,3,FALSE)*P77</f>
        <v>0</v>
      </c>
      <c r="R77" s="1">
        <v>0</v>
      </c>
      <c r="S77" s="182">
        <f>HLOOKUP(O77,Pesos!$C$4:$H$8,4,FALSE)*R77</f>
        <v>0</v>
      </c>
      <c r="T77" s="1">
        <v>0</v>
      </c>
      <c r="U77" s="182">
        <f>HLOOKUP(O77,Pesos!$C$4:$H$8,4,FALSE)*T77</f>
        <v>0</v>
      </c>
      <c r="V77" s="182">
        <f t="shared" si="8"/>
        <v>0</v>
      </c>
      <c r="W77" s="1"/>
    </row>
    <row r="78" spans="1:23" ht="17.25" customHeight="1">
      <c r="A78" s="1"/>
      <c r="B78" s="1"/>
      <c r="C78" s="1"/>
      <c r="D78" s="255"/>
      <c r="E78" s="255"/>
      <c r="F78" s="176"/>
      <c r="G78" s="255"/>
      <c r="H78" s="307"/>
      <c r="I78" s="307"/>
      <c r="J78" s="307"/>
      <c r="K78" s="1"/>
      <c r="L78" s="1">
        <f t="shared" si="9"/>
        <v>1</v>
      </c>
      <c r="M78" s="1">
        <f t="shared" si="10"/>
        <v>1</v>
      </c>
      <c r="N78" s="169">
        <f t="shared" si="7"/>
        <v>0</v>
      </c>
      <c r="O78" s="1" t="s">
        <v>168</v>
      </c>
      <c r="P78" s="146">
        <v>0</v>
      </c>
      <c r="Q78" s="182">
        <f>HLOOKUP(O78,Pesos!$C$4:$H$8,3,FALSE)*P78</f>
        <v>0</v>
      </c>
      <c r="R78" s="1">
        <v>0</v>
      </c>
      <c r="S78" s="182">
        <f>HLOOKUP(O78,Pesos!$C$4:$H$8,4,FALSE)*R78</f>
        <v>0</v>
      </c>
      <c r="T78" s="1">
        <v>0</v>
      </c>
      <c r="U78" s="182">
        <f>HLOOKUP(O78,Pesos!$C$4:$H$8,4,FALSE)*T78</f>
        <v>0</v>
      </c>
      <c r="V78" s="182">
        <f t="shared" si="8"/>
        <v>0</v>
      </c>
      <c r="W78" s="1"/>
    </row>
    <row r="79" spans="1:23" ht="17.25" customHeight="1">
      <c r="A79" s="1"/>
      <c r="B79" s="1"/>
      <c r="C79" s="1"/>
      <c r="D79" s="255"/>
      <c r="E79" s="255"/>
      <c r="F79" s="176"/>
      <c r="G79" s="255"/>
      <c r="H79" s="307"/>
      <c r="I79" s="307"/>
      <c r="J79" s="307"/>
      <c r="K79" s="1"/>
      <c r="L79" s="1">
        <f t="shared" si="9"/>
        <v>1</v>
      </c>
      <c r="M79" s="1">
        <f t="shared" si="10"/>
        <v>1</v>
      </c>
      <c r="N79" s="169">
        <f t="shared" si="7"/>
        <v>0</v>
      </c>
      <c r="O79" s="1" t="s">
        <v>168</v>
      </c>
      <c r="P79" s="146">
        <v>0</v>
      </c>
      <c r="Q79" s="182">
        <f>HLOOKUP(O79,Pesos!$C$4:$H$8,3,FALSE)*P79</f>
        <v>0</v>
      </c>
      <c r="R79" s="1">
        <v>0</v>
      </c>
      <c r="S79" s="182">
        <f>HLOOKUP(O79,Pesos!$C$4:$H$8,4,FALSE)*R79</f>
        <v>0</v>
      </c>
      <c r="T79" s="1">
        <v>0</v>
      </c>
      <c r="U79" s="182">
        <f>HLOOKUP(O79,Pesos!$C$4:$H$8,4,FALSE)*T79</f>
        <v>0</v>
      </c>
      <c r="V79" s="182">
        <f t="shared" si="8"/>
        <v>0</v>
      </c>
      <c r="W79" s="1"/>
    </row>
    <row r="80" spans="1:23" ht="21" customHeight="1">
      <c r="A80" s="1"/>
      <c r="B80" s="1"/>
      <c r="C80" s="1"/>
      <c r="D80" s="259"/>
      <c r="E80" s="259"/>
      <c r="F80" s="176"/>
      <c r="G80" s="259"/>
      <c r="H80" s="306"/>
      <c r="I80" s="306"/>
      <c r="J80" s="306"/>
      <c r="K80" s="1"/>
      <c r="L80" s="1">
        <f t="shared" si="9"/>
        <v>1</v>
      </c>
      <c r="M80" s="1">
        <f t="shared" si="10"/>
        <v>1</v>
      </c>
      <c r="N80" s="169">
        <f t="shared" si="7"/>
        <v>0</v>
      </c>
      <c r="O80" s="1" t="s">
        <v>168</v>
      </c>
      <c r="P80" s="146">
        <v>0</v>
      </c>
      <c r="Q80" s="182">
        <f>HLOOKUP(O80,Pesos!$C$4:$H$8,3,FALSE)*P80</f>
        <v>0</v>
      </c>
      <c r="R80" s="1">
        <v>0</v>
      </c>
      <c r="S80" s="182">
        <f>HLOOKUP(O80,Pesos!$C$4:$H$8,4,FALSE)*R80</f>
        <v>0</v>
      </c>
      <c r="T80" s="1">
        <v>0</v>
      </c>
      <c r="U80" s="182">
        <f>HLOOKUP(O80,Pesos!$C$4:$H$8,4,FALSE)*T80</f>
        <v>0</v>
      </c>
      <c r="V80" s="182">
        <f t="shared" si="8"/>
        <v>0</v>
      </c>
      <c r="W80" s="1"/>
    </row>
    <row r="81" spans="1:23" ht="19.5" customHeight="1">
      <c r="A81" s="1"/>
      <c r="B81" s="1"/>
      <c r="C81" s="1"/>
      <c r="D81" s="255"/>
      <c r="E81" s="255"/>
      <c r="F81" s="176"/>
      <c r="G81" s="255"/>
      <c r="H81" s="307"/>
      <c r="I81" s="307"/>
      <c r="J81" s="307"/>
      <c r="K81" s="1"/>
      <c r="L81" s="1">
        <f t="shared" si="9"/>
        <v>1</v>
      </c>
      <c r="M81" s="1">
        <f t="shared" si="10"/>
        <v>1</v>
      </c>
      <c r="N81" s="169">
        <f t="shared" si="7"/>
        <v>0</v>
      </c>
      <c r="O81" s="1" t="s">
        <v>168</v>
      </c>
      <c r="P81" s="146">
        <v>0</v>
      </c>
      <c r="Q81" s="182">
        <f>HLOOKUP(O81,Pesos!$C$4:$H$8,3,FALSE)*P81</f>
        <v>0</v>
      </c>
      <c r="R81" s="1">
        <v>0</v>
      </c>
      <c r="S81" s="182">
        <f>HLOOKUP(O81,Pesos!$C$4:$H$8,4,FALSE)*R81</f>
        <v>0</v>
      </c>
      <c r="T81" s="1">
        <v>0</v>
      </c>
      <c r="U81" s="182">
        <f>HLOOKUP(O81,Pesos!$C$4:$H$8,4,FALSE)*T81</f>
        <v>0</v>
      </c>
      <c r="V81" s="182">
        <f t="shared" si="8"/>
        <v>0</v>
      </c>
      <c r="W81" s="1"/>
    </row>
    <row r="82" spans="1:23" ht="17.25" customHeight="1">
      <c r="A82" s="1"/>
      <c r="B82" s="1"/>
      <c r="C82" s="1"/>
      <c r="D82" s="255"/>
      <c r="E82" s="255"/>
      <c r="F82" s="176"/>
      <c r="G82" s="255"/>
      <c r="H82" s="307"/>
      <c r="I82" s="307"/>
      <c r="J82" s="307"/>
      <c r="K82" s="1"/>
      <c r="L82" s="1">
        <f t="shared" si="9"/>
        <v>1</v>
      </c>
      <c r="M82" s="1">
        <f t="shared" si="10"/>
        <v>1</v>
      </c>
      <c r="N82" s="169">
        <f t="shared" si="7"/>
        <v>0</v>
      </c>
      <c r="O82" s="1" t="s">
        <v>168</v>
      </c>
      <c r="P82" s="146">
        <v>0</v>
      </c>
      <c r="Q82" s="182">
        <f>HLOOKUP(O82,Pesos!$C$4:$H$8,3,FALSE)*P82</f>
        <v>0</v>
      </c>
      <c r="R82" s="1">
        <v>0</v>
      </c>
      <c r="S82" s="182">
        <f>HLOOKUP(O82,Pesos!$C$4:$H$8,4,FALSE)*R82</f>
        <v>0</v>
      </c>
      <c r="T82" s="1">
        <v>0</v>
      </c>
      <c r="U82" s="182">
        <f>HLOOKUP(O82,Pesos!$C$4:$H$8,4,FALSE)*T82</f>
        <v>0</v>
      </c>
      <c r="V82" s="182">
        <f t="shared" si="8"/>
        <v>0</v>
      </c>
      <c r="W82" s="1"/>
    </row>
    <row r="83" spans="1:23">
      <c r="A83" s="1"/>
      <c r="B83" s="1"/>
      <c r="C83" s="1"/>
      <c r="D83" s="255"/>
      <c r="E83" s="255"/>
      <c r="F83" s="176"/>
      <c r="G83" s="255"/>
      <c r="H83" s="307"/>
      <c r="I83" s="307"/>
      <c r="J83" s="307"/>
      <c r="K83" s="1"/>
      <c r="L83" s="1">
        <f t="shared" si="9"/>
        <v>1</v>
      </c>
      <c r="M83" s="1">
        <f t="shared" si="10"/>
        <v>1</v>
      </c>
      <c r="N83" s="169">
        <f t="shared" si="7"/>
        <v>0</v>
      </c>
      <c r="O83" s="1" t="s">
        <v>168</v>
      </c>
      <c r="P83" s="146">
        <v>0</v>
      </c>
      <c r="Q83" s="182">
        <f>HLOOKUP(O83,Pesos!$C$4:$H$8,3,FALSE)*P83</f>
        <v>0</v>
      </c>
      <c r="R83" s="1">
        <v>0</v>
      </c>
      <c r="S83" s="182">
        <f>HLOOKUP(O83,Pesos!$C$4:$H$8,4,FALSE)*R83</f>
        <v>0</v>
      </c>
      <c r="T83" s="1">
        <v>0</v>
      </c>
      <c r="U83" s="182">
        <f>HLOOKUP(O83,Pesos!$C$4:$H$8,4,FALSE)*T83</f>
        <v>0</v>
      </c>
      <c r="V83" s="182">
        <f t="shared" si="8"/>
        <v>0</v>
      </c>
      <c r="W83" s="1"/>
    </row>
    <row r="84" spans="1:23">
      <c r="A84" s="1"/>
      <c r="B84" s="1"/>
      <c r="C84" s="1"/>
      <c r="D84" s="255"/>
      <c r="E84" s="255"/>
      <c r="F84" s="176"/>
      <c r="G84" s="255"/>
      <c r="H84" s="307"/>
      <c r="I84" s="307"/>
      <c r="J84" s="307"/>
      <c r="K84" s="1"/>
      <c r="L84" s="1">
        <f t="shared" si="9"/>
        <v>1</v>
      </c>
      <c r="M84" s="1">
        <f t="shared" si="10"/>
        <v>1</v>
      </c>
      <c r="N84" s="169">
        <f t="shared" si="7"/>
        <v>0</v>
      </c>
      <c r="O84" s="1" t="s">
        <v>168</v>
      </c>
      <c r="P84" s="146">
        <v>0</v>
      </c>
      <c r="Q84" s="182">
        <f>HLOOKUP(O84,Pesos!$C$4:$H$8,3,FALSE)*P84</f>
        <v>0</v>
      </c>
      <c r="R84" s="1">
        <v>0</v>
      </c>
      <c r="S84" s="182">
        <f>HLOOKUP(O84,Pesos!$C$4:$H$8,4,FALSE)*R84</f>
        <v>0</v>
      </c>
      <c r="T84" s="1">
        <v>0</v>
      </c>
      <c r="U84" s="182">
        <f>HLOOKUP(O84,Pesos!$C$4:$H$8,4,FALSE)*T84</f>
        <v>0</v>
      </c>
      <c r="V84" s="182">
        <f t="shared" si="8"/>
        <v>0</v>
      </c>
      <c r="W84" s="1"/>
    </row>
    <row r="85" spans="1:23" ht="17.25" customHeight="1">
      <c r="A85" s="1"/>
      <c r="B85" s="1"/>
      <c r="C85" s="1"/>
      <c r="D85" s="255"/>
      <c r="E85" s="255"/>
      <c r="F85" s="176"/>
      <c r="G85" s="255"/>
      <c r="H85" s="307"/>
      <c r="I85" s="307"/>
      <c r="J85" s="307"/>
      <c r="K85" s="1"/>
      <c r="L85" s="1">
        <f t="shared" si="9"/>
        <v>1</v>
      </c>
      <c r="M85" s="1">
        <f t="shared" si="10"/>
        <v>1</v>
      </c>
      <c r="N85" s="169">
        <f t="shared" si="7"/>
        <v>0</v>
      </c>
      <c r="O85" s="1" t="s">
        <v>168</v>
      </c>
      <c r="P85" s="146">
        <v>0</v>
      </c>
      <c r="Q85" s="182">
        <f>HLOOKUP(O85,Pesos!$C$4:$H$8,3,FALSE)*P85</f>
        <v>0</v>
      </c>
      <c r="R85" s="1">
        <v>0</v>
      </c>
      <c r="S85" s="182">
        <f>HLOOKUP(O85,Pesos!$C$4:$H$8,4,FALSE)*R85</f>
        <v>0</v>
      </c>
      <c r="T85" s="1">
        <v>0</v>
      </c>
      <c r="U85" s="182">
        <f>HLOOKUP(O85,Pesos!$C$4:$H$8,4,FALSE)*T85</f>
        <v>0</v>
      </c>
      <c r="V85" s="182">
        <f t="shared" si="8"/>
        <v>0</v>
      </c>
      <c r="W85" s="1"/>
    </row>
    <row r="86" spans="1:23">
      <c r="A86" s="1"/>
      <c r="B86" s="1"/>
      <c r="C86" s="1"/>
      <c r="D86" s="176"/>
      <c r="E86" s="176"/>
      <c r="F86" s="176"/>
      <c r="G86" s="1"/>
      <c r="H86" s="234"/>
      <c r="I86" s="234"/>
      <c r="J86" s="234"/>
      <c r="K86" s="1"/>
      <c r="L86" s="1">
        <f t="shared" si="9"/>
        <v>1</v>
      </c>
      <c r="M86" s="1">
        <f t="shared" si="10"/>
        <v>1</v>
      </c>
      <c r="N86" s="169">
        <f t="shared" si="7"/>
        <v>0</v>
      </c>
      <c r="O86" s="1" t="s">
        <v>168</v>
      </c>
      <c r="P86" s="146">
        <v>0</v>
      </c>
      <c r="Q86" s="182">
        <f>HLOOKUP(O86,Pesos!$C$4:$H$8,3,FALSE)*P86</f>
        <v>0</v>
      </c>
      <c r="R86" s="1">
        <v>0</v>
      </c>
      <c r="S86" s="182">
        <f>HLOOKUP(O86,Pesos!$C$4:$H$8,4,FALSE)*R86</f>
        <v>0</v>
      </c>
      <c r="T86" s="1">
        <v>0</v>
      </c>
      <c r="U86" s="182">
        <f>HLOOKUP(O86,Pesos!$C$4:$H$8,4,FALSE)*T86</f>
        <v>0</v>
      </c>
      <c r="V86" s="182">
        <f t="shared" si="8"/>
        <v>0</v>
      </c>
      <c r="W86" s="1"/>
    </row>
    <row r="87" spans="1:23">
      <c r="A87" s="1"/>
      <c r="B87" s="1"/>
      <c r="C87" s="1"/>
      <c r="D87" s="176"/>
      <c r="E87" s="176"/>
      <c r="F87" s="176"/>
      <c r="G87" s="1"/>
      <c r="H87" s="234"/>
      <c r="I87" s="234"/>
      <c r="J87" s="234"/>
      <c r="K87" s="1"/>
      <c r="L87" s="1">
        <f t="shared" si="9"/>
        <v>1</v>
      </c>
      <c r="M87" s="1">
        <f t="shared" si="10"/>
        <v>1</v>
      </c>
      <c r="N87" s="169">
        <f t="shared" si="7"/>
        <v>0</v>
      </c>
      <c r="O87" s="1" t="s">
        <v>168</v>
      </c>
      <c r="P87" s="146">
        <v>0</v>
      </c>
      <c r="Q87" s="182">
        <f>HLOOKUP(O87,Pesos!$C$4:$H$8,3,FALSE)*P87</f>
        <v>0</v>
      </c>
      <c r="R87" s="1">
        <v>0</v>
      </c>
      <c r="S87" s="182">
        <f>HLOOKUP(O87,Pesos!$C$4:$H$8,4,FALSE)*R87</f>
        <v>0</v>
      </c>
      <c r="T87" s="1">
        <v>0</v>
      </c>
      <c r="U87" s="182">
        <f>HLOOKUP(O87,Pesos!$C$4:$H$8,4,FALSE)*T87</f>
        <v>0</v>
      </c>
      <c r="V87" s="182">
        <f t="shared" si="8"/>
        <v>0</v>
      </c>
      <c r="W87" s="1"/>
    </row>
    <row r="88" spans="1:23">
      <c r="A88" s="1"/>
      <c r="B88" s="1"/>
      <c r="C88" s="1"/>
      <c r="D88" s="176"/>
      <c r="E88" s="176"/>
      <c r="F88" s="176"/>
      <c r="G88" s="1"/>
      <c r="H88" s="307"/>
      <c r="I88" s="307"/>
      <c r="J88" s="307"/>
      <c r="K88" s="1"/>
      <c r="L88" s="1">
        <f t="shared" si="9"/>
        <v>1</v>
      </c>
      <c r="M88" s="1">
        <f t="shared" si="10"/>
        <v>1</v>
      </c>
      <c r="N88" s="169">
        <f t="shared" si="7"/>
        <v>0</v>
      </c>
      <c r="O88" s="1" t="s">
        <v>168</v>
      </c>
      <c r="P88" s="146">
        <v>0</v>
      </c>
      <c r="Q88" s="182">
        <f>HLOOKUP(O88,Pesos!$C$4:$H$8,3,FALSE)*P88</f>
        <v>0</v>
      </c>
      <c r="R88" s="1">
        <v>0</v>
      </c>
      <c r="S88" s="182">
        <f>HLOOKUP(O88,Pesos!$C$4:$H$8,4,FALSE)*R88</f>
        <v>0</v>
      </c>
      <c r="T88" s="1">
        <v>0</v>
      </c>
      <c r="U88" s="182">
        <f>HLOOKUP(O88,Pesos!$C$4:$H$8,4,FALSE)*T88</f>
        <v>0</v>
      </c>
      <c r="V88" s="182">
        <f t="shared" si="8"/>
        <v>0</v>
      </c>
      <c r="W88" s="1"/>
    </row>
    <row r="89" spans="1:23">
      <c r="A89" s="1"/>
      <c r="B89" s="1"/>
      <c r="C89" s="1"/>
      <c r="D89" s="176"/>
      <c r="E89" s="176"/>
      <c r="F89" s="176"/>
      <c r="G89" s="1"/>
      <c r="H89" s="234"/>
      <c r="I89" s="234"/>
      <c r="J89" s="135"/>
      <c r="K89" s="1"/>
      <c r="L89" s="1">
        <f t="shared" si="9"/>
        <v>1</v>
      </c>
      <c r="M89" s="1">
        <f t="shared" si="10"/>
        <v>1</v>
      </c>
      <c r="N89" s="169">
        <f t="shared" si="7"/>
        <v>0</v>
      </c>
      <c r="O89" s="1" t="s">
        <v>168</v>
      </c>
      <c r="P89" s="146">
        <v>0</v>
      </c>
      <c r="Q89" s="182">
        <f>HLOOKUP(O89,Pesos!$C$4:$H$8,3,FALSE)*P89</f>
        <v>0</v>
      </c>
      <c r="R89" s="1">
        <v>0</v>
      </c>
      <c r="S89" s="182">
        <f>HLOOKUP(O89,Pesos!$C$4:$H$8,4,FALSE)*R89</f>
        <v>0</v>
      </c>
      <c r="T89" s="1">
        <v>0</v>
      </c>
      <c r="U89" s="182">
        <f>HLOOKUP(O89,Pesos!$C$4:$H$8,4,FALSE)*T89</f>
        <v>0</v>
      </c>
      <c r="V89" s="182">
        <f t="shared" si="8"/>
        <v>0</v>
      </c>
      <c r="W89" s="1"/>
    </row>
    <row r="90" spans="1:23">
      <c r="A90" s="1"/>
      <c r="B90" s="1"/>
      <c r="C90" s="1"/>
      <c r="D90" s="176"/>
      <c r="E90" s="176"/>
      <c r="F90" s="176"/>
      <c r="G90" s="1"/>
      <c r="H90" s="234"/>
      <c r="I90" s="234"/>
      <c r="J90" s="135"/>
      <c r="K90" s="1"/>
      <c r="L90" s="1">
        <f t="shared" si="9"/>
        <v>1</v>
      </c>
      <c r="M90" s="1">
        <f t="shared" si="10"/>
        <v>1</v>
      </c>
      <c r="N90" s="169">
        <f t="shared" si="7"/>
        <v>0</v>
      </c>
      <c r="O90" s="1" t="s">
        <v>168</v>
      </c>
      <c r="P90" s="146">
        <v>0</v>
      </c>
      <c r="Q90" s="182">
        <f>HLOOKUP(O90,Pesos!$C$4:$H$8,3,FALSE)*P90</f>
        <v>0</v>
      </c>
      <c r="R90" s="1">
        <v>0</v>
      </c>
      <c r="S90" s="182">
        <f>HLOOKUP(O90,Pesos!$C$4:$H$8,4,FALSE)*R90</f>
        <v>0</v>
      </c>
      <c r="T90" s="1">
        <v>0</v>
      </c>
      <c r="U90" s="182">
        <f>HLOOKUP(O90,Pesos!$C$4:$H$8,4,FALSE)*T90</f>
        <v>0</v>
      </c>
      <c r="V90" s="182">
        <f t="shared" si="8"/>
        <v>0</v>
      </c>
      <c r="W90" s="1"/>
    </row>
    <row r="91" spans="1:23">
      <c r="A91" s="1"/>
      <c r="B91" s="1"/>
      <c r="C91" s="1"/>
      <c r="D91" s="176"/>
      <c r="E91" s="176"/>
      <c r="F91" s="176"/>
      <c r="G91" s="1"/>
      <c r="H91" s="234"/>
      <c r="I91" s="234"/>
      <c r="J91" s="135"/>
      <c r="K91" s="1"/>
      <c r="L91" s="1">
        <f t="shared" si="9"/>
        <v>1</v>
      </c>
      <c r="M91" s="1">
        <f t="shared" si="10"/>
        <v>1</v>
      </c>
      <c r="N91" s="169">
        <f t="shared" si="7"/>
        <v>0</v>
      </c>
      <c r="O91" s="1" t="s">
        <v>168</v>
      </c>
      <c r="P91" s="1">
        <v>0</v>
      </c>
      <c r="Q91" s="182">
        <f>HLOOKUP(O91,Pesos!$C$4:$H$8,3,FALSE)*P91</f>
        <v>0</v>
      </c>
      <c r="R91" s="1">
        <v>0</v>
      </c>
      <c r="S91" s="182">
        <f>HLOOKUP(O91,Pesos!$C$4:$H$8,4,FALSE)*R91</f>
        <v>0</v>
      </c>
      <c r="T91" s="1">
        <v>0</v>
      </c>
      <c r="U91" s="182">
        <f>HLOOKUP(O91,Pesos!$C$4:$H$8,4,FALSE)*T91</f>
        <v>0</v>
      </c>
      <c r="V91" s="182">
        <f t="shared" si="8"/>
        <v>0</v>
      </c>
      <c r="W91" s="1"/>
    </row>
    <row r="92" spans="1:23">
      <c r="A92" s="1"/>
      <c r="B92" s="1"/>
      <c r="C92" s="1"/>
      <c r="D92" s="176"/>
      <c r="E92" s="176"/>
      <c r="F92" s="176"/>
      <c r="G92" s="1"/>
      <c r="H92" s="234"/>
      <c r="I92" s="234"/>
      <c r="J92" s="135"/>
      <c r="K92" s="1"/>
      <c r="L92" s="1">
        <f t="shared" si="9"/>
        <v>1</v>
      </c>
      <c r="M92" s="1">
        <f t="shared" si="10"/>
        <v>1</v>
      </c>
      <c r="N92" s="169">
        <f t="shared" si="7"/>
        <v>0</v>
      </c>
      <c r="O92" s="1" t="s">
        <v>168</v>
      </c>
      <c r="P92" s="1">
        <v>0</v>
      </c>
      <c r="Q92" s="182">
        <f>HLOOKUP(O92,Pesos!$C$4:$H$8,3,FALSE)*P92</f>
        <v>0</v>
      </c>
      <c r="R92" s="1">
        <v>0</v>
      </c>
      <c r="S92" s="182">
        <f>HLOOKUP(O92,Pesos!$C$4:$H$8,4,FALSE)*R92</f>
        <v>0</v>
      </c>
      <c r="T92" s="1">
        <v>0</v>
      </c>
      <c r="U92" s="182">
        <f>HLOOKUP(O92,Pesos!$C$4:$H$8,4,FALSE)*T92</f>
        <v>0</v>
      </c>
      <c r="V92" s="182">
        <f t="shared" si="8"/>
        <v>0</v>
      </c>
      <c r="W92" s="1"/>
    </row>
    <row r="93" spans="1:23">
      <c r="A93" s="1"/>
      <c r="B93" s="1"/>
      <c r="C93" s="1"/>
      <c r="D93" s="176"/>
      <c r="E93" s="176"/>
      <c r="F93" s="176"/>
      <c r="G93" s="1"/>
      <c r="H93" s="234"/>
      <c r="I93" s="234"/>
      <c r="J93" s="135"/>
      <c r="K93" s="1"/>
      <c r="L93" s="1">
        <f t="shared" si="9"/>
        <v>1</v>
      </c>
      <c r="M93" s="1">
        <f t="shared" si="10"/>
        <v>1</v>
      </c>
      <c r="N93" s="169">
        <f t="shared" si="7"/>
        <v>0</v>
      </c>
      <c r="O93" s="1" t="s">
        <v>168</v>
      </c>
      <c r="P93" s="1">
        <v>0</v>
      </c>
      <c r="Q93" s="182">
        <f>HLOOKUP(O93,Pesos!$C$4:$H$8,3,FALSE)*P93</f>
        <v>0</v>
      </c>
      <c r="R93" s="1">
        <v>0</v>
      </c>
      <c r="S93" s="182">
        <f>HLOOKUP(O93,Pesos!$C$4:$H$8,4,FALSE)*R93</f>
        <v>0</v>
      </c>
      <c r="T93" s="1">
        <v>0</v>
      </c>
      <c r="U93" s="182">
        <f>HLOOKUP(O93,Pesos!$C$4:$H$8,4,FALSE)*T93</f>
        <v>0</v>
      </c>
      <c r="V93" s="182">
        <f t="shared" si="8"/>
        <v>0</v>
      </c>
      <c r="W93" s="1"/>
    </row>
    <row r="94" spans="1:23">
      <c r="A94" s="1"/>
      <c r="B94" s="1"/>
      <c r="C94" s="1"/>
      <c r="D94" s="176"/>
      <c r="E94" s="176"/>
      <c r="F94" s="176"/>
      <c r="G94" s="1"/>
      <c r="H94" s="234"/>
      <c r="I94" s="234"/>
      <c r="J94" s="135"/>
      <c r="K94" s="1"/>
      <c r="L94" s="1">
        <f t="shared" si="9"/>
        <v>1</v>
      </c>
      <c r="M94" s="1">
        <f t="shared" si="10"/>
        <v>1</v>
      </c>
      <c r="N94" s="169">
        <f t="shared" si="7"/>
        <v>0</v>
      </c>
      <c r="O94" s="1" t="s">
        <v>168</v>
      </c>
      <c r="P94" s="1">
        <v>0</v>
      </c>
      <c r="Q94" s="182">
        <f>HLOOKUP(O94,Pesos!$C$4:$H$8,3,FALSE)*P94</f>
        <v>0</v>
      </c>
      <c r="R94" s="1">
        <v>0</v>
      </c>
      <c r="S94" s="182">
        <f>HLOOKUP(O94,Pesos!$C$4:$H$8,4,FALSE)*R94</f>
        <v>0</v>
      </c>
      <c r="T94" s="1">
        <v>0</v>
      </c>
      <c r="U94" s="182">
        <f>HLOOKUP(O94,Pesos!$C$4:$H$8,4,FALSE)*T94</f>
        <v>0</v>
      </c>
      <c r="V94" s="182">
        <f t="shared" si="8"/>
        <v>0</v>
      </c>
      <c r="W94" s="1"/>
    </row>
    <row r="95" spans="1:23">
      <c r="A95" s="1"/>
      <c r="B95" s="1"/>
      <c r="C95" s="1"/>
      <c r="D95" s="176"/>
      <c r="E95" s="176"/>
      <c r="F95" s="176"/>
      <c r="G95" s="1"/>
      <c r="H95" s="234"/>
      <c r="I95" s="234"/>
      <c r="J95" s="135"/>
      <c r="K95" s="1"/>
      <c r="L95" s="1">
        <f t="shared" si="9"/>
        <v>1</v>
      </c>
      <c r="M95" s="1">
        <f t="shared" si="10"/>
        <v>1</v>
      </c>
      <c r="N95" s="169">
        <f t="shared" si="7"/>
        <v>0</v>
      </c>
      <c r="O95" s="1" t="s">
        <v>168</v>
      </c>
      <c r="P95" s="1">
        <v>0</v>
      </c>
      <c r="Q95" s="182">
        <f>HLOOKUP(O95,Pesos!$C$4:$H$8,3,FALSE)*P95</f>
        <v>0</v>
      </c>
      <c r="R95" s="1">
        <v>0</v>
      </c>
      <c r="S95" s="182">
        <f>HLOOKUP(O95,Pesos!$C$4:$H$8,4,FALSE)*R95</f>
        <v>0</v>
      </c>
      <c r="T95" s="1">
        <v>0</v>
      </c>
      <c r="U95" s="182">
        <f>HLOOKUP(O95,Pesos!$C$4:$H$8,4,FALSE)*T95</f>
        <v>0</v>
      </c>
      <c r="V95" s="182">
        <f t="shared" si="8"/>
        <v>0</v>
      </c>
      <c r="W95" s="1"/>
    </row>
    <row r="96" spans="1:23">
      <c r="A96" s="1"/>
      <c r="B96" s="1"/>
      <c r="C96" s="1"/>
      <c r="D96" s="176"/>
      <c r="E96" s="176"/>
      <c r="F96" s="176"/>
      <c r="G96" s="1"/>
      <c r="H96" s="234"/>
      <c r="I96" s="234"/>
      <c r="J96" s="234"/>
      <c r="K96" s="1"/>
      <c r="L96" s="1">
        <f t="shared" si="9"/>
        <v>1</v>
      </c>
      <c r="M96" s="1">
        <f t="shared" si="10"/>
        <v>1</v>
      </c>
      <c r="N96" s="169">
        <f t="shared" si="7"/>
        <v>0</v>
      </c>
      <c r="O96" s="1" t="s">
        <v>168</v>
      </c>
      <c r="P96" s="1">
        <v>0</v>
      </c>
      <c r="Q96" s="182">
        <f>HLOOKUP(O96,Pesos!$C$4:$H$8,3,FALSE)*P96</f>
        <v>0</v>
      </c>
      <c r="R96" s="1">
        <v>0</v>
      </c>
      <c r="S96" s="182">
        <f>HLOOKUP(O96,Pesos!$C$4:$H$8,4,FALSE)*R96</f>
        <v>0</v>
      </c>
      <c r="T96" s="1">
        <v>0</v>
      </c>
      <c r="U96" s="182">
        <f>HLOOKUP(O96,Pesos!$C$4:$H$8,4,FALSE)*T96</f>
        <v>0</v>
      </c>
      <c r="V96" s="182">
        <f t="shared" si="8"/>
        <v>0</v>
      </c>
      <c r="W96" s="1"/>
    </row>
    <row r="97" spans="1:23">
      <c r="A97" s="1"/>
      <c r="B97" s="1"/>
      <c r="C97" s="1"/>
      <c r="D97" s="176"/>
      <c r="E97" s="176"/>
      <c r="F97" s="176"/>
      <c r="G97" s="1"/>
      <c r="H97" s="234"/>
      <c r="I97" s="234"/>
      <c r="J97" s="234"/>
      <c r="K97" s="1"/>
      <c r="L97" s="1">
        <f t="shared" si="9"/>
        <v>1</v>
      </c>
      <c r="M97" s="1">
        <f t="shared" si="10"/>
        <v>1</v>
      </c>
      <c r="N97" s="169">
        <f t="shared" si="7"/>
        <v>0</v>
      </c>
      <c r="O97" s="1" t="s">
        <v>168</v>
      </c>
      <c r="P97" s="1">
        <v>0</v>
      </c>
      <c r="Q97" s="182">
        <f>HLOOKUP(O97,Pesos!$C$4:$H$8,3,FALSE)*P97</f>
        <v>0</v>
      </c>
      <c r="R97" s="1">
        <v>0</v>
      </c>
      <c r="S97" s="182">
        <f>HLOOKUP(O97,Pesos!$C$4:$H$8,4,FALSE)*R97</f>
        <v>0</v>
      </c>
      <c r="T97" s="1">
        <v>0</v>
      </c>
      <c r="U97" s="182">
        <f>HLOOKUP(O97,Pesos!$C$4:$H$8,4,FALSE)*T97</f>
        <v>0</v>
      </c>
      <c r="V97" s="182">
        <f t="shared" si="8"/>
        <v>0</v>
      </c>
      <c r="W97" s="1"/>
    </row>
    <row r="98" spans="1:23">
      <c r="A98" s="1"/>
      <c r="B98" s="1"/>
      <c r="C98" s="1"/>
      <c r="D98" s="176"/>
      <c r="E98" s="176"/>
      <c r="F98" s="176"/>
      <c r="G98" s="1"/>
      <c r="H98" s="234"/>
      <c r="I98" s="234"/>
      <c r="J98" s="234"/>
      <c r="K98" s="1"/>
      <c r="L98" s="1">
        <v>1</v>
      </c>
      <c r="M98" s="1">
        <v>1</v>
      </c>
      <c r="N98" s="169">
        <f t="shared" si="7"/>
        <v>0</v>
      </c>
      <c r="O98" s="1" t="s">
        <v>168</v>
      </c>
      <c r="P98" s="1">
        <v>0</v>
      </c>
      <c r="Q98" s="182">
        <f>HLOOKUP(O98,Pesos!$C$4:$H$8,3,FALSE)*P98</f>
        <v>0</v>
      </c>
      <c r="R98" s="1">
        <v>0</v>
      </c>
      <c r="S98" s="182">
        <f>HLOOKUP(O98,Pesos!$C$4:$H$8,4,FALSE)*R98</f>
        <v>0</v>
      </c>
      <c r="T98" s="1">
        <v>0</v>
      </c>
      <c r="U98" s="182">
        <f>HLOOKUP(O98,Pesos!$C$4:$H$8,4,FALSE)*T98</f>
        <v>0</v>
      </c>
      <c r="V98" s="182">
        <f t="shared" si="8"/>
        <v>0</v>
      </c>
      <c r="W98" s="1"/>
    </row>
    <row r="99" spans="1:23">
      <c r="A99" s="1"/>
      <c r="B99" s="1"/>
      <c r="C99" s="1"/>
      <c r="D99" s="176"/>
      <c r="E99" s="176"/>
      <c r="F99" s="176"/>
      <c r="G99" s="1"/>
      <c r="H99" s="234"/>
      <c r="I99" s="234"/>
      <c r="J99" s="135"/>
      <c r="K99" s="1"/>
      <c r="L99" s="1">
        <f t="shared" si="9"/>
        <v>1</v>
      </c>
      <c r="M99" s="1">
        <f t="shared" si="10"/>
        <v>1</v>
      </c>
      <c r="N99" s="169">
        <f t="shared" si="7"/>
        <v>0</v>
      </c>
      <c r="O99" s="1" t="s">
        <v>168</v>
      </c>
      <c r="P99" s="1">
        <v>0</v>
      </c>
      <c r="Q99" s="182">
        <f>HLOOKUP(O99,Pesos!$C$4:$H$8,3,FALSE)*P99</f>
        <v>0</v>
      </c>
      <c r="R99" s="1">
        <v>0</v>
      </c>
      <c r="S99" s="182">
        <f>HLOOKUP(O99,Pesos!$C$4:$H$8,4,FALSE)*R99</f>
        <v>0</v>
      </c>
      <c r="T99" s="1">
        <v>0</v>
      </c>
      <c r="U99" s="182">
        <f>HLOOKUP(O99,Pesos!$C$4:$H$8,4,FALSE)*T99</f>
        <v>0</v>
      </c>
      <c r="V99" s="182">
        <f t="shared" si="8"/>
        <v>0</v>
      </c>
      <c r="W99" s="1"/>
    </row>
    <row r="100" spans="1:23">
      <c r="A100" s="1"/>
      <c r="B100" s="1"/>
      <c r="C100" s="1"/>
      <c r="D100" s="176"/>
      <c r="E100" s="176"/>
      <c r="F100" s="176"/>
      <c r="G100" s="1"/>
      <c r="H100" s="234"/>
      <c r="I100" s="234"/>
      <c r="J100" s="135"/>
      <c r="K100" s="1"/>
      <c r="L100" s="1">
        <f t="shared" si="9"/>
        <v>1</v>
      </c>
      <c r="M100" s="1">
        <f t="shared" si="10"/>
        <v>1</v>
      </c>
      <c r="N100" s="169">
        <f t="shared" si="7"/>
        <v>0</v>
      </c>
      <c r="O100" s="1" t="s">
        <v>168</v>
      </c>
      <c r="P100" s="1">
        <v>0</v>
      </c>
      <c r="Q100" s="182">
        <f>HLOOKUP(O100,Pesos!$C$4:$H$8,3,FALSE)*P100</f>
        <v>0</v>
      </c>
      <c r="R100" s="1">
        <v>0</v>
      </c>
      <c r="S100" s="182">
        <f>HLOOKUP(O100,Pesos!$C$4:$H$8,4,FALSE)*R100</f>
        <v>0</v>
      </c>
      <c r="T100" s="1">
        <v>0</v>
      </c>
      <c r="U100" s="182">
        <f>HLOOKUP(O100,Pesos!$C$4:$H$8,4,FALSE)*T100</f>
        <v>0</v>
      </c>
      <c r="V100" s="182">
        <f t="shared" si="8"/>
        <v>0</v>
      </c>
      <c r="W100" s="1"/>
    </row>
    <row r="101" spans="1:23">
      <c r="A101" s="1"/>
      <c r="B101" s="1"/>
      <c r="C101" s="1"/>
      <c r="D101" s="176"/>
      <c r="E101" s="176"/>
      <c r="F101" s="176"/>
      <c r="G101" s="1"/>
      <c r="H101" s="234"/>
      <c r="I101" s="234"/>
      <c r="J101" s="135"/>
      <c r="K101" s="1"/>
      <c r="L101" s="1">
        <f t="shared" si="9"/>
        <v>1</v>
      </c>
      <c r="M101" s="1">
        <f t="shared" si="10"/>
        <v>1</v>
      </c>
      <c r="N101" s="169">
        <f t="shared" si="7"/>
        <v>0</v>
      </c>
      <c r="O101" s="1" t="s">
        <v>168</v>
      </c>
      <c r="P101" s="1">
        <v>0</v>
      </c>
      <c r="Q101" s="182">
        <f>HLOOKUP(O101,Pesos!$C$4:$H$8,3,FALSE)*P101</f>
        <v>0</v>
      </c>
      <c r="R101" s="1">
        <v>0</v>
      </c>
      <c r="S101" s="182">
        <f>HLOOKUP(O101,Pesos!$C$4:$H$8,4,FALSE)*R101</f>
        <v>0</v>
      </c>
      <c r="T101" s="1">
        <v>0</v>
      </c>
      <c r="U101" s="182">
        <f>HLOOKUP(O101,Pesos!$C$4:$H$8,4,FALSE)*T101</f>
        <v>0</v>
      </c>
      <c r="V101" s="182">
        <v>0</v>
      </c>
      <c r="W101" s="1"/>
    </row>
    <row r="102" spans="1:23">
      <c r="A102" s="1"/>
      <c r="B102" s="1"/>
      <c r="C102" s="1"/>
      <c r="D102" s="176"/>
      <c r="E102" s="176"/>
      <c r="F102" s="176"/>
      <c r="G102" s="1"/>
      <c r="H102" s="234"/>
      <c r="I102" s="234"/>
      <c r="J102" s="135"/>
      <c r="K102" s="1"/>
      <c r="L102" s="1">
        <f t="shared" si="9"/>
        <v>1</v>
      </c>
      <c r="M102" s="1">
        <f t="shared" si="10"/>
        <v>1</v>
      </c>
      <c r="N102" s="169">
        <f t="shared" si="7"/>
        <v>0</v>
      </c>
      <c r="O102" s="1" t="s">
        <v>168</v>
      </c>
      <c r="P102" s="1">
        <v>0</v>
      </c>
      <c r="Q102" s="182">
        <f>HLOOKUP(O102,Pesos!$C$4:$H$8,3,FALSE)*P102</f>
        <v>0</v>
      </c>
      <c r="R102" s="1">
        <v>0</v>
      </c>
      <c r="S102" s="182">
        <f>HLOOKUP(O102,Pesos!$C$4:$H$8,4,FALSE)*R102</f>
        <v>0</v>
      </c>
      <c r="T102" s="1">
        <v>0</v>
      </c>
      <c r="U102" s="182">
        <f>HLOOKUP(O102,Pesos!$C$4:$H$8,4,FALSE)*T102</f>
        <v>0</v>
      </c>
      <c r="V102" s="182">
        <v>0</v>
      </c>
      <c r="W102" s="1"/>
    </row>
    <row r="103" spans="1:23">
      <c r="A103" s="1"/>
      <c r="B103" s="1"/>
      <c r="C103" s="1"/>
      <c r="D103" s="176"/>
      <c r="E103" s="176"/>
      <c r="F103" s="176"/>
      <c r="G103" s="1"/>
      <c r="H103" s="234"/>
      <c r="I103" s="234"/>
      <c r="J103" s="135"/>
      <c r="K103" s="1"/>
      <c r="L103" s="1">
        <f t="shared" si="9"/>
        <v>1</v>
      </c>
      <c r="M103" s="1">
        <f t="shared" si="10"/>
        <v>1</v>
      </c>
      <c r="N103" s="169">
        <f t="shared" si="7"/>
        <v>0</v>
      </c>
      <c r="O103" s="1" t="s">
        <v>168</v>
      </c>
      <c r="P103" s="1">
        <v>0</v>
      </c>
      <c r="Q103" s="182">
        <f>HLOOKUP(O103,Pesos!$C$4:$H$8,3,FALSE)*P103</f>
        <v>0</v>
      </c>
      <c r="R103" s="1">
        <v>0</v>
      </c>
      <c r="S103" s="182">
        <f>HLOOKUP(O103,Pesos!$C$4:$H$8,4,FALSE)*R103</f>
        <v>0</v>
      </c>
      <c r="T103" s="1">
        <v>0</v>
      </c>
      <c r="U103" s="182">
        <f>HLOOKUP(O103,Pesos!$C$4:$H$8,4,FALSE)*T103</f>
        <v>0</v>
      </c>
      <c r="V103" s="182">
        <v>0</v>
      </c>
      <c r="W103" s="1"/>
    </row>
    <row r="104" spans="1:23">
      <c r="A104" s="1"/>
      <c r="B104" s="1"/>
      <c r="C104" s="1"/>
      <c r="D104" s="176"/>
      <c r="E104" s="176"/>
      <c r="F104" s="176"/>
      <c r="G104" s="1"/>
      <c r="H104" s="234"/>
      <c r="I104" s="234"/>
      <c r="J104" s="135"/>
      <c r="K104" s="1"/>
      <c r="L104" s="1">
        <f t="shared" si="9"/>
        <v>1</v>
      </c>
      <c r="M104" s="1">
        <f t="shared" si="10"/>
        <v>1</v>
      </c>
      <c r="N104" s="169">
        <f t="shared" si="7"/>
        <v>0</v>
      </c>
      <c r="O104" s="1" t="s">
        <v>168</v>
      </c>
      <c r="P104" s="1">
        <v>0</v>
      </c>
      <c r="Q104" s="182">
        <f>HLOOKUP(O104,Pesos!$C$4:$H$8,3,FALSE)*P104</f>
        <v>0</v>
      </c>
      <c r="R104" s="1">
        <v>0</v>
      </c>
      <c r="S104" s="182">
        <f>HLOOKUP(O104,Pesos!$C$4:$H$8,4,FALSE)*R104</f>
        <v>0</v>
      </c>
      <c r="T104" s="1">
        <v>0</v>
      </c>
      <c r="U104" s="182">
        <f>HLOOKUP(O104,Pesos!$C$4:$H$8,4,FALSE)*T104</f>
        <v>0</v>
      </c>
      <c r="V104" s="182">
        <v>0</v>
      </c>
      <c r="W104" s="1"/>
    </row>
    <row r="105" spans="1:23">
      <c r="A105" s="1"/>
      <c r="B105" s="1"/>
      <c r="C105" s="1"/>
      <c r="D105" s="176"/>
      <c r="E105" s="261"/>
      <c r="F105" s="176"/>
      <c r="G105" s="1"/>
      <c r="H105" s="234"/>
      <c r="I105" s="234"/>
      <c r="J105" s="135"/>
      <c r="K105" s="1"/>
      <c r="L105" s="1">
        <f t="shared" si="9"/>
        <v>1</v>
      </c>
      <c r="M105" s="1">
        <f t="shared" si="10"/>
        <v>1</v>
      </c>
      <c r="N105" s="169">
        <f t="shared" si="7"/>
        <v>0</v>
      </c>
      <c r="O105" s="1" t="s">
        <v>168</v>
      </c>
      <c r="P105" s="1">
        <v>0</v>
      </c>
      <c r="Q105" s="182">
        <f>HLOOKUP(O105,Pesos!$C$4:$H$8,3,FALSE)*P105</f>
        <v>0</v>
      </c>
      <c r="R105" s="1">
        <v>0</v>
      </c>
      <c r="S105" s="182">
        <f>HLOOKUP(O105,Pesos!$C$4:$H$8,4,FALSE)*R105</f>
        <v>0</v>
      </c>
      <c r="T105" s="1">
        <v>0</v>
      </c>
      <c r="U105" s="182">
        <f>HLOOKUP(O105,Pesos!$C$4:$H$8,4,FALSE)*T105</f>
        <v>0</v>
      </c>
      <c r="V105" s="182">
        <v>0</v>
      </c>
      <c r="W105" s="1"/>
    </row>
    <row r="106" spans="1:23">
      <c r="A106" s="1"/>
      <c r="B106" s="1"/>
      <c r="C106" s="1"/>
      <c r="D106" s="176"/>
      <c r="E106" s="176"/>
      <c r="F106" s="176"/>
      <c r="G106" s="1"/>
      <c r="H106" s="234"/>
      <c r="I106" s="234"/>
      <c r="J106" s="135"/>
      <c r="K106" s="1"/>
      <c r="L106" s="1">
        <f t="shared" si="9"/>
        <v>1</v>
      </c>
      <c r="M106" s="1">
        <f t="shared" si="10"/>
        <v>1</v>
      </c>
      <c r="N106" s="169">
        <f t="shared" si="7"/>
        <v>0</v>
      </c>
      <c r="O106" s="1" t="s">
        <v>168</v>
      </c>
      <c r="P106" s="1">
        <v>0</v>
      </c>
      <c r="Q106" s="182">
        <f>HLOOKUP(O106,Pesos!$C$4:$H$8,3,FALSE)*P106</f>
        <v>0</v>
      </c>
      <c r="R106" s="1">
        <v>0</v>
      </c>
      <c r="S106" s="182">
        <f>HLOOKUP(O106,Pesos!$C$4:$H$8,4,FALSE)*R106</f>
        <v>0</v>
      </c>
      <c r="T106" s="1">
        <v>0</v>
      </c>
      <c r="U106" s="182">
        <f>HLOOKUP(O106,Pesos!$C$4:$H$8,4,FALSE)*T106</f>
        <v>0</v>
      </c>
      <c r="V106" s="182">
        <v>0</v>
      </c>
      <c r="W106" s="1"/>
    </row>
    <row r="107" spans="1:23">
      <c r="A107" s="1"/>
      <c r="B107" s="1"/>
      <c r="C107" s="1"/>
      <c r="D107" s="176"/>
      <c r="E107" s="176"/>
      <c r="F107" s="176"/>
      <c r="G107" s="1"/>
      <c r="H107" s="234"/>
      <c r="I107" s="234"/>
      <c r="J107" s="135"/>
      <c r="K107" s="1"/>
      <c r="L107" s="1">
        <f t="shared" si="9"/>
        <v>1</v>
      </c>
      <c r="M107" s="1">
        <f t="shared" si="10"/>
        <v>1</v>
      </c>
      <c r="N107" s="169">
        <f t="shared" si="7"/>
        <v>0</v>
      </c>
      <c r="O107" s="1" t="s">
        <v>168</v>
      </c>
      <c r="P107" s="1">
        <v>0</v>
      </c>
      <c r="Q107" s="182">
        <f>HLOOKUP(O107,Pesos!$C$4:$H$8,3,FALSE)*P107</f>
        <v>0</v>
      </c>
      <c r="R107" s="1">
        <v>0</v>
      </c>
      <c r="S107" s="182">
        <f>HLOOKUP(O107,Pesos!$C$4:$H$8,4,FALSE)*R107</f>
        <v>0</v>
      </c>
      <c r="T107" s="1">
        <v>0</v>
      </c>
      <c r="U107" s="182">
        <f>HLOOKUP(O107,Pesos!$C$4:$H$8,4,FALSE)*T107</f>
        <v>0</v>
      </c>
      <c r="V107" s="182">
        <v>0</v>
      </c>
      <c r="W107" s="1"/>
    </row>
    <row r="108" spans="1:23">
      <c r="A108" s="1"/>
      <c r="B108" s="1"/>
      <c r="C108" s="1"/>
      <c r="D108" s="176"/>
      <c r="E108" s="176"/>
      <c r="F108" s="176"/>
      <c r="G108" s="1"/>
      <c r="H108" s="234"/>
      <c r="I108" s="234"/>
      <c r="J108" s="234"/>
      <c r="K108" s="1"/>
      <c r="L108" s="1">
        <f t="shared" si="9"/>
        <v>1</v>
      </c>
      <c r="M108" s="1">
        <f t="shared" si="10"/>
        <v>1</v>
      </c>
      <c r="N108" s="169">
        <f t="shared" si="7"/>
        <v>0</v>
      </c>
      <c r="O108" s="1" t="s">
        <v>168</v>
      </c>
      <c r="P108" s="1">
        <v>0</v>
      </c>
      <c r="Q108" s="182">
        <f>HLOOKUP(O108,Pesos!$C$4:$H$8,3,FALSE)*P108</f>
        <v>0</v>
      </c>
      <c r="R108" s="1">
        <v>0</v>
      </c>
      <c r="S108" s="182">
        <f>HLOOKUP(O108,Pesos!$C$4:$H$8,4,FALSE)*R108</f>
        <v>0</v>
      </c>
      <c r="T108" s="1">
        <v>0</v>
      </c>
      <c r="U108" s="182">
        <f>HLOOKUP(O108,Pesos!$C$4:$H$8,4,FALSE)*T108</f>
        <v>0</v>
      </c>
      <c r="V108" s="182">
        <v>0</v>
      </c>
      <c r="W108" s="1"/>
    </row>
    <row r="109" spans="1:23">
      <c r="A109" s="1"/>
      <c r="B109" s="1"/>
      <c r="C109" s="1"/>
      <c r="D109" s="176"/>
      <c r="E109" s="176"/>
      <c r="F109" s="176"/>
      <c r="G109" s="1"/>
      <c r="H109" s="234"/>
      <c r="I109" s="234"/>
      <c r="J109" s="234"/>
      <c r="K109" s="1"/>
      <c r="L109" s="1">
        <f t="shared" si="9"/>
        <v>1</v>
      </c>
      <c r="M109" s="1">
        <f t="shared" si="10"/>
        <v>1</v>
      </c>
      <c r="N109" s="169">
        <f t="shared" si="7"/>
        <v>0</v>
      </c>
      <c r="O109" s="1" t="s">
        <v>168</v>
      </c>
      <c r="P109" s="1">
        <v>0</v>
      </c>
      <c r="Q109" s="182">
        <f>HLOOKUP(O109,Pesos!$C$4:$H$8,3,FALSE)*P109</f>
        <v>0</v>
      </c>
      <c r="R109" s="1">
        <v>0</v>
      </c>
      <c r="S109" s="182">
        <f>HLOOKUP(O109,Pesos!$C$4:$H$8,4,FALSE)*R109</f>
        <v>0</v>
      </c>
      <c r="T109" s="1">
        <v>0</v>
      </c>
      <c r="U109" s="182">
        <f>HLOOKUP(O109,Pesos!$C$4:$H$8,4,FALSE)*T109</f>
        <v>0</v>
      </c>
      <c r="V109" s="182">
        <f t="shared" si="8"/>
        <v>0</v>
      </c>
      <c r="W109" s="1"/>
    </row>
    <row r="110" spans="1:23">
      <c r="A110" s="1"/>
      <c r="B110" s="1"/>
      <c r="C110" s="1"/>
      <c r="D110" s="176"/>
      <c r="E110" s="176"/>
      <c r="F110" s="176"/>
      <c r="G110" s="1"/>
      <c r="H110" s="234"/>
      <c r="I110" s="234"/>
      <c r="J110" s="234"/>
      <c r="K110" s="1"/>
      <c r="L110" s="1">
        <f t="shared" si="9"/>
        <v>1</v>
      </c>
      <c r="M110" s="1">
        <f t="shared" si="10"/>
        <v>1</v>
      </c>
      <c r="N110" s="169">
        <f t="shared" si="7"/>
        <v>0</v>
      </c>
      <c r="O110" s="1" t="s">
        <v>168</v>
      </c>
      <c r="P110" s="1">
        <v>0</v>
      </c>
      <c r="Q110" s="182">
        <f>HLOOKUP(O110,Pesos!$C$4:$H$8,3,FALSE)*P110</f>
        <v>0</v>
      </c>
      <c r="R110" s="1">
        <v>0</v>
      </c>
      <c r="S110" s="182">
        <f>HLOOKUP(O110,Pesos!$C$4:$H$8,4,FALSE)*R110</f>
        <v>0</v>
      </c>
      <c r="T110" s="1">
        <v>0</v>
      </c>
      <c r="U110" s="182">
        <f>HLOOKUP(O110,Pesos!$C$4:$H$8,4,FALSE)*T110</f>
        <v>0</v>
      </c>
      <c r="V110" s="182">
        <f t="shared" si="8"/>
        <v>0</v>
      </c>
      <c r="W110" s="1"/>
    </row>
    <row r="111" spans="1:23">
      <c r="A111" s="1"/>
      <c r="B111" s="1"/>
      <c r="C111" s="1"/>
      <c r="D111" s="346"/>
      <c r="E111" s="1"/>
      <c r="F111" s="176"/>
      <c r="G111" s="303"/>
      <c r="H111" s="234"/>
      <c r="I111" s="234"/>
      <c r="J111" s="234"/>
      <c r="K111" s="1"/>
      <c r="L111" s="1">
        <f t="shared" si="9"/>
        <v>1</v>
      </c>
      <c r="M111" s="1">
        <f t="shared" si="10"/>
        <v>1</v>
      </c>
      <c r="N111" s="169">
        <f t="shared" si="7"/>
        <v>0</v>
      </c>
      <c r="O111" s="1" t="s">
        <v>168</v>
      </c>
      <c r="P111" s="1">
        <v>0</v>
      </c>
      <c r="Q111" s="182">
        <f>HLOOKUP(O111,Pesos!$C$4:$H$8,3,FALSE)*P111</f>
        <v>0</v>
      </c>
      <c r="R111" s="1">
        <v>0</v>
      </c>
      <c r="S111" s="182">
        <f>HLOOKUP(O111,Pesos!$C$4:$H$8,4,FALSE)*R111</f>
        <v>0</v>
      </c>
      <c r="T111" s="1">
        <v>0</v>
      </c>
      <c r="U111" s="182">
        <f>HLOOKUP(O111,Pesos!$C$4:$H$8,4,FALSE)*T111</f>
        <v>0</v>
      </c>
      <c r="V111" s="182">
        <f t="shared" si="8"/>
        <v>0</v>
      </c>
      <c r="W111" s="1"/>
    </row>
    <row r="112" spans="1:23">
      <c r="A112" s="1"/>
      <c r="B112" s="1"/>
      <c r="C112" s="1"/>
      <c r="D112" s="176"/>
      <c r="E112" s="176"/>
      <c r="F112" s="176"/>
      <c r="G112" s="1"/>
      <c r="H112" s="234"/>
      <c r="I112" s="234"/>
      <c r="J112" s="135"/>
      <c r="K112" s="1"/>
      <c r="L112" s="1">
        <f t="shared" si="9"/>
        <v>1</v>
      </c>
      <c r="M112" s="1">
        <f t="shared" si="10"/>
        <v>1</v>
      </c>
      <c r="N112" s="169">
        <f t="shared" si="7"/>
        <v>0</v>
      </c>
      <c r="O112" s="1" t="s">
        <v>168</v>
      </c>
      <c r="P112" s="1">
        <v>0</v>
      </c>
      <c r="Q112" s="182">
        <f>HLOOKUP(O112,Pesos!$C$4:$H$8,3,FALSE)*P112</f>
        <v>0</v>
      </c>
      <c r="R112" s="1">
        <v>0</v>
      </c>
      <c r="S112" s="182">
        <f>HLOOKUP(O112,Pesos!$C$4:$H$8,4,FALSE)*R112</f>
        <v>0</v>
      </c>
      <c r="T112" s="1">
        <v>0</v>
      </c>
      <c r="U112" s="182">
        <f>HLOOKUP(O112,Pesos!$C$4:$H$8,4,FALSE)*T112</f>
        <v>0</v>
      </c>
      <c r="V112" s="182">
        <f t="shared" si="8"/>
        <v>0</v>
      </c>
      <c r="W112" s="1"/>
    </row>
    <row r="113" spans="1:23">
      <c r="A113" s="1"/>
      <c r="B113" s="1"/>
      <c r="C113" s="1"/>
      <c r="D113" s="176"/>
      <c r="E113" s="176"/>
      <c r="F113" s="176"/>
      <c r="G113" s="1"/>
      <c r="H113" s="234"/>
      <c r="I113" s="234"/>
      <c r="J113" s="135"/>
      <c r="K113" s="1"/>
      <c r="L113" s="1">
        <f>IF(EXACT(_xlfn.DAYS(H113,I113),0),1,_xlfn.DAYS(I113,H113))</f>
        <v>1</v>
      </c>
      <c r="M113" s="1">
        <f>IF(EXACT(_xlfn.DAYS(H113,J113),0),1,_xlfn.DAYS(J113,H113))</f>
        <v>1</v>
      </c>
      <c r="N113" s="169">
        <f>(M113-L113)/L113</f>
        <v>0</v>
      </c>
      <c r="O113" s="1" t="s">
        <v>168</v>
      </c>
      <c r="P113" s="1">
        <v>0</v>
      </c>
      <c r="Q113" s="182">
        <f>HLOOKUP(O113,Pesos!$C$4:$H$8,3,FALSE)*P113</f>
        <v>0</v>
      </c>
      <c r="R113" s="1">
        <v>0</v>
      </c>
      <c r="S113" s="182">
        <f>HLOOKUP(O113,Pesos!$C$4:$H$8,4,FALSE)*R113</f>
        <v>0</v>
      </c>
      <c r="T113" s="1">
        <v>0</v>
      </c>
      <c r="U113" s="182">
        <f>HLOOKUP(O113,Pesos!$C$4:$H$8,4,FALSE)*T113</f>
        <v>0</v>
      </c>
      <c r="V113" s="182">
        <f>Q113+S113+U113</f>
        <v>0</v>
      </c>
      <c r="W113" s="1"/>
    </row>
    <row r="114" spans="1:23">
      <c r="A114" s="1"/>
      <c r="B114" s="1"/>
      <c r="C114" s="1"/>
      <c r="D114" s="176"/>
      <c r="E114" s="176"/>
      <c r="F114" s="176"/>
      <c r="G114" s="1"/>
      <c r="H114" s="234"/>
      <c r="I114" s="234"/>
      <c r="J114" s="135"/>
      <c r="K114" s="1"/>
      <c r="L114" s="1">
        <f>IF(EXACT(_xlfn.DAYS(H114,I114),0),1,_xlfn.DAYS(I114,H114))</f>
        <v>1</v>
      </c>
      <c r="M114" s="1">
        <f>IF(EXACT(_xlfn.DAYS(H114,J114),0),1,_xlfn.DAYS(J114,H114))</f>
        <v>1</v>
      </c>
      <c r="N114" s="169">
        <f>(M114-L114)/L114</f>
        <v>0</v>
      </c>
      <c r="O114" s="1" t="s">
        <v>168</v>
      </c>
      <c r="P114" s="1">
        <v>0</v>
      </c>
      <c r="Q114" s="182">
        <f>HLOOKUP(O114,Pesos!$C$4:$H$8,3,FALSE)*P114</f>
        <v>0</v>
      </c>
      <c r="R114" s="1">
        <v>0</v>
      </c>
      <c r="S114" s="182">
        <f>HLOOKUP(O114,Pesos!$C$4:$H$8,4,FALSE)*R114</f>
        <v>0</v>
      </c>
      <c r="T114" s="1">
        <v>0</v>
      </c>
      <c r="U114" s="182">
        <f>HLOOKUP(O114,Pesos!$C$4:$H$8,4,FALSE)*T114</f>
        <v>0</v>
      </c>
      <c r="V114" s="182">
        <f>Q114+S114+U114</f>
        <v>0</v>
      </c>
      <c r="W114" s="1"/>
    </row>
    <row r="115" spans="1:23">
      <c r="A115" s="1"/>
      <c r="B115" s="1"/>
      <c r="C115" s="1"/>
      <c r="D115" s="176"/>
      <c r="E115" s="176"/>
      <c r="F115" s="176"/>
      <c r="G115" s="1"/>
      <c r="H115" s="234"/>
      <c r="I115" s="234"/>
      <c r="J115" s="234"/>
      <c r="K115" s="1"/>
      <c r="L115" s="1">
        <f>IF(EXACT(_xlfn.DAYS(H115,I115),0),1,_xlfn.DAYS(I115,H115))</f>
        <v>1</v>
      </c>
      <c r="M115" s="1">
        <f>IF(EXACT(_xlfn.DAYS(H115,J115),0),1,_xlfn.DAYS(J115,H115))</f>
        <v>1</v>
      </c>
      <c r="N115" s="169">
        <f>(M115-L115)/L115</f>
        <v>0</v>
      </c>
      <c r="O115" s="1" t="s">
        <v>168</v>
      </c>
      <c r="P115" s="1">
        <v>0</v>
      </c>
      <c r="Q115" s="182">
        <f>HLOOKUP(O115,Pesos!$C$4:$H$8,3,FALSE)*P115</f>
        <v>0</v>
      </c>
      <c r="R115" s="1">
        <v>0</v>
      </c>
      <c r="S115" s="182">
        <f>HLOOKUP(O115,Pesos!$C$4:$H$8,4,FALSE)*R115</f>
        <v>0</v>
      </c>
      <c r="T115" s="1">
        <v>0</v>
      </c>
      <c r="U115" s="182">
        <f>HLOOKUP(O115,Pesos!$C$4:$H$8,4,FALSE)*T115</f>
        <v>0</v>
      </c>
      <c r="V115" s="182">
        <f>Q115+S115+U115</f>
        <v>0</v>
      </c>
      <c r="W115" s="1"/>
    </row>
    <row r="116" spans="1:23">
      <c r="A116" s="1"/>
      <c r="B116" s="1"/>
      <c r="C116" s="1"/>
      <c r="D116" s="176"/>
      <c r="E116" s="176"/>
      <c r="F116" s="176"/>
      <c r="G116" s="176"/>
      <c r="H116" s="234"/>
      <c r="I116" s="234"/>
      <c r="J116" s="234"/>
      <c r="K116" s="1"/>
      <c r="L116" s="1">
        <f>IF(EXACT(_xlfn.DAYS(H116,I116),0),1,_xlfn.DAYS(I116,H116))</f>
        <v>1</v>
      </c>
      <c r="M116" s="1">
        <f>IF(EXACT(_xlfn.DAYS(H116,J116),0),1,_xlfn.DAYS(J116,H116))</f>
        <v>1</v>
      </c>
      <c r="N116" s="169">
        <f>(M116-L116)/L116</f>
        <v>0</v>
      </c>
      <c r="O116" s="1" t="s">
        <v>168</v>
      </c>
      <c r="P116" s="1">
        <v>0</v>
      </c>
      <c r="Q116" s="182">
        <f>HLOOKUP(O116,Pesos!$C$4:$H$8,3,FALSE)*P116</f>
        <v>0</v>
      </c>
      <c r="R116" s="1">
        <v>0</v>
      </c>
      <c r="S116" s="182">
        <f>HLOOKUP(O116,Pesos!$C$4:$H$8,4,FALSE)*R116</f>
        <v>0</v>
      </c>
      <c r="T116" s="1">
        <v>0</v>
      </c>
      <c r="U116" s="182">
        <f>HLOOKUP(O116,Pesos!$C$4:$H$8,4,FALSE)*T116</f>
        <v>0</v>
      </c>
      <c r="V116" s="182">
        <f>Q116+S116+U116</f>
        <v>0</v>
      </c>
      <c r="W116" s="1"/>
    </row>
    <row r="117" spans="1:23">
      <c r="A117" s="1"/>
      <c r="B117" s="1"/>
      <c r="C117" s="1"/>
      <c r="D117" s="1"/>
      <c r="E117" s="1"/>
      <c r="F117" s="176"/>
      <c r="G117" s="176"/>
      <c r="H117" s="234"/>
      <c r="I117" s="234"/>
      <c r="J117" s="234"/>
      <c r="K117" s="1"/>
      <c r="L117" s="1">
        <f>IF(EXACT(_xlfn.DAYS(H117,I117),0),1,_xlfn.DAYS(I117,H117))</f>
        <v>1</v>
      </c>
      <c r="M117" s="1">
        <f>IF(EXACT(_xlfn.DAYS(H117,J117),0),1,_xlfn.DAYS(J117,H117))</f>
        <v>1</v>
      </c>
      <c r="N117" s="169">
        <f>(M117-L117)/L117</f>
        <v>0</v>
      </c>
      <c r="O117" s="1" t="s">
        <v>168</v>
      </c>
      <c r="P117" s="1">
        <v>0</v>
      </c>
      <c r="Q117" s="182">
        <f>HLOOKUP(O117,Pesos!$C$4:$H$8,3,FALSE)*P117</f>
        <v>0</v>
      </c>
      <c r="R117" s="1">
        <v>0</v>
      </c>
      <c r="S117" s="182">
        <f>HLOOKUP(O117,Pesos!$C$4:$H$8,4,FALSE)*R117</f>
        <v>0</v>
      </c>
      <c r="T117" s="1">
        <v>0</v>
      </c>
      <c r="U117" s="182">
        <f>HLOOKUP(O117,Pesos!$C$4:$H$8,4,FALSE)*T117</f>
        <v>0</v>
      </c>
      <c r="V117" s="182">
        <f>Q117+S117+U117</f>
        <v>0</v>
      </c>
      <c r="W117" s="1"/>
    </row>
    <row r="118" spans="1:23">
      <c r="A118" s="1"/>
      <c r="B118" s="1"/>
      <c r="C118" s="1"/>
      <c r="D118" s="1"/>
      <c r="E118" s="1"/>
      <c r="F118" s="176"/>
      <c r="G118" s="1"/>
      <c r="H118" s="234"/>
      <c r="I118" s="234"/>
      <c r="J118" s="234"/>
      <c r="K118" s="1"/>
      <c r="L118" s="1">
        <f t="shared" si="9"/>
        <v>1</v>
      </c>
      <c r="M118" s="1">
        <f t="shared" si="10"/>
        <v>1</v>
      </c>
      <c r="N118" s="169">
        <f t="shared" si="7"/>
        <v>0</v>
      </c>
      <c r="O118" s="1" t="s">
        <v>168</v>
      </c>
      <c r="P118" s="1">
        <v>0</v>
      </c>
      <c r="Q118" s="182">
        <f>HLOOKUP(O118,Pesos!$C$4:$H$8,3,FALSE)*P118</f>
        <v>0</v>
      </c>
      <c r="R118" s="1">
        <v>0</v>
      </c>
      <c r="S118" s="182">
        <f>HLOOKUP(O118,Pesos!$C$4:$H$8,4,FALSE)*R118</f>
        <v>0</v>
      </c>
      <c r="T118" s="1">
        <v>0</v>
      </c>
      <c r="U118" s="182">
        <f>HLOOKUP(O118,Pesos!$C$4:$H$8,4,FALSE)*T118</f>
        <v>0</v>
      </c>
      <c r="V118" s="182">
        <f t="shared" si="8"/>
        <v>0</v>
      </c>
      <c r="W118" s="1"/>
    </row>
    <row r="119" spans="1:23">
      <c r="A119" s="1"/>
      <c r="B119" s="1"/>
      <c r="C119" s="1"/>
      <c r="D119" s="1"/>
      <c r="E119" s="1"/>
      <c r="F119" s="176"/>
      <c r="G119" s="1"/>
      <c r="H119" s="234"/>
      <c r="I119" s="234"/>
      <c r="J119" s="234"/>
      <c r="K119" s="1"/>
      <c r="L119" s="1">
        <f t="shared" si="9"/>
        <v>1</v>
      </c>
      <c r="M119" s="1">
        <f t="shared" si="10"/>
        <v>1</v>
      </c>
      <c r="N119" s="169">
        <f t="shared" si="7"/>
        <v>0</v>
      </c>
      <c r="O119" s="1" t="s">
        <v>168</v>
      </c>
      <c r="P119" s="1">
        <v>0</v>
      </c>
      <c r="Q119" s="182">
        <f>HLOOKUP(O119,Pesos!$C$4:$H$8,3,FALSE)*P119</f>
        <v>0</v>
      </c>
      <c r="R119" s="1">
        <v>0</v>
      </c>
      <c r="S119" s="182">
        <f>HLOOKUP(O119,Pesos!$C$4:$H$8,4,FALSE)*R119</f>
        <v>0</v>
      </c>
      <c r="T119" s="1">
        <v>0</v>
      </c>
      <c r="U119" s="182">
        <f>HLOOKUP(O119,Pesos!$C$4:$H$8,4,FALSE)*T119</f>
        <v>0</v>
      </c>
      <c r="V119" s="182">
        <f t="shared" si="8"/>
        <v>0</v>
      </c>
      <c r="W119" s="1"/>
    </row>
    <row r="120" spans="1:23">
      <c r="A120" s="1"/>
      <c r="B120" s="1"/>
      <c r="C120" s="1"/>
      <c r="D120" s="1"/>
      <c r="E120" s="1"/>
      <c r="F120" s="176"/>
      <c r="G120" s="1"/>
      <c r="H120" s="234"/>
      <c r="I120" s="234"/>
      <c r="J120" s="234"/>
      <c r="K120" s="1"/>
      <c r="L120" s="1">
        <f t="shared" si="9"/>
        <v>1</v>
      </c>
      <c r="M120" s="1">
        <f t="shared" si="10"/>
        <v>1</v>
      </c>
      <c r="N120" s="169">
        <f t="shared" si="7"/>
        <v>0</v>
      </c>
      <c r="O120" s="1" t="s">
        <v>168</v>
      </c>
      <c r="P120" s="1">
        <v>0</v>
      </c>
      <c r="Q120" s="182">
        <f>HLOOKUP(O120,Pesos!$C$4:$H$8,3,FALSE)*P120</f>
        <v>0</v>
      </c>
      <c r="R120" s="1">
        <v>0</v>
      </c>
      <c r="S120" s="182">
        <f>HLOOKUP(O120,Pesos!$C$4:$H$8,4,FALSE)*R120</f>
        <v>0</v>
      </c>
      <c r="T120" s="1">
        <v>0</v>
      </c>
      <c r="U120" s="182">
        <f>HLOOKUP(O120,Pesos!$C$4:$H$8,4,FALSE)*T120</f>
        <v>0</v>
      </c>
      <c r="V120" s="182">
        <f t="shared" si="8"/>
        <v>0</v>
      </c>
      <c r="W120" s="1"/>
    </row>
    <row r="121" spans="1:23">
      <c r="A121" s="1"/>
      <c r="B121" s="1"/>
      <c r="C121" s="1"/>
      <c r="D121" s="1"/>
      <c r="E121" s="1"/>
      <c r="F121" s="176"/>
      <c r="G121" s="1"/>
      <c r="H121" s="234"/>
      <c r="I121" s="135"/>
      <c r="J121" s="135"/>
      <c r="K121" s="1"/>
      <c r="L121" s="1">
        <f t="shared" si="9"/>
        <v>1</v>
      </c>
      <c r="M121" s="1">
        <f t="shared" si="10"/>
        <v>1</v>
      </c>
      <c r="N121" s="169">
        <f t="shared" si="7"/>
        <v>0</v>
      </c>
      <c r="O121" s="1" t="s">
        <v>168</v>
      </c>
      <c r="P121" s="1">
        <v>0</v>
      </c>
      <c r="Q121" s="182">
        <f>HLOOKUP(O121,Pesos!$C$4:$H$8,3,FALSE)*P121</f>
        <v>0</v>
      </c>
      <c r="R121" s="1">
        <v>0</v>
      </c>
      <c r="S121" s="182">
        <f>HLOOKUP(O121,Pesos!$C$4:$H$8,4,FALSE)*R121</f>
        <v>0</v>
      </c>
      <c r="T121" s="1">
        <v>0</v>
      </c>
      <c r="U121" s="182">
        <f>HLOOKUP(O121,Pesos!$C$4:$H$8,4,FALSE)*T121</f>
        <v>0</v>
      </c>
      <c r="V121" s="182">
        <f t="shared" si="8"/>
        <v>0</v>
      </c>
      <c r="W121" s="1"/>
    </row>
    <row r="122" spans="1:23">
      <c r="A122" s="1"/>
      <c r="B122" s="1"/>
      <c r="C122" s="1"/>
      <c r="D122" s="1"/>
      <c r="E122" s="176"/>
      <c r="F122" s="176"/>
      <c r="G122" s="1"/>
      <c r="H122" s="234"/>
      <c r="I122" s="234"/>
      <c r="J122" s="234"/>
      <c r="K122" s="1"/>
      <c r="L122" s="1">
        <f t="shared" si="9"/>
        <v>1</v>
      </c>
      <c r="M122" s="1">
        <f t="shared" si="10"/>
        <v>1</v>
      </c>
      <c r="N122" s="169">
        <f t="shared" si="7"/>
        <v>0</v>
      </c>
      <c r="O122" s="1" t="s">
        <v>168</v>
      </c>
      <c r="P122" s="1">
        <v>0</v>
      </c>
      <c r="Q122" s="182">
        <f>HLOOKUP(O122,Pesos!$C$4:$H$8,3,FALSE)*P122</f>
        <v>0</v>
      </c>
      <c r="R122" s="1">
        <v>0</v>
      </c>
      <c r="S122" s="182">
        <f>HLOOKUP(O122,Pesos!$C$4:$H$8,4,FALSE)*R122</f>
        <v>0</v>
      </c>
      <c r="T122" s="1">
        <v>0</v>
      </c>
      <c r="U122" s="182">
        <f>HLOOKUP(O122,Pesos!$C$4:$H$8,4,FALSE)*T122</f>
        <v>0</v>
      </c>
      <c r="V122" s="182">
        <f t="shared" si="8"/>
        <v>0</v>
      </c>
      <c r="W122" s="1"/>
    </row>
    <row r="123" spans="1:23">
      <c r="A123" s="1"/>
      <c r="B123" s="1"/>
      <c r="C123" s="1"/>
      <c r="D123" s="1"/>
      <c r="E123" s="1"/>
      <c r="F123" s="176"/>
      <c r="G123" s="1"/>
      <c r="H123" s="234"/>
      <c r="I123" s="234"/>
      <c r="J123" s="234"/>
      <c r="K123" s="1"/>
      <c r="L123" s="1">
        <f t="shared" si="9"/>
        <v>1</v>
      </c>
      <c r="M123" s="1">
        <f t="shared" si="10"/>
        <v>1</v>
      </c>
      <c r="N123" s="169">
        <f t="shared" ref="N123:N186" si="11">(M123-L123)/L123</f>
        <v>0</v>
      </c>
      <c r="O123" s="1" t="s">
        <v>168</v>
      </c>
      <c r="P123" s="1">
        <v>0</v>
      </c>
      <c r="Q123" s="182">
        <f>HLOOKUP(O123,Pesos!$C$4:$H$8,3,FALSE)*P123</f>
        <v>0</v>
      </c>
      <c r="R123" s="1">
        <v>0</v>
      </c>
      <c r="S123" s="182">
        <f>HLOOKUP(O123,Pesos!$C$4:$H$8,4,FALSE)*R123</f>
        <v>0</v>
      </c>
      <c r="T123" s="1">
        <v>0</v>
      </c>
      <c r="U123" s="182">
        <f>HLOOKUP(O123,Pesos!$C$4:$H$8,4,FALSE)*T123</f>
        <v>0</v>
      </c>
      <c r="V123" s="182">
        <f t="shared" ref="V123:V186" si="12">Q123+S123+U123</f>
        <v>0</v>
      </c>
      <c r="W123" s="1"/>
    </row>
    <row r="124" spans="1:23">
      <c r="A124" s="1"/>
      <c r="B124" s="1"/>
      <c r="C124" s="1"/>
      <c r="D124" s="1"/>
      <c r="E124" s="1"/>
      <c r="F124" s="176"/>
      <c r="G124" s="1"/>
      <c r="H124" s="234"/>
      <c r="I124" s="234"/>
      <c r="J124" s="234"/>
      <c r="K124" s="1"/>
      <c r="L124" s="1">
        <f t="shared" si="9"/>
        <v>1</v>
      </c>
      <c r="M124" s="1">
        <f t="shared" ref="M124:M213" si="13">IF(EXACT(_xlfn.DAYS(H124,J124),0),1,_xlfn.DAYS(J124,H124))</f>
        <v>1</v>
      </c>
      <c r="N124" s="169">
        <f t="shared" si="11"/>
        <v>0</v>
      </c>
      <c r="O124" s="1" t="s">
        <v>168</v>
      </c>
      <c r="P124" s="1">
        <v>0</v>
      </c>
      <c r="Q124" s="182">
        <f>HLOOKUP(O124,Pesos!$C$4:$H$8,3,FALSE)*P124</f>
        <v>0</v>
      </c>
      <c r="R124" s="1">
        <v>0</v>
      </c>
      <c r="S124" s="182">
        <f>HLOOKUP(O124,Pesos!$C$4:$H$8,4,FALSE)*R124</f>
        <v>0</v>
      </c>
      <c r="T124" s="1">
        <v>0</v>
      </c>
      <c r="U124" s="182">
        <f>HLOOKUP(O124,Pesos!$C$4:$H$8,4,FALSE)*T124</f>
        <v>0</v>
      </c>
      <c r="V124" s="182">
        <f t="shared" si="12"/>
        <v>0</v>
      </c>
      <c r="W124" s="1"/>
    </row>
    <row r="125" spans="1:23">
      <c r="A125" s="1"/>
      <c r="B125" s="1"/>
      <c r="C125" s="1"/>
      <c r="D125" s="1"/>
      <c r="E125" s="1"/>
      <c r="F125" s="176"/>
      <c r="G125" s="1"/>
      <c r="H125" s="234"/>
      <c r="I125" s="234"/>
      <c r="J125" s="234"/>
      <c r="K125" s="1"/>
      <c r="L125" s="1">
        <f t="shared" si="9"/>
        <v>1</v>
      </c>
      <c r="M125" s="1">
        <f t="shared" si="13"/>
        <v>1</v>
      </c>
      <c r="N125" s="169">
        <f t="shared" si="11"/>
        <v>0</v>
      </c>
      <c r="O125" s="1" t="s">
        <v>168</v>
      </c>
      <c r="P125" s="1">
        <v>0</v>
      </c>
      <c r="Q125" s="182">
        <f>HLOOKUP(O125,Pesos!$C$4:$H$8,3,FALSE)*P125</f>
        <v>0</v>
      </c>
      <c r="R125" s="1">
        <v>0</v>
      </c>
      <c r="S125" s="182">
        <f>HLOOKUP(O125,Pesos!$C$4:$H$8,4,FALSE)*R125</f>
        <v>0</v>
      </c>
      <c r="T125" s="1">
        <v>0</v>
      </c>
      <c r="U125" s="182">
        <f>HLOOKUP(O125,Pesos!$C$4:$H$8,4,FALSE)*T125</f>
        <v>0</v>
      </c>
      <c r="V125" s="182">
        <f t="shared" si="12"/>
        <v>0</v>
      </c>
      <c r="W125" s="1"/>
    </row>
    <row r="126" spans="1:23">
      <c r="A126" s="1"/>
      <c r="B126" s="1"/>
      <c r="C126" s="1"/>
      <c r="D126" s="304"/>
      <c r="E126" s="1"/>
      <c r="F126" s="176"/>
      <c r="G126" s="1"/>
      <c r="H126" s="234"/>
      <c r="I126" s="234"/>
      <c r="J126" s="234"/>
      <c r="K126" s="1"/>
      <c r="L126" s="1">
        <f t="shared" si="9"/>
        <v>1</v>
      </c>
      <c r="M126" s="1">
        <f t="shared" si="13"/>
        <v>1</v>
      </c>
      <c r="N126" s="169">
        <f t="shared" si="11"/>
        <v>0</v>
      </c>
      <c r="O126" s="1" t="s">
        <v>168</v>
      </c>
      <c r="P126" s="1">
        <v>0</v>
      </c>
      <c r="Q126" s="182">
        <f>HLOOKUP(O126,Pesos!$C$4:$H$8,3,FALSE)*P126</f>
        <v>0</v>
      </c>
      <c r="R126" s="1">
        <v>0</v>
      </c>
      <c r="S126" s="182">
        <f>HLOOKUP(O126,Pesos!$C$4:$H$8,4,FALSE)*R126</f>
        <v>0</v>
      </c>
      <c r="T126" s="1">
        <v>0</v>
      </c>
      <c r="U126" s="182">
        <f>HLOOKUP(O126,Pesos!$C$4:$H$8,4,FALSE)*T126</f>
        <v>0</v>
      </c>
      <c r="V126" s="182">
        <f t="shared" si="12"/>
        <v>0</v>
      </c>
      <c r="W126" s="1"/>
    </row>
    <row r="127" spans="1:23">
      <c r="A127" s="1"/>
      <c r="B127" s="1"/>
      <c r="C127" s="1"/>
      <c r="D127" s="1"/>
      <c r="E127" s="1"/>
      <c r="F127" s="176"/>
      <c r="G127" s="1"/>
      <c r="H127" s="234"/>
      <c r="I127" s="234"/>
      <c r="J127" s="234"/>
      <c r="K127" s="1"/>
      <c r="L127" s="1">
        <f t="shared" si="9"/>
        <v>1</v>
      </c>
      <c r="M127" s="1">
        <f t="shared" si="13"/>
        <v>1</v>
      </c>
      <c r="N127" s="169">
        <f t="shared" si="11"/>
        <v>0</v>
      </c>
      <c r="O127" s="1" t="s">
        <v>168</v>
      </c>
      <c r="P127" s="1">
        <v>0</v>
      </c>
      <c r="Q127" s="182">
        <f>HLOOKUP(O127,Pesos!$C$4:$H$8,3,FALSE)*P127</f>
        <v>0</v>
      </c>
      <c r="R127" s="1">
        <v>0</v>
      </c>
      <c r="S127" s="182">
        <f>HLOOKUP(O127,Pesos!$C$4:$H$8,4,FALSE)*R127</f>
        <v>0</v>
      </c>
      <c r="T127" s="1">
        <v>0</v>
      </c>
      <c r="U127" s="182">
        <f>HLOOKUP(O127,Pesos!$C$4:$H$8,4,FALSE)*T127</f>
        <v>0</v>
      </c>
      <c r="V127" s="182">
        <f t="shared" si="12"/>
        <v>0</v>
      </c>
      <c r="W127" s="1"/>
    </row>
    <row r="128" spans="1:23">
      <c r="A128" s="1"/>
      <c r="B128" s="1"/>
      <c r="C128" s="1"/>
      <c r="D128" s="1"/>
      <c r="E128" s="1"/>
      <c r="F128" s="176"/>
      <c r="G128" s="1"/>
      <c r="H128" s="234"/>
      <c r="I128" s="234"/>
      <c r="J128" s="234"/>
      <c r="K128" s="1"/>
      <c r="L128" s="1">
        <f t="shared" si="9"/>
        <v>1</v>
      </c>
      <c r="M128" s="1">
        <f t="shared" si="13"/>
        <v>1</v>
      </c>
      <c r="N128" s="169">
        <f t="shared" si="11"/>
        <v>0</v>
      </c>
      <c r="O128" s="1" t="s">
        <v>168</v>
      </c>
      <c r="P128" s="1">
        <v>0</v>
      </c>
      <c r="Q128" s="182">
        <f>HLOOKUP(O128,Pesos!$C$4:$H$8,3,FALSE)*P128</f>
        <v>0</v>
      </c>
      <c r="R128" s="1">
        <v>0</v>
      </c>
      <c r="S128" s="182">
        <f>HLOOKUP(O128,Pesos!$C$4:$H$8,4,FALSE)*R128</f>
        <v>0</v>
      </c>
      <c r="T128" s="1">
        <v>0</v>
      </c>
      <c r="U128" s="182">
        <f>HLOOKUP(O128,Pesos!$C$4:$H$8,4,FALSE)*T128</f>
        <v>0</v>
      </c>
      <c r="V128" s="182">
        <f t="shared" si="12"/>
        <v>0</v>
      </c>
      <c r="W128" s="1"/>
    </row>
    <row r="129" spans="1:23">
      <c r="A129" s="1"/>
      <c r="B129" s="1"/>
      <c r="C129" s="1"/>
      <c r="D129" s="1"/>
      <c r="E129" s="1"/>
      <c r="F129" s="176"/>
      <c r="G129" s="1"/>
      <c r="H129" s="234"/>
      <c r="I129" s="234"/>
      <c r="J129" s="234"/>
      <c r="K129" s="1"/>
      <c r="L129" s="1">
        <f t="shared" si="9"/>
        <v>1</v>
      </c>
      <c r="M129" s="1">
        <f t="shared" si="13"/>
        <v>1</v>
      </c>
      <c r="N129" s="169">
        <f t="shared" si="11"/>
        <v>0</v>
      </c>
      <c r="O129" s="1" t="s">
        <v>168</v>
      </c>
      <c r="P129" s="1">
        <v>0</v>
      </c>
      <c r="Q129" s="182">
        <f>HLOOKUP(O129,Pesos!$C$4:$H$8,3,FALSE)*P129</f>
        <v>0</v>
      </c>
      <c r="R129" s="1">
        <v>0</v>
      </c>
      <c r="S129" s="182">
        <f>HLOOKUP(O129,Pesos!$C$4:$H$8,4,FALSE)*R129</f>
        <v>0</v>
      </c>
      <c r="T129" s="1">
        <v>0</v>
      </c>
      <c r="U129" s="182">
        <f>HLOOKUP(O129,Pesos!$C$4:$H$8,4,FALSE)*T129</f>
        <v>0</v>
      </c>
      <c r="V129" s="182">
        <f t="shared" si="12"/>
        <v>0</v>
      </c>
      <c r="W129" s="1"/>
    </row>
    <row r="130" spans="1:23">
      <c r="A130" s="1"/>
      <c r="B130" s="1"/>
      <c r="C130" s="1"/>
      <c r="D130" s="176"/>
      <c r="E130" s="176"/>
      <c r="F130" s="176"/>
      <c r="G130" s="1"/>
      <c r="H130" s="234"/>
      <c r="I130" s="234"/>
      <c r="J130" s="135"/>
      <c r="K130" s="1"/>
      <c r="L130" s="1">
        <f t="shared" ref="L130:L218" si="14">IF(EXACT(_xlfn.DAYS(H130,I130),0),1,_xlfn.DAYS(I130,H130))</f>
        <v>1</v>
      </c>
      <c r="M130" s="1">
        <f t="shared" si="13"/>
        <v>1</v>
      </c>
      <c r="N130" s="169">
        <f t="shared" si="11"/>
        <v>0</v>
      </c>
      <c r="O130" s="1" t="s">
        <v>168</v>
      </c>
      <c r="P130" s="1">
        <v>0</v>
      </c>
      <c r="Q130" s="182">
        <f>HLOOKUP(O130,Pesos!$C$4:$H$8,3,FALSE)*P130</f>
        <v>0</v>
      </c>
      <c r="R130" s="1">
        <v>0</v>
      </c>
      <c r="S130" s="182">
        <f>HLOOKUP(O130,Pesos!$C$4:$H$8,4,FALSE)*R130</f>
        <v>0</v>
      </c>
      <c r="T130" s="1">
        <v>0</v>
      </c>
      <c r="U130" s="182">
        <f>HLOOKUP(O130,Pesos!$C$4:$H$8,4,FALSE)*T130</f>
        <v>0</v>
      </c>
      <c r="V130" s="182">
        <f t="shared" si="12"/>
        <v>0</v>
      </c>
      <c r="W130" s="1"/>
    </row>
    <row r="131" spans="1:23">
      <c r="A131" s="1"/>
      <c r="B131" s="1"/>
      <c r="C131" s="1"/>
      <c r="D131" s="176"/>
      <c r="E131" s="176"/>
      <c r="F131" s="176"/>
      <c r="G131" s="1"/>
      <c r="H131" s="234"/>
      <c r="I131" s="234"/>
      <c r="J131" s="135"/>
      <c r="K131" s="1"/>
      <c r="L131" s="1">
        <f t="shared" si="14"/>
        <v>1</v>
      </c>
      <c r="M131" s="1">
        <f t="shared" si="13"/>
        <v>1</v>
      </c>
      <c r="N131" s="169">
        <f t="shared" si="11"/>
        <v>0</v>
      </c>
      <c r="O131" s="1" t="s">
        <v>168</v>
      </c>
      <c r="P131" s="1">
        <v>0</v>
      </c>
      <c r="Q131" s="182">
        <f>HLOOKUP(O131,Pesos!$C$4:$H$8,3,FALSE)*P131</f>
        <v>0</v>
      </c>
      <c r="R131" s="1">
        <v>0</v>
      </c>
      <c r="S131" s="182">
        <f>HLOOKUP(O131,Pesos!$C$4:$H$8,4,FALSE)*R131</f>
        <v>0</v>
      </c>
      <c r="T131" s="1">
        <v>0</v>
      </c>
      <c r="U131" s="182">
        <f>HLOOKUP(O131,Pesos!$C$4:$H$8,4,FALSE)*T131</f>
        <v>0</v>
      </c>
      <c r="V131" s="182">
        <f t="shared" si="12"/>
        <v>0</v>
      </c>
      <c r="W131" s="1"/>
    </row>
    <row r="132" spans="1:23">
      <c r="A132" s="1"/>
      <c r="B132" s="1"/>
      <c r="C132" s="1"/>
      <c r="D132" s="176"/>
      <c r="E132" s="176"/>
      <c r="F132" s="176"/>
      <c r="G132" s="1"/>
      <c r="H132" s="234"/>
      <c r="I132" s="234"/>
      <c r="J132" s="135"/>
      <c r="K132" s="1"/>
      <c r="L132" s="1">
        <f t="shared" si="14"/>
        <v>1</v>
      </c>
      <c r="M132" s="1">
        <f t="shared" si="13"/>
        <v>1</v>
      </c>
      <c r="N132" s="169">
        <f t="shared" si="11"/>
        <v>0</v>
      </c>
      <c r="O132" s="1" t="s">
        <v>168</v>
      </c>
      <c r="P132" s="1">
        <v>0</v>
      </c>
      <c r="Q132" s="182">
        <f>HLOOKUP(O132,Pesos!$C$4:$H$8,3,FALSE)*P132</f>
        <v>0</v>
      </c>
      <c r="R132" s="1">
        <v>0</v>
      </c>
      <c r="S132" s="182">
        <f>HLOOKUP(O132,Pesos!$C$4:$H$8,4,FALSE)*R132</f>
        <v>0</v>
      </c>
      <c r="T132" s="1">
        <v>0</v>
      </c>
      <c r="U132" s="182">
        <f>HLOOKUP(O132,Pesos!$C$4:$H$8,4,FALSE)*T132</f>
        <v>0</v>
      </c>
      <c r="V132" s="182">
        <f t="shared" si="12"/>
        <v>0</v>
      </c>
      <c r="W132" s="1"/>
    </row>
    <row r="133" spans="1:23">
      <c r="A133" s="1"/>
      <c r="B133" s="1"/>
      <c r="C133" s="1"/>
      <c r="D133" s="176"/>
      <c r="E133" s="176"/>
      <c r="F133" s="176"/>
      <c r="G133" s="1"/>
      <c r="H133" s="234"/>
      <c r="I133" s="234"/>
      <c r="J133" s="135"/>
      <c r="K133" s="1"/>
      <c r="L133" s="1">
        <f t="shared" si="14"/>
        <v>1</v>
      </c>
      <c r="M133" s="1">
        <f t="shared" si="13"/>
        <v>1</v>
      </c>
      <c r="N133" s="169">
        <f t="shared" si="11"/>
        <v>0</v>
      </c>
      <c r="O133" s="1" t="s">
        <v>168</v>
      </c>
      <c r="P133" s="1">
        <v>0</v>
      </c>
      <c r="Q133" s="182">
        <f>HLOOKUP(O133,Pesos!$C$4:$H$8,3,FALSE)*P133</f>
        <v>0</v>
      </c>
      <c r="R133" s="1">
        <v>0</v>
      </c>
      <c r="S133" s="182">
        <f>HLOOKUP(O133,Pesos!$C$4:$H$8,4,FALSE)*R133</f>
        <v>0</v>
      </c>
      <c r="T133" s="1">
        <v>0</v>
      </c>
      <c r="U133" s="182">
        <f>HLOOKUP(O133,Pesos!$C$4:$H$8,4,FALSE)*T133</f>
        <v>0</v>
      </c>
      <c r="V133" s="182">
        <f t="shared" si="12"/>
        <v>0</v>
      </c>
      <c r="W133" s="1"/>
    </row>
    <row r="134" spans="1:23">
      <c r="A134" s="1"/>
      <c r="B134" s="1"/>
      <c r="C134" s="1"/>
      <c r="D134" s="176"/>
      <c r="E134" s="176"/>
      <c r="F134" s="176"/>
      <c r="G134" s="1"/>
      <c r="H134" s="234"/>
      <c r="I134" s="234"/>
      <c r="J134" s="135"/>
      <c r="K134" s="1"/>
      <c r="L134" s="1">
        <f t="shared" si="14"/>
        <v>1</v>
      </c>
      <c r="M134" s="1">
        <f t="shared" si="13"/>
        <v>1</v>
      </c>
      <c r="N134" s="169">
        <f t="shared" si="11"/>
        <v>0</v>
      </c>
      <c r="O134" s="1" t="s">
        <v>168</v>
      </c>
      <c r="P134" s="1">
        <v>0</v>
      </c>
      <c r="Q134" s="182">
        <f>HLOOKUP(O134,Pesos!$C$4:$H$8,3,FALSE)*P134</f>
        <v>0</v>
      </c>
      <c r="R134" s="1">
        <v>0</v>
      </c>
      <c r="S134" s="182">
        <f>HLOOKUP(O134,Pesos!$C$4:$H$8,4,FALSE)*R134</f>
        <v>0</v>
      </c>
      <c r="T134" s="1">
        <v>0</v>
      </c>
      <c r="U134" s="182">
        <f>HLOOKUP(O134,Pesos!$C$4:$H$8,4,FALSE)*T134</f>
        <v>0</v>
      </c>
      <c r="V134" s="182">
        <f t="shared" si="12"/>
        <v>0</v>
      </c>
      <c r="W134" s="1"/>
    </row>
    <row r="135" spans="1:23">
      <c r="A135" s="1"/>
      <c r="B135" s="1"/>
      <c r="C135" s="1"/>
      <c r="D135" s="176"/>
      <c r="E135" s="176"/>
      <c r="F135" s="176"/>
      <c r="G135" s="1"/>
      <c r="H135" s="234"/>
      <c r="I135" s="234"/>
      <c r="J135" s="135"/>
      <c r="K135" s="1"/>
      <c r="L135" s="1">
        <f t="shared" si="14"/>
        <v>1</v>
      </c>
      <c r="M135" s="1">
        <f t="shared" si="13"/>
        <v>1</v>
      </c>
      <c r="N135" s="169">
        <f t="shared" si="11"/>
        <v>0</v>
      </c>
      <c r="O135" s="1" t="s">
        <v>168</v>
      </c>
      <c r="P135" s="1">
        <v>0</v>
      </c>
      <c r="Q135" s="182">
        <f>HLOOKUP(O135,Pesos!$C$4:$H$8,3,FALSE)*P135</f>
        <v>0</v>
      </c>
      <c r="R135" s="1">
        <v>0</v>
      </c>
      <c r="S135" s="182">
        <f>HLOOKUP(O135,Pesos!$C$4:$H$8,4,FALSE)*R135</f>
        <v>0</v>
      </c>
      <c r="T135" s="1">
        <v>0</v>
      </c>
      <c r="U135" s="182">
        <f>HLOOKUP(O135,Pesos!$C$4:$H$8,4,FALSE)*T135</f>
        <v>0</v>
      </c>
      <c r="V135" s="182">
        <f t="shared" si="12"/>
        <v>0</v>
      </c>
      <c r="W135" s="1"/>
    </row>
    <row r="136" spans="1:23">
      <c r="A136" s="1"/>
      <c r="B136" s="1"/>
      <c r="C136" s="1"/>
      <c r="D136" s="176"/>
      <c r="E136" s="176"/>
      <c r="F136" s="176"/>
      <c r="G136" s="1"/>
      <c r="H136" s="234"/>
      <c r="I136" s="234"/>
      <c r="J136" s="135"/>
      <c r="K136" s="1"/>
      <c r="L136" s="1">
        <f t="shared" si="14"/>
        <v>1</v>
      </c>
      <c r="M136" s="1">
        <f t="shared" si="13"/>
        <v>1</v>
      </c>
      <c r="N136" s="169">
        <f t="shared" si="11"/>
        <v>0</v>
      </c>
      <c r="O136" s="1" t="s">
        <v>168</v>
      </c>
      <c r="P136" s="1">
        <v>0</v>
      </c>
      <c r="Q136" s="182">
        <f>HLOOKUP(O136,Pesos!$C$4:$H$8,3,FALSE)*P136</f>
        <v>0</v>
      </c>
      <c r="R136" s="1">
        <v>0</v>
      </c>
      <c r="S136" s="182">
        <f>HLOOKUP(O136,Pesos!$C$4:$H$8,4,FALSE)*R136</f>
        <v>0</v>
      </c>
      <c r="T136" s="1">
        <v>0</v>
      </c>
      <c r="U136" s="182">
        <f>HLOOKUP(O136,Pesos!$C$4:$H$8,4,FALSE)*T136</f>
        <v>0</v>
      </c>
      <c r="V136" s="182">
        <f t="shared" si="12"/>
        <v>0</v>
      </c>
      <c r="W136" s="1"/>
    </row>
    <row r="137" spans="1:23">
      <c r="A137" s="1"/>
      <c r="B137" s="1"/>
      <c r="C137" s="1"/>
      <c r="D137" s="176"/>
      <c r="E137" s="176"/>
      <c r="F137" s="176"/>
      <c r="G137" s="1"/>
      <c r="H137" s="234"/>
      <c r="I137" s="234"/>
      <c r="J137" s="135"/>
      <c r="K137" s="1"/>
      <c r="L137" s="1">
        <f>IF(EXACT(_xlfn.DAYS(H137,I137),0),1,_xlfn.DAYS(I137,H137))</f>
        <v>1</v>
      </c>
      <c r="M137" s="1">
        <f t="shared" si="13"/>
        <v>1</v>
      </c>
      <c r="N137" s="169">
        <f>(M137-L137)/L137</f>
        <v>0</v>
      </c>
      <c r="O137" s="1" t="s">
        <v>168</v>
      </c>
      <c r="P137" s="1">
        <v>0</v>
      </c>
      <c r="Q137" s="182">
        <f>HLOOKUP(O137,Pesos!$C$4:$H$8,3,FALSE)*P137</f>
        <v>0</v>
      </c>
      <c r="R137" s="1">
        <v>0</v>
      </c>
      <c r="S137" s="182">
        <f>HLOOKUP(O137,Pesos!$C$4:$H$8,4,FALSE)*R137</f>
        <v>0</v>
      </c>
      <c r="T137" s="1">
        <v>0</v>
      </c>
      <c r="U137" s="182">
        <f>HLOOKUP(O137,Pesos!$C$4:$H$8,4,FALSE)*T137</f>
        <v>0</v>
      </c>
      <c r="V137" s="182">
        <f t="shared" si="12"/>
        <v>0</v>
      </c>
      <c r="W137" s="1"/>
    </row>
    <row r="138" spans="1:23">
      <c r="A138" s="1"/>
      <c r="B138" s="1"/>
      <c r="C138" s="1"/>
      <c r="D138" s="176"/>
      <c r="E138" s="176"/>
      <c r="F138" s="176"/>
      <c r="G138" s="1"/>
      <c r="H138" s="234"/>
      <c r="I138" s="234"/>
      <c r="J138" s="135"/>
      <c r="K138" s="1"/>
      <c r="L138" s="1">
        <f>IF(EXACT(_xlfn.DAYS(H138,I138),0),1,_xlfn.DAYS(I138,H138))</f>
        <v>1</v>
      </c>
      <c r="M138" s="1">
        <f t="shared" si="13"/>
        <v>1</v>
      </c>
      <c r="N138" s="169">
        <f>(M138-L138)/L138</f>
        <v>0</v>
      </c>
      <c r="O138" s="1" t="s">
        <v>168</v>
      </c>
      <c r="P138" s="1">
        <v>0</v>
      </c>
      <c r="Q138" s="182">
        <f>HLOOKUP(O138,Pesos!$C$4:$H$8,3,FALSE)*P138</f>
        <v>0</v>
      </c>
      <c r="R138" s="1">
        <v>0</v>
      </c>
      <c r="S138" s="182">
        <f>HLOOKUP(O138,Pesos!$C$4:$H$8,4,FALSE)*R138</f>
        <v>0</v>
      </c>
      <c r="T138" s="1">
        <v>0</v>
      </c>
      <c r="U138" s="182">
        <f>HLOOKUP(O138,Pesos!$C$4:$H$8,4,FALSE)*T138</f>
        <v>0</v>
      </c>
      <c r="V138" s="182">
        <f t="shared" si="12"/>
        <v>0</v>
      </c>
      <c r="W138" s="1"/>
    </row>
    <row r="139" spans="1:23">
      <c r="A139" s="1"/>
      <c r="B139" s="1"/>
      <c r="C139" s="1"/>
      <c r="D139" s="176"/>
      <c r="E139" s="176"/>
      <c r="F139" s="176"/>
      <c r="G139" s="1"/>
      <c r="H139" s="234"/>
      <c r="I139" s="234"/>
      <c r="J139" s="234"/>
      <c r="K139" s="1"/>
      <c r="L139" s="1">
        <f t="shared" si="14"/>
        <v>1</v>
      </c>
      <c r="M139" s="1">
        <f t="shared" si="13"/>
        <v>1</v>
      </c>
      <c r="N139" s="169">
        <f t="shared" si="11"/>
        <v>0</v>
      </c>
      <c r="O139" s="1" t="s">
        <v>168</v>
      </c>
      <c r="P139" s="1">
        <v>0</v>
      </c>
      <c r="Q139" s="182">
        <f>HLOOKUP(O139,Pesos!$C$4:$H$8,3,FALSE)*P139</f>
        <v>0</v>
      </c>
      <c r="R139" s="1">
        <v>0</v>
      </c>
      <c r="S139" s="182">
        <f>HLOOKUP(O139,Pesos!$C$4:$H$8,4,FALSE)*R139</f>
        <v>0</v>
      </c>
      <c r="T139" s="1">
        <v>0</v>
      </c>
      <c r="U139" s="182">
        <f>HLOOKUP(O139,Pesos!$C$4:$H$8,4,FALSE)*T139</f>
        <v>0</v>
      </c>
      <c r="V139" s="182">
        <f t="shared" si="12"/>
        <v>0</v>
      </c>
      <c r="W139" s="1"/>
    </row>
    <row r="140" spans="1:23">
      <c r="A140" s="1"/>
      <c r="B140" s="1"/>
      <c r="C140" s="1"/>
      <c r="D140" s="176"/>
      <c r="E140" s="176"/>
      <c r="F140" s="176"/>
      <c r="G140" s="1"/>
      <c r="H140" s="234"/>
      <c r="I140" s="234"/>
      <c r="J140" s="135"/>
      <c r="K140" s="1"/>
      <c r="L140" s="1">
        <f t="shared" si="14"/>
        <v>1</v>
      </c>
      <c r="M140" s="1">
        <f t="shared" si="13"/>
        <v>1</v>
      </c>
      <c r="N140" s="169">
        <f t="shared" si="11"/>
        <v>0</v>
      </c>
      <c r="O140" s="1" t="s">
        <v>168</v>
      </c>
      <c r="P140" s="1">
        <v>0</v>
      </c>
      <c r="Q140" s="182">
        <f>HLOOKUP(O140,Pesos!$C$4:$H$8,3,FALSE)*P140</f>
        <v>0</v>
      </c>
      <c r="R140" s="1">
        <v>0</v>
      </c>
      <c r="S140" s="182">
        <f>HLOOKUP(O140,Pesos!$C$4:$H$8,4,FALSE)*R140</f>
        <v>0</v>
      </c>
      <c r="T140" s="1">
        <v>0</v>
      </c>
      <c r="U140" s="182">
        <f>HLOOKUP(O140,Pesos!$C$4:$H$8,4,FALSE)*T140</f>
        <v>0</v>
      </c>
      <c r="V140" s="182">
        <f t="shared" si="12"/>
        <v>0</v>
      </c>
      <c r="W140" s="1"/>
    </row>
    <row r="141" spans="1:23">
      <c r="A141" s="1"/>
      <c r="B141" s="1"/>
      <c r="C141" s="1"/>
      <c r="D141" s="176"/>
      <c r="E141" s="176"/>
      <c r="F141" s="176"/>
      <c r="G141" s="1"/>
      <c r="H141" s="234"/>
      <c r="I141" s="234"/>
      <c r="J141" s="135"/>
      <c r="K141" s="1"/>
      <c r="L141" s="1">
        <f t="shared" si="14"/>
        <v>1</v>
      </c>
      <c r="M141" s="1">
        <f t="shared" si="13"/>
        <v>1</v>
      </c>
      <c r="N141" s="169">
        <f t="shared" si="11"/>
        <v>0</v>
      </c>
      <c r="O141" s="1" t="s">
        <v>168</v>
      </c>
      <c r="P141" s="1">
        <v>0</v>
      </c>
      <c r="Q141" s="182">
        <f>HLOOKUP(O141,Pesos!$C$4:$H$8,3,FALSE)*P141</f>
        <v>0</v>
      </c>
      <c r="R141" s="1">
        <v>0</v>
      </c>
      <c r="S141" s="182">
        <f>HLOOKUP(O141,Pesos!$C$4:$H$8,4,FALSE)*R141</f>
        <v>0</v>
      </c>
      <c r="T141" s="1">
        <v>0</v>
      </c>
      <c r="U141" s="182">
        <f>HLOOKUP(O141,Pesos!$C$4:$H$8,4,FALSE)*T141</f>
        <v>0</v>
      </c>
      <c r="V141" s="182">
        <f t="shared" si="12"/>
        <v>0</v>
      </c>
      <c r="W141" s="1"/>
    </row>
    <row r="142" spans="1:23">
      <c r="A142" s="1"/>
      <c r="B142" s="1"/>
      <c r="C142" s="1"/>
      <c r="D142" s="176"/>
      <c r="E142" s="176"/>
      <c r="F142" s="176"/>
      <c r="G142" s="1"/>
      <c r="H142" s="234"/>
      <c r="I142" s="234"/>
      <c r="J142" s="135"/>
      <c r="K142" s="1"/>
      <c r="L142" s="1">
        <f t="shared" si="14"/>
        <v>1</v>
      </c>
      <c r="M142" s="1">
        <f t="shared" si="13"/>
        <v>1</v>
      </c>
      <c r="N142" s="169">
        <f t="shared" si="11"/>
        <v>0</v>
      </c>
      <c r="O142" s="1" t="s">
        <v>168</v>
      </c>
      <c r="P142" s="1">
        <v>0</v>
      </c>
      <c r="Q142" s="182">
        <f>HLOOKUP(O142,Pesos!$C$4:$H$8,3,FALSE)*P142</f>
        <v>0</v>
      </c>
      <c r="R142" s="1">
        <v>0</v>
      </c>
      <c r="S142" s="182">
        <f>HLOOKUP(O142,Pesos!$C$4:$H$8,4,FALSE)*R142</f>
        <v>0</v>
      </c>
      <c r="T142" s="1">
        <v>0</v>
      </c>
      <c r="U142" s="182">
        <f>HLOOKUP(O142,Pesos!$C$4:$H$8,4,FALSE)*T142</f>
        <v>0</v>
      </c>
      <c r="V142" s="182">
        <f t="shared" si="12"/>
        <v>0</v>
      </c>
      <c r="W142" s="1"/>
    </row>
    <row r="143" spans="1:23">
      <c r="A143" s="1"/>
      <c r="B143" s="1"/>
      <c r="C143" s="1"/>
      <c r="D143" s="176"/>
      <c r="E143" s="176"/>
      <c r="F143" s="176"/>
      <c r="G143" s="1"/>
      <c r="H143" s="234"/>
      <c r="I143" s="234"/>
      <c r="J143" s="135"/>
      <c r="K143" s="1"/>
      <c r="L143" s="1">
        <f t="shared" si="14"/>
        <v>1</v>
      </c>
      <c r="M143" s="1">
        <f t="shared" si="13"/>
        <v>1</v>
      </c>
      <c r="N143" s="169">
        <f t="shared" si="11"/>
        <v>0</v>
      </c>
      <c r="O143" s="1" t="s">
        <v>168</v>
      </c>
      <c r="P143" s="1">
        <v>0</v>
      </c>
      <c r="Q143" s="182">
        <f>HLOOKUP(O143,Pesos!$C$4:$H$8,3,FALSE)*P143</f>
        <v>0</v>
      </c>
      <c r="R143" s="1">
        <v>0</v>
      </c>
      <c r="S143" s="182">
        <f>HLOOKUP(O143,Pesos!$C$4:$H$8,4,FALSE)*R143</f>
        <v>0</v>
      </c>
      <c r="T143" s="1">
        <v>0</v>
      </c>
      <c r="U143" s="182">
        <f>HLOOKUP(O143,Pesos!$C$4:$H$8,4,FALSE)*T143</f>
        <v>0</v>
      </c>
      <c r="V143" s="182">
        <f t="shared" si="12"/>
        <v>0</v>
      </c>
      <c r="W143" s="1"/>
    </row>
    <row r="144" spans="1:23">
      <c r="A144" s="1"/>
      <c r="B144" s="1"/>
      <c r="C144" s="1"/>
      <c r="D144" s="176"/>
      <c r="E144" s="176"/>
      <c r="F144" s="176"/>
      <c r="G144" s="1"/>
      <c r="H144" s="234"/>
      <c r="I144" s="234"/>
      <c r="J144" s="135"/>
      <c r="K144" s="1"/>
      <c r="L144" s="1">
        <f t="shared" si="14"/>
        <v>1</v>
      </c>
      <c r="M144" s="1">
        <f t="shared" si="13"/>
        <v>1</v>
      </c>
      <c r="N144" s="169">
        <f t="shared" si="11"/>
        <v>0</v>
      </c>
      <c r="O144" s="1" t="s">
        <v>168</v>
      </c>
      <c r="P144" s="1">
        <v>0</v>
      </c>
      <c r="Q144" s="182">
        <f>HLOOKUP(O144,Pesos!$C$4:$H$8,3,FALSE)*P144</f>
        <v>0</v>
      </c>
      <c r="R144" s="1">
        <v>0</v>
      </c>
      <c r="S144" s="182">
        <f>HLOOKUP(O144,Pesos!$C$4:$H$8,4,FALSE)*R144</f>
        <v>0</v>
      </c>
      <c r="T144" s="1">
        <v>0</v>
      </c>
      <c r="U144" s="182">
        <f>HLOOKUP(O144,Pesos!$C$4:$H$8,4,FALSE)*T144</f>
        <v>0</v>
      </c>
      <c r="V144" s="182">
        <f t="shared" si="12"/>
        <v>0</v>
      </c>
      <c r="W144" s="1"/>
    </row>
    <row r="145" spans="1:23">
      <c r="A145" s="1"/>
      <c r="B145" s="1"/>
      <c r="C145" s="1"/>
      <c r="D145" s="176"/>
      <c r="E145" s="176"/>
      <c r="F145" s="176"/>
      <c r="G145" s="1"/>
      <c r="H145" s="234"/>
      <c r="I145" s="234"/>
      <c r="J145" s="135"/>
      <c r="K145" s="1"/>
      <c r="L145" s="1">
        <f t="shared" si="14"/>
        <v>1</v>
      </c>
      <c r="M145" s="1">
        <f t="shared" si="13"/>
        <v>1</v>
      </c>
      <c r="N145" s="169">
        <f t="shared" si="11"/>
        <v>0</v>
      </c>
      <c r="O145" s="1" t="s">
        <v>168</v>
      </c>
      <c r="P145" s="1">
        <v>0</v>
      </c>
      <c r="Q145" s="182">
        <f>HLOOKUP(O145,Pesos!$C$4:$H$8,3,FALSE)*P145</f>
        <v>0</v>
      </c>
      <c r="R145" s="1">
        <v>0</v>
      </c>
      <c r="S145" s="182">
        <f>HLOOKUP(O145,Pesos!$C$4:$H$8,4,FALSE)*R145</f>
        <v>0</v>
      </c>
      <c r="T145" s="1">
        <v>0</v>
      </c>
      <c r="U145" s="182">
        <f>HLOOKUP(O145,Pesos!$C$4:$H$8,4,FALSE)*T145</f>
        <v>0</v>
      </c>
      <c r="V145" s="182">
        <f t="shared" si="12"/>
        <v>0</v>
      </c>
      <c r="W145" s="1"/>
    </row>
    <row r="146" spans="1:23">
      <c r="A146" s="1"/>
      <c r="B146" s="1"/>
      <c r="C146" s="1"/>
      <c r="D146" s="176"/>
      <c r="E146" s="176"/>
      <c r="F146" s="176"/>
      <c r="G146" s="1"/>
      <c r="H146" s="234"/>
      <c r="I146" s="234"/>
      <c r="J146" s="135"/>
      <c r="K146" s="1"/>
      <c r="L146" s="1">
        <f t="shared" si="14"/>
        <v>1</v>
      </c>
      <c r="M146" s="1">
        <f t="shared" si="13"/>
        <v>1</v>
      </c>
      <c r="N146" s="169">
        <f t="shared" si="11"/>
        <v>0</v>
      </c>
      <c r="O146" s="1" t="s">
        <v>168</v>
      </c>
      <c r="P146" s="1">
        <v>0</v>
      </c>
      <c r="Q146" s="182">
        <f>HLOOKUP(O146,Pesos!$C$4:$H$8,3,FALSE)*P146</f>
        <v>0</v>
      </c>
      <c r="R146" s="1">
        <v>0</v>
      </c>
      <c r="S146" s="182">
        <f>HLOOKUP(O146,Pesos!$C$4:$H$8,4,FALSE)*R146</f>
        <v>0</v>
      </c>
      <c r="T146" s="1">
        <v>0</v>
      </c>
      <c r="U146" s="182">
        <f>HLOOKUP(O146,Pesos!$C$4:$H$8,4,FALSE)*T146</f>
        <v>0</v>
      </c>
      <c r="V146" s="182">
        <f t="shared" si="12"/>
        <v>0</v>
      </c>
      <c r="W146" s="1"/>
    </row>
    <row r="147" spans="1:23">
      <c r="A147" s="1"/>
      <c r="B147" s="1"/>
      <c r="C147" s="1"/>
      <c r="D147" s="176"/>
      <c r="E147" s="176"/>
      <c r="F147" s="176"/>
      <c r="G147" s="1"/>
      <c r="H147" s="234"/>
      <c r="I147" s="234"/>
      <c r="J147" s="135"/>
      <c r="K147" s="1"/>
      <c r="L147" s="1">
        <f t="shared" si="14"/>
        <v>1</v>
      </c>
      <c r="M147" s="1">
        <f t="shared" si="13"/>
        <v>1</v>
      </c>
      <c r="N147" s="169">
        <f t="shared" si="11"/>
        <v>0</v>
      </c>
      <c r="O147" s="1" t="s">
        <v>168</v>
      </c>
      <c r="P147" s="1">
        <v>0</v>
      </c>
      <c r="Q147" s="182">
        <f>HLOOKUP(O147,Pesos!$C$4:$H$8,3,FALSE)*P147</f>
        <v>0</v>
      </c>
      <c r="R147" s="1">
        <v>0</v>
      </c>
      <c r="S147" s="182">
        <f>HLOOKUP(O147,Pesos!$C$4:$H$8,4,FALSE)*R147</f>
        <v>0</v>
      </c>
      <c r="T147" s="1">
        <v>0</v>
      </c>
      <c r="U147" s="182">
        <f>HLOOKUP(O147,Pesos!$C$4:$H$8,4,FALSE)*T147</f>
        <v>0</v>
      </c>
      <c r="V147" s="182">
        <f t="shared" si="12"/>
        <v>0</v>
      </c>
      <c r="W147" s="1"/>
    </row>
    <row r="148" spans="1:23">
      <c r="A148" s="1"/>
      <c r="B148" s="1"/>
      <c r="C148" s="1"/>
      <c r="D148" s="263"/>
      <c r="E148" s="263"/>
      <c r="F148" s="176"/>
      <c r="G148" s="1"/>
      <c r="H148" s="234"/>
      <c r="I148" s="234"/>
      <c r="J148" s="135"/>
      <c r="K148" s="1"/>
      <c r="L148" s="1">
        <f t="shared" si="14"/>
        <v>1</v>
      </c>
      <c r="M148" s="1">
        <f t="shared" si="13"/>
        <v>1</v>
      </c>
      <c r="N148" s="169">
        <f t="shared" si="11"/>
        <v>0</v>
      </c>
      <c r="O148" s="1" t="s">
        <v>168</v>
      </c>
      <c r="P148" s="1">
        <v>0</v>
      </c>
      <c r="Q148" s="182">
        <f>HLOOKUP(O148,Pesos!$C$4:$H$8,3,FALSE)*P148</f>
        <v>0</v>
      </c>
      <c r="R148" s="1">
        <v>0</v>
      </c>
      <c r="S148" s="182">
        <f>HLOOKUP(O148,Pesos!$C$4:$H$8,4,FALSE)*R148</f>
        <v>0</v>
      </c>
      <c r="T148" s="1">
        <v>0</v>
      </c>
      <c r="U148" s="182">
        <f>HLOOKUP(O148,Pesos!$C$4:$H$8,4,FALSE)*T148</f>
        <v>0</v>
      </c>
      <c r="V148" s="182">
        <f t="shared" si="12"/>
        <v>0</v>
      </c>
      <c r="W148" s="1"/>
    </row>
    <row r="149" spans="1:23">
      <c r="A149" s="1"/>
      <c r="B149" s="1"/>
      <c r="C149" s="1"/>
      <c r="D149" s="176"/>
      <c r="E149" s="263"/>
      <c r="F149" s="176"/>
      <c r="G149" s="130"/>
      <c r="H149" s="252"/>
      <c r="I149" s="252"/>
      <c r="J149" s="317"/>
      <c r="K149" s="1"/>
      <c r="L149" s="1">
        <f t="shared" si="14"/>
        <v>1</v>
      </c>
      <c r="M149" s="1">
        <f t="shared" si="13"/>
        <v>1</v>
      </c>
      <c r="N149" s="169">
        <f t="shared" si="11"/>
        <v>0</v>
      </c>
      <c r="O149" s="1" t="s">
        <v>168</v>
      </c>
      <c r="P149" s="1">
        <v>0</v>
      </c>
      <c r="Q149" s="182">
        <f>HLOOKUP(O149,Pesos!$C$4:$H$8,3,FALSE)*P149</f>
        <v>0</v>
      </c>
      <c r="R149" s="1">
        <v>0</v>
      </c>
      <c r="S149" s="182">
        <f>HLOOKUP(O149,Pesos!$C$4:$H$8,4,FALSE)*R149</f>
        <v>0</v>
      </c>
      <c r="T149" s="1">
        <v>0</v>
      </c>
      <c r="U149" s="182">
        <f>HLOOKUP(O149,Pesos!$C$4:$H$8,4,FALSE)*T149</f>
        <v>0</v>
      </c>
      <c r="V149" s="182">
        <f t="shared" si="12"/>
        <v>0</v>
      </c>
      <c r="W149" s="1"/>
    </row>
    <row r="150" spans="1:23">
      <c r="A150" s="1"/>
      <c r="B150" s="1"/>
      <c r="C150" s="1"/>
      <c r="D150" s="201"/>
      <c r="E150" s="176"/>
      <c r="F150" s="176"/>
      <c r="G150" s="201"/>
      <c r="H150" s="234"/>
      <c r="I150" s="234"/>
      <c r="J150" s="234"/>
      <c r="K150" s="198"/>
      <c r="L150" s="1">
        <f t="shared" si="14"/>
        <v>1</v>
      </c>
      <c r="M150" s="1">
        <f t="shared" si="13"/>
        <v>1</v>
      </c>
      <c r="N150" s="169">
        <f t="shared" si="11"/>
        <v>0</v>
      </c>
      <c r="O150" s="1" t="s">
        <v>168</v>
      </c>
      <c r="P150" s="1">
        <v>0</v>
      </c>
      <c r="Q150" s="182">
        <f>HLOOKUP(O150,Pesos!$C$4:$H$8,3,FALSE)*P150</f>
        <v>0</v>
      </c>
      <c r="R150" s="1">
        <v>0</v>
      </c>
      <c r="S150" s="182">
        <f>HLOOKUP(O150,Pesos!$C$4:$H$8,4,FALSE)*R150</f>
        <v>0</v>
      </c>
      <c r="T150" s="1">
        <v>0</v>
      </c>
      <c r="U150" s="182">
        <f>HLOOKUP(O150,Pesos!$C$4:$H$8,4,FALSE)*T150</f>
        <v>0</v>
      </c>
      <c r="V150" s="182">
        <f t="shared" si="12"/>
        <v>0</v>
      </c>
      <c r="W150" s="1"/>
    </row>
    <row r="151" spans="1:23">
      <c r="A151" s="1"/>
      <c r="B151" s="1"/>
      <c r="C151" s="1"/>
      <c r="D151" s="201"/>
      <c r="E151" s="176"/>
      <c r="F151" s="176"/>
      <c r="G151" s="201"/>
      <c r="H151" s="234"/>
      <c r="I151" s="234"/>
      <c r="J151" s="234"/>
      <c r="K151" s="198"/>
      <c r="L151" s="1">
        <f t="shared" si="14"/>
        <v>1</v>
      </c>
      <c r="M151" s="1">
        <f t="shared" si="13"/>
        <v>1</v>
      </c>
      <c r="N151" s="169">
        <f t="shared" si="11"/>
        <v>0</v>
      </c>
      <c r="O151" s="1" t="s">
        <v>168</v>
      </c>
      <c r="P151" s="1">
        <v>0</v>
      </c>
      <c r="Q151" s="182">
        <f>HLOOKUP(O151,Pesos!$C$4:$H$8,3,FALSE)*P151</f>
        <v>0</v>
      </c>
      <c r="R151" s="1">
        <v>0</v>
      </c>
      <c r="S151" s="182">
        <f>HLOOKUP(O151,Pesos!$C$4:$H$8,4,FALSE)*R151</f>
        <v>0</v>
      </c>
      <c r="T151" s="1">
        <v>0</v>
      </c>
      <c r="U151" s="182">
        <f>HLOOKUP(O151,Pesos!$C$4:$H$8,4,FALSE)*T151</f>
        <v>0</v>
      </c>
      <c r="V151" s="182">
        <f t="shared" si="12"/>
        <v>0</v>
      </c>
      <c r="W151" s="1"/>
    </row>
    <row r="152" spans="1:23">
      <c r="A152" s="1"/>
      <c r="B152" s="1"/>
      <c r="C152" s="1"/>
      <c r="D152" s="201"/>
      <c r="E152" s="176"/>
      <c r="F152" s="176"/>
      <c r="G152" s="201"/>
      <c r="H152" s="234"/>
      <c r="I152" s="234"/>
      <c r="J152" s="234"/>
      <c r="K152" s="198"/>
      <c r="L152" s="1">
        <f t="shared" si="14"/>
        <v>1</v>
      </c>
      <c r="M152" s="1">
        <f t="shared" si="13"/>
        <v>1</v>
      </c>
      <c r="N152" s="169">
        <f t="shared" si="11"/>
        <v>0</v>
      </c>
      <c r="O152" s="1" t="s">
        <v>168</v>
      </c>
      <c r="P152" s="1">
        <v>0</v>
      </c>
      <c r="Q152" s="182">
        <f>HLOOKUP(O152,Pesos!$C$4:$H$8,3,FALSE)*P152</f>
        <v>0</v>
      </c>
      <c r="R152" s="1">
        <v>0</v>
      </c>
      <c r="S152" s="182">
        <f>HLOOKUP(O152,Pesos!$C$4:$H$8,4,FALSE)*R152</f>
        <v>0</v>
      </c>
      <c r="T152" s="1">
        <v>0</v>
      </c>
      <c r="U152" s="182">
        <f>HLOOKUP(O152,Pesos!$C$4:$H$8,4,FALSE)*T152</f>
        <v>0</v>
      </c>
      <c r="V152" s="182">
        <f t="shared" si="12"/>
        <v>0</v>
      </c>
      <c r="W152" s="1"/>
    </row>
    <row r="153" spans="1:23">
      <c r="A153" s="1"/>
      <c r="B153" s="1"/>
      <c r="C153" s="1"/>
      <c r="D153" s="201"/>
      <c r="E153" s="176"/>
      <c r="F153" s="176"/>
      <c r="G153" s="201"/>
      <c r="H153" s="234"/>
      <c r="I153" s="234"/>
      <c r="J153" s="234"/>
      <c r="K153" s="198"/>
      <c r="L153" s="1">
        <f t="shared" si="14"/>
        <v>1</v>
      </c>
      <c r="M153" s="1">
        <f t="shared" si="13"/>
        <v>1</v>
      </c>
      <c r="N153" s="169">
        <f t="shared" si="11"/>
        <v>0</v>
      </c>
      <c r="O153" s="1" t="s">
        <v>168</v>
      </c>
      <c r="P153" s="1">
        <v>0</v>
      </c>
      <c r="Q153" s="182">
        <f>HLOOKUP(O153,Pesos!$C$4:$H$8,3,FALSE)*P153</f>
        <v>0</v>
      </c>
      <c r="R153" s="1">
        <v>0</v>
      </c>
      <c r="S153" s="182">
        <f>HLOOKUP(O153,Pesos!$C$4:$H$8,4,FALSE)*R153</f>
        <v>0</v>
      </c>
      <c r="T153" s="1">
        <v>0</v>
      </c>
      <c r="U153" s="182">
        <f>HLOOKUP(O153,Pesos!$C$4:$H$8,4,FALSE)*T153</f>
        <v>0</v>
      </c>
      <c r="V153" s="182">
        <f t="shared" si="12"/>
        <v>0</v>
      </c>
      <c r="W153" s="1"/>
    </row>
    <row r="154" spans="1:23">
      <c r="A154" s="1"/>
      <c r="B154" s="1"/>
      <c r="C154" s="1"/>
      <c r="D154" s="201"/>
      <c r="E154" s="176"/>
      <c r="F154" s="176"/>
      <c r="G154" s="201"/>
      <c r="H154" s="234"/>
      <c r="I154" s="234"/>
      <c r="J154" s="234"/>
      <c r="K154" s="198"/>
      <c r="L154" s="1">
        <f t="shared" si="14"/>
        <v>1</v>
      </c>
      <c r="M154" s="1">
        <f t="shared" si="13"/>
        <v>1</v>
      </c>
      <c r="N154" s="169">
        <f t="shared" si="11"/>
        <v>0</v>
      </c>
      <c r="O154" s="1" t="s">
        <v>168</v>
      </c>
      <c r="P154" s="1">
        <v>0</v>
      </c>
      <c r="Q154" s="182">
        <f>HLOOKUP(O154,Pesos!$C$4:$H$8,3,FALSE)*P154</f>
        <v>0</v>
      </c>
      <c r="R154" s="1">
        <v>0</v>
      </c>
      <c r="S154" s="182">
        <f>HLOOKUP(O154,Pesos!$C$4:$H$8,4,FALSE)*R154</f>
        <v>0</v>
      </c>
      <c r="T154" s="1">
        <v>0</v>
      </c>
      <c r="U154" s="182">
        <f>HLOOKUP(O154,Pesos!$C$4:$H$8,4,FALSE)*T154</f>
        <v>0</v>
      </c>
      <c r="V154" s="182">
        <f t="shared" si="12"/>
        <v>0</v>
      </c>
      <c r="W154" s="1"/>
    </row>
    <row r="155" spans="1:23">
      <c r="A155" s="1"/>
      <c r="B155" s="1"/>
      <c r="C155" s="1"/>
      <c r="D155" s="201"/>
      <c r="E155" s="176"/>
      <c r="F155" s="176"/>
      <c r="G155" s="201"/>
      <c r="H155" s="234"/>
      <c r="I155" s="234"/>
      <c r="J155" s="234"/>
      <c r="K155" s="198"/>
      <c r="L155" s="1">
        <f t="shared" si="14"/>
        <v>1</v>
      </c>
      <c r="M155" s="1">
        <f t="shared" si="13"/>
        <v>1</v>
      </c>
      <c r="N155" s="169">
        <f t="shared" si="11"/>
        <v>0</v>
      </c>
      <c r="O155" s="1" t="s">
        <v>168</v>
      </c>
      <c r="P155" s="1">
        <v>0</v>
      </c>
      <c r="Q155" s="182">
        <f>HLOOKUP(O155,Pesos!$C$4:$H$8,3,FALSE)*P155</f>
        <v>0</v>
      </c>
      <c r="R155" s="1">
        <v>0</v>
      </c>
      <c r="S155" s="182">
        <f>HLOOKUP(O155,Pesos!$C$4:$H$8,4,FALSE)*R155</f>
        <v>0</v>
      </c>
      <c r="T155" s="1">
        <v>0</v>
      </c>
      <c r="U155" s="182">
        <f>HLOOKUP(O155,Pesos!$C$4:$H$8,4,FALSE)*T155</f>
        <v>0</v>
      </c>
      <c r="V155" s="182">
        <f t="shared" si="12"/>
        <v>0</v>
      </c>
      <c r="W155" s="1"/>
    </row>
    <row r="156" spans="1:23">
      <c r="A156" s="1"/>
      <c r="B156" s="1"/>
      <c r="C156" s="1"/>
      <c r="D156" s="201"/>
      <c r="E156" s="176"/>
      <c r="F156" s="176"/>
      <c r="G156" s="201"/>
      <c r="H156" s="234"/>
      <c r="I156" s="234"/>
      <c r="J156" s="234"/>
      <c r="K156" s="198"/>
      <c r="L156" s="1">
        <f t="shared" si="14"/>
        <v>1</v>
      </c>
      <c r="M156" s="1">
        <f t="shared" si="13"/>
        <v>1</v>
      </c>
      <c r="N156" s="169">
        <f t="shared" si="11"/>
        <v>0</v>
      </c>
      <c r="O156" s="1" t="s">
        <v>168</v>
      </c>
      <c r="P156" s="1">
        <v>0</v>
      </c>
      <c r="Q156" s="182">
        <f>HLOOKUP(O156,Pesos!$C$4:$H$8,3,FALSE)*P156</f>
        <v>0</v>
      </c>
      <c r="R156" s="1">
        <v>0</v>
      </c>
      <c r="S156" s="182">
        <f>HLOOKUP(O156,Pesos!$C$4:$H$8,4,FALSE)*R156</f>
        <v>0</v>
      </c>
      <c r="T156" s="1">
        <v>0</v>
      </c>
      <c r="U156" s="182">
        <f>HLOOKUP(O156,Pesos!$C$4:$H$8,4,FALSE)*T156</f>
        <v>0</v>
      </c>
      <c r="V156" s="182">
        <f t="shared" si="12"/>
        <v>0</v>
      </c>
      <c r="W156" s="1"/>
    </row>
    <row r="157" spans="1:23">
      <c r="A157" s="1"/>
      <c r="B157" s="1"/>
      <c r="C157" s="1"/>
      <c r="D157" s="201"/>
      <c r="E157" s="176"/>
      <c r="F157" s="176"/>
      <c r="G157" s="201"/>
      <c r="H157" s="234"/>
      <c r="I157" s="234"/>
      <c r="J157" s="234"/>
      <c r="K157" s="198"/>
      <c r="L157" s="1">
        <f t="shared" si="14"/>
        <v>1</v>
      </c>
      <c r="M157" s="1">
        <f t="shared" si="13"/>
        <v>1</v>
      </c>
      <c r="N157" s="169">
        <f t="shared" si="11"/>
        <v>0</v>
      </c>
      <c r="O157" s="1" t="s">
        <v>168</v>
      </c>
      <c r="P157" s="1">
        <v>0</v>
      </c>
      <c r="Q157" s="182">
        <f>HLOOKUP(O157,Pesos!$C$4:$H$8,3,FALSE)*P157</f>
        <v>0</v>
      </c>
      <c r="R157" s="1">
        <v>0</v>
      </c>
      <c r="S157" s="182">
        <f>HLOOKUP(O157,Pesos!$C$4:$H$8,4,FALSE)*R157</f>
        <v>0</v>
      </c>
      <c r="T157" s="1">
        <v>0</v>
      </c>
      <c r="U157" s="182">
        <f>HLOOKUP(O157,Pesos!$C$4:$H$8,4,FALSE)*T157</f>
        <v>0</v>
      </c>
      <c r="V157" s="182">
        <f t="shared" si="12"/>
        <v>0</v>
      </c>
      <c r="W157" s="1"/>
    </row>
    <row r="158" spans="1:23">
      <c r="A158" s="1"/>
      <c r="B158" s="1"/>
      <c r="C158" s="1"/>
      <c r="D158" s="201"/>
      <c r="E158" s="176"/>
      <c r="F158" s="176"/>
      <c r="G158" s="201"/>
      <c r="H158" s="234"/>
      <c r="I158" s="234"/>
      <c r="J158" s="234"/>
      <c r="K158" s="198"/>
      <c r="L158" s="1">
        <f t="shared" si="14"/>
        <v>1</v>
      </c>
      <c r="M158" s="1">
        <f t="shared" si="13"/>
        <v>1</v>
      </c>
      <c r="N158" s="169">
        <f t="shared" si="11"/>
        <v>0</v>
      </c>
      <c r="O158" s="1" t="s">
        <v>168</v>
      </c>
      <c r="P158" s="1">
        <v>0</v>
      </c>
      <c r="Q158" s="182">
        <f>HLOOKUP(O158,Pesos!$C$4:$H$8,3,FALSE)*P158</f>
        <v>0</v>
      </c>
      <c r="R158" s="1">
        <v>0</v>
      </c>
      <c r="S158" s="182">
        <f>HLOOKUP(O158,Pesos!$C$4:$H$8,4,FALSE)*R158</f>
        <v>0</v>
      </c>
      <c r="T158" s="1">
        <v>0</v>
      </c>
      <c r="U158" s="182">
        <f>HLOOKUP(O158,Pesos!$C$4:$H$8,4,FALSE)*T158</f>
        <v>0</v>
      </c>
      <c r="V158" s="182">
        <f t="shared" si="12"/>
        <v>0</v>
      </c>
      <c r="W158" s="1"/>
    </row>
    <row r="159" spans="1:23">
      <c r="A159" s="1"/>
      <c r="B159" s="1"/>
      <c r="C159" s="1"/>
      <c r="D159" s="201"/>
      <c r="E159" s="176"/>
      <c r="F159" s="176"/>
      <c r="G159" s="201"/>
      <c r="H159" s="234"/>
      <c r="I159" s="234"/>
      <c r="J159" s="234"/>
      <c r="K159" s="198"/>
      <c r="L159" s="1">
        <f t="shared" si="14"/>
        <v>1</v>
      </c>
      <c r="M159" s="1">
        <f t="shared" si="13"/>
        <v>1</v>
      </c>
      <c r="N159" s="169">
        <f t="shared" si="11"/>
        <v>0</v>
      </c>
      <c r="O159" s="1" t="s">
        <v>168</v>
      </c>
      <c r="P159" s="1">
        <v>0</v>
      </c>
      <c r="Q159" s="182">
        <f>HLOOKUP(O159,Pesos!$C$4:$H$8,3,FALSE)*P159</f>
        <v>0</v>
      </c>
      <c r="R159" s="1">
        <v>0</v>
      </c>
      <c r="S159" s="182">
        <f>HLOOKUP(O159,Pesos!$C$4:$H$8,4,FALSE)*R159</f>
        <v>0</v>
      </c>
      <c r="T159" s="1">
        <v>0</v>
      </c>
      <c r="U159" s="182">
        <f>HLOOKUP(O159,Pesos!$C$4:$H$8,4,FALSE)*T159</f>
        <v>0</v>
      </c>
      <c r="V159" s="182">
        <f t="shared" si="12"/>
        <v>0</v>
      </c>
      <c r="W159" s="1"/>
    </row>
    <row r="160" spans="1:23">
      <c r="A160" s="1"/>
      <c r="B160" s="1"/>
      <c r="C160" s="1"/>
      <c r="D160" s="201"/>
      <c r="E160" s="176"/>
      <c r="F160" s="176"/>
      <c r="G160" s="201"/>
      <c r="H160" s="234"/>
      <c r="I160" s="234"/>
      <c r="J160" s="234"/>
      <c r="K160" s="198"/>
      <c r="L160" s="1">
        <f t="shared" si="14"/>
        <v>1</v>
      </c>
      <c r="M160" s="1">
        <f t="shared" si="13"/>
        <v>1</v>
      </c>
      <c r="N160" s="169">
        <f t="shared" si="11"/>
        <v>0</v>
      </c>
      <c r="O160" s="1" t="s">
        <v>168</v>
      </c>
      <c r="P160" s="1">
        <v>0</v>
      </c>
      <c r="Q160" s="182">
        <f>HLOOKUP(O160,Pesos!$C$4:$H$8,3,FALSE)*P160</f>
        <v>0</v>
      </c>
      <c r="R160" s="1">
        <v>0</v>
      </c>
      <c r="S160" s="182">
        <f>HLOOKUP(O160,Pesos!$C$4:$H$8,4,FALSE)*R160</f>
        <v>0</v>
      </c>
      <c r="T160" s="1">
        <v>0</v>
      </c>
      <c r="U160" s="182">
        <f>HLOOKUP(O160,Pesos!$C$4:$H$8,4,FALSE)*T160</f>
        <v>0</v>
      </c>
      <c r="V160" s="182">
        <f t="shared" si="12"/>
        <v>0</v>
      </c>
      <c r="W160" s="1"/>
    </row>
    <row r="161" spans="1:23">
      <c r="A161" s="1"/>
      <c r="B161" s="1"/>
      <c r="C161" s="1"/>
      <c r="D161" s="201"/>
      <c r="E161" s="176"/>
      <c r="F161" s="176"/>
      <c r="G161" s="201"/>
      <c r="H161" s="234"/>
      <c r="I161" s="234"/>
      <c r="J161" s="234"/>
      <c r="K161" s="198"/>
      <c r="L161" s="1">
        <f t="shared" si="14"/>
        <v>1</v>
      </c>
      <c r="M161" s="1">
        <f t="shared" si="13"/>
        <v>1</v>
      </c>
      <c r="N161" s="169">
        <f t="shared" si="11"/>
        <v>0</v>
      </c>
      <c r="O161" s="1" t="s">
        <v>168</v>
      </c>
      <c r="P161" s="1">
        <v>0</v>
      </c>
      <c r="Q161" s="182">
        <f>HLOOKUP(O161,Pesos!$C$4:$H$8,3,FALSE)*P161</f>
        <v>0</v>
      </c>
      <c r="R161" s="1">
        <v>0</v>
      </c>
      <c r="S161" s="182">
        <f>HLOOKUP(O161,Pesos!$C$4:$H$8,4,FALSE)*R161</f>
        <v>0</v>
      </c>
      <c r="T161" s="1">
        <v>0</v>
      </c>
      <c r="U161" s="182">
        <f>HLOOKUP(O161,Pesos!$C$4:$H$8,4,FALSE)*T161</f>
        <v>0</v>
      </c>
      <c r="V161" s="182">
        <f t="shared" si="12"/>
        <v>0</v>
      </c>
      <c r="W161" s="1"/>
    </row>
    <row r="162" spans="1:23">
      <c r="A162" s="1"/>
      <c r="B162" s="1"/>
      <c r="C162" s="1"/>
      <c r="D162" s="201"/>
      <c r="E162" s="176"/>
      <c r="F162" s="176"/>
      <c r="G162" s="201"/>
      <c r="H162" s="234"/>
      <c r="I162" s="234"/>
      <c r="J162" s="234"/>
      <c r="K162" s="198"/>
      <c r="L162" s="1">
        <f t="shared" si="14"/>
        <v>1</v>
      </c>
      <c r="M162" s="1">
        <f t="shared" si="13"/>
        <v>1</v>
      </c>
      <c r="N162" s="169">
        <f t="shared" si="11"/>
        <v>0</v>
      </c>
      <c r="O162" s="1" t="s">
        <v>168</v>
      </c>
      <c r="P162" s="1">
        <v>0</v>
      </c>
      <c r="Q162" s="182">
        <f>HLOOKUP(O162,Pesos!$C$4:$H$8,3,FALSE)*P162</f>
        <v>0</v>
      </c>
      <c r="R162" s="1">
        <v>0</v>
      </c>
      <c r="S162" s="182">
        <f>HLOOKUP(O162,Pesos!$C$4:$H$8,4,FALSE)*R162</f>
        <v>0</v>
      </c>
      <c r="T162" s="1">
        <v>0</v>
      </c>
      <c r="U162" s="182">
        <f>HLOOKUP(O162,Pesos!$C$4:$H$8,4,FALSE)*T162</f>
        <v>0</v>
      </c>
      <c r="V162" s="182">
        <f t="shared" si="12"/>
        <v>0</v>
      </c>
      <c r="W162" s="1"/>
    </row>
    <row r="163" spans="1:23">
      <c r="A163" s="1"/>
      <c r="B163" s="1"/>
      <c r="C163" s="1"/>
      <c r="D163" s="201"/>
      <c r="E163" s="176"/>
      <c r="F163" s="176"/>
      <c r="G163" s="201"/>
      <c r="H163" s="234"/>
      <c r="I163" s="234"/>
      <c r="J163" s="234"/>
      <c r="K163" s="198"/>
      <c r="L163" s="1">
        <f t="shared" si="14"/>
        <v>1</v>
      </c>
      <c r="M163" s="1">
        <f t="shared" si="13"/>
        <v>1</v>
      </c>
      <c r="N163" s="169">
        <f t="shared" si="11"/>
        <v>0</v>
      </c>
      <c r="O163" s="1" t="s">
        <v>168</v>
      </c>
      <c r="P163" s="1">
        <v>0</v>
      </c>
      <c r="Q163" s="182">
        <f>HLOOKUP(O163,Pesos!$C$4:$H$8,3,FALSE)*P163</f>
        <v>0</v>
      </c>
      <c r="R163" s="1">
        <v>0</v>
      </c>
      <c r="S163" s="182">
        <f>HLOOKUP(O163,Pesos!$C$4:$H$8,4,FALSE)*R163</f>
        <v>0</v>
      </c>
      <c r="T163" s="1">
        <v>0</v>
      </c>
      <c r="U163" s="182">
        <f>HLOOKUP(O163,Pesos!$C$4:$H$8,4,FALSE)*T163</f>
        <v>0</v>
      </c>
      <c r="V163" s="182">
        <f t="shared" si="12"/>
        <v>0</v>
      </c>
      <c r="W163" s="1"/>
    </row>
    <row r="164" spans="1:23">
      <c r="A164" s="1"/>
      <c r="B164" s="1"/>
      <c r="C164" s="1"/>
      <c r="D164" s="201"/>
      <c r="E164" s="176"/>
      <c r="F164" s="176"/>
      <c r="G164" s="201"/>
      <c r="H164" s="234"/>
      <c r="I164" s="234"/>
      <c r="J164" s="234"/>
      <c r="K164" s="198"/>
      <c r="L164" s="1">
        <f t="shared" si="14"/>
        <v>1</v>
      </c>
      <c r="M164" s="1">
        <f t="shared" si="13"/>
        <v>1</v>
      </c>
      <c r="N164" s="169">
        <f t="shared" si="11"/>
        <v>0</v>
      </c>
      <c r="O164" s="1" t="s">
        <v>168</v>
      </c>
      <c r="P164" s="1">
        <v>0</v>
      </c>
      <c r="Q164" s="182">
        <f>HLOOKUP(O164,Pesos!$C$4:$H$8,3,FALSE)*P164</f>
        <v>0</v>
      </c>
      <c r="R164" s="1">
        <v>0</v>
      </c>
      <c r="S164" s="182">
        <f>HLOOKUP(O164,Pesos!$C$4:$H$8,4,FALSE)*R164</f>
        <v>0</v>
      </c>
      <c r="T164" s="1">
        <v>0</v>
      </c>
      <c r="U164" s="182">
        <f>HLOOKUP(O164,Pesos!$C$4:$H$8,4,FALSE)*T164</f>
        <v>0</v>
      </c>
      <c r="V164" s="182">
        <f t="shared" si="12"/>
        <v>0</v>
      </c>
      <c r="W164" s="1"/>
    </row>
    <row r="165" spans="1:23">
      <c r="A165" s="1"/>
      <c r="B165" s="1"/>
      <c r="C165" s="1"/>
      <c r="D165" s="201"/>
      <c r="E165" s="176"/>
      <c r="F165" s="176"/>
      <c r="G165" s="201"/>
      <c r="H165" s="234"/>
      <c r="I165" s="234"/>
      <c r="J165" s="234"/>
      <c r="K165" s="198"/>
      <c r="L165" s="1">
        <f t="shared" si="14"/>
        <v>1</v>
      </c>
      <c r="M165" s="1">
        <f t="shared" si="13"/>
        <v>1</v>
      </c>
      <c r="N165" s="169">
        <f t="shared" si="11"/>
        <v>0</v>
      </c>
      <c r="O165" s="1" t="s">
        <v>168</v>
      </c>
      <c r="P165" s="1">
        <v>0</v>
      </c>
      <c r="Q165" s="182">
        <f>HLOOKUP(O165,Pesos!$C$4:$H$8,3,FALSE)*P165</f>
        <v>0</v>
      </c>
      <c r="R165" s="1">
        <v>0</v>
      </c>
      <c r="S165" s="182">
        <f>HLOOKUP(O165,Pesos!$C$4:$H$8,4,FALSE)*R165</f>
        <v>0</v>
      </c>
      <c r="T165" s="1">
        <v>0</v>
      </c>
      <c r="U165" s="182">
        <f>HLOOKUP(O165,Pesos!$C$4:$H$8,4,FALSE)*T165</f>
        <v>0</v>
      </c>
      <c r="V165" s="182">
        <f t="shared" si="12"/>
        <v>0</v>
      </c>
      <c r="W165" s="1"/>
    </row>
    <row r="166" spans="1:23">
      <c r="A166" s="1"/>
      <c r="B166" s="1"/>
      <c r="C166" s="1"/>
      <c r="D166" s="201"/>
      <c r="E166" s="176"/>
      <c r="F166" s="176"/>
      <c r="G166" s="201"/>
      <c r="H166" s="234"/>
      <c r="I166" s="234"/>
      <c r="J166" s="234"/>
      <c r="K166" s="198"/>
      <c r="L166" s="1">
        <f t="shared" si="14"/>
        <v>1</v>
      </c>
      <c r="M166" s="1">
        <f t="shared" si="13"/>
        <v>1</v>
      </c>
      <c r="N166" s="169">
        <f t="shared" si="11"/>
        <v>0</v>
      </c>
      <c r="O166" s="1" t="s">
        <v>168</v>
      </c>
      <c r="P166" s="1">
        <v>0</v>
      </c>
      <c r="Q166" s="182">
        <f>HLOOKUP(O166,Pesos!$C$4:$H$8,3,FALSE)*P166</f>
        <v>0</v>
      </c>
      <c r="R166" s="1">
        <v>0</v>
      </c>
      <c r="S166" s="182">
        <f>HLOOKUP(O166,Pesos!$C$4:$H$8,4,FALSE)*R166</f>
        <v>0</v>
      </c>
      <c r="T166" s="1">
        <v>0</v>
      </c>
      <c r="U166" s="182">
        <f>HLOOKUP(O166,Pesos!$C$4:$H$8,4,FALSE)*T166</f>
        <v>0</v>
      </c>
      <c r="V166" s="182">
        <f t="shared" si="12"/>
        <v>0</v>
      </c>
      <c r="W166" s="1"/>
    </row>
    <row r="167" spans="1:23">
      <c r="A167" s="1"/>
      <c r="B167" s="1"/>
      <c r="C167" s="1"/>
      <c r="D167" s="201"/>
      <c r="E167" s="176"/>
      <c r="F167" s="176"/>
      <c r="G167" s="201"/>
      <c r="H167" s="234"/>
      <c r="I167" s="234"/>
      <c r="J167" s="234"/>
      <c r="K167" s="198"/>
      <c r="L167" s="1">
        <f t="shared" si="14"/>
        <v>1</v>
      </c>
      <c r="M167" s="1">
        <f t="shared" si="13"/>
        <v>1</v>
      </c>
      <c r="N167" s="169">
        <f t="shared" si="11"/>
        <v>0</v>
      </c>
      <c r="O167" s="1" t="s">
        <v>168</v>
      </c>
      <c r="P167" s="1">
        <v>0</v>
      </c>
      <c r="Q167" s="182">
        <f>HLOOKUP(O167,Pesos!$C$4:$H$8,3,FALSE)*P167</f>
        <v>0</v>
      </c>
      <c r="R167" s="1">
        <v>0</v>
      </c>
      <c r="S167" s="182">
        <f>HLOOKUP(O167,Pesos!$C$4:$H$8,4,FALSE)*R167</f>
        <v>0</v>
      </c>
      <c r="T167" s="1">
        <v>0</v>
      </c>
      <c r="U167" s="182">
        <f>HLOOKUP(O167,Pesos!$C$4:$H$8,4,FALSE)*T167</f>
        <v>0</v>
      </c>
      <c r="V167" s="182">
        <f t="shared" si="12"/>
        <v>0</v>
      </c>
      <c r="W167" s="1"/>
    </row>
    <row r="168" spans="1:23">
      <c r="A168" s="1"/>
      <c r="B168" s="1"/>
      <c r="C168" s="1"/>
      <c r="D168" s="201"/>
      <c r="E168" s="176"/>
      <c r="F168" s="176"/>
      <c r="G168" s="201"/>
      <c r="H168" s="234"/>
      <c r="I168" s="234"/>
      <c r="J168" s="234"/>
      <c r="K168" s="198"/>
      <c r="L168" s="1">
        <f t="shared" si="14"/>
        <v>1</v>
      </c>
      <c r="M168" s="1">
        <f t="shared" si="13"/>
        <v>1</v>
      </c>
      <c r="N168" s="169">
        <f t="shared" si="11"/>
        <v>0</v>
      </c>
      <c r="O168" s="1" t="s">
        <v>168</v>
      </c>
      <c r="P168" s="1">
        <v>0</v>
      </c>
      <c r="Q168" s="182">
        <f>HLOOKUP(O168,Pesos!$C$4:$H$8,3,FALSE)*P168</f>
        <v>0</v>
      </c>
      <c r="R168" s="1">
        <v>0</v>
      </c>
      <c r="S168" s="182">
        <f>HLOOKUP(O168,Pesos!$C$4:$H$8,4,FALSE)*R168</f>
        <v>0</v>
      </c>
      <c r="T168" s="1">
        <v>0</v>
      </c>
      <c r="U168" s="182">
        <f>HLOOKUP(O168,Pesos!$C$4:$H$8,4,FALSE)*T168</f>
        <v>0</v>
      </c>
      <c r="V168" s="182">
        <f t="shared" si="12"/>
        <v>0</v>
      </c>
      <c r="W168" s="1"/>
    </row>
    <row r="169" spans="1:23">
      <c r="A169" s="1"/>
      <c r="B169" s="1"/>
      <c r="C169" s="1"/>
      <c r="D169" s="201"/>
      <c r="E169" s="176"/>
      <c r="F169" s="176"/>
      <c r="G169" s="201"/>
      <c r="H169" s="234"/>
      <c r="I169" s="234"/>
      <c r="J169" s="234"/>
      <c r="K169" s="198"/>
      <c r="L169" s="1">
        <f t="shared" si="14"/>
        <v>1</v>
      </c>
      <c r="M169" s="1">
        <f t="shared" si="13"/>
        <v>1</v>
      </c>
      <c r="N169" s="169">
        <f t="shared" si="11"/>
        <v>0</v>
      </c>
      <c r="O169" s="1" t="s">
        <v>168</v>
      </c>
      <c r="P169" s="1">
        <v>0</v>
      </c>
      <c r="Q169" s="182">
        <f>HLOOKUP(O169,Pesos!$C$4:$H$8,3,FALSE)*P169</f>
        <v>0</v>
      </c>
      <c r="R169" s="1">
        <v>0</v>
      </c>
      <c r="S169" s="182">
        <f>HLOOKUP(O169,Pesos!$C$4:$H$8,4,FALSE)*R169</f>
        <v>0</v>
      </c>
      <c r="T169" s="1">
        <v>0</v>
      </c>
      <c r="U169" s="182">
        <f>HLOOKUP(O169,Pesos!$C$4:$H$8,4,FALSE)*T169</f>
        <v>0</v>
      </c>
      <c r="V169" s="182">
        <f t="shared" si="12"/>
        <v>0</v>
      </c>
      <c r="W169" s="1"/>
    </row>
    <row r="170" spans="1:23">
      <c r="A170" s="1"/>
      <c r="B170" s="1"/>
      <c r="C170" s="1"/>
      <c r="D170" s="201"/>
      <c r="E170" s="176"/>
      <c r="F170" s="176"/>
      <c r="G170" s="201"/>
      <c r="H170" s="234"/>
      <c r="I170" s="234"/>
      <c r="J170" s="234"/>
      <c r="K170" s="198"/>
      <c r="L170" s="1">
        <f t="shared" si="14"/>
        <v>1</v>
      </c>
      <c r="M170" s="1">
        <f t="shared" si="13"/>
        <v>1</v>
      </c>
      <c r="N170" s="169">
        <f t="shared" si="11"/>
        <v>0</v>
      </c>
      <c r="O170" s="1" t="s">
        <v>168</v>
      </c>
      <c r="P170" s="1">
        <v>0</v>
      </c>
      <c r="Q170" s="182">
        <f>HLOOKUP(O170,Pesos!$C$4:$H$8,3,FALSE)*P170</f>
        <v>0</v>
      </c>
      <c r="R170" s="1">
        <v>0</v>
      </c>
      <c r="S170" s="182">
        <f>HLOOKUP(O170,Pesos!$C$4:$H$8,4,FALSE)*R170</f>
        <v>0</v>
      </c>
      <c r="T170" s="1">
        <v>0</v>
      </c>
      <c r="U170" s="182">
        <f>HLOOKUP(O170,Pesos!$C$4:$H$8,4,FALSE)*T170</f>
        <v>0</v>
      </c>
      <c r="V170" s="182">
        <f t="shared" si="12"/>
        <v>0</v>
      </c>
      <c r="W170" s="1"/>
    </row>
    <row r="171" spans="1:23">
      <c r="A171" s="1"/>
      <c r="B171" s="1"/>
      <c r="C171" s="1"/>
      <c r="D171" s="201"/>
      <c r="E171" s="176"/>
      <c r="F171" s="176"/>
      <c r="G171" s="201"/>
      <c r="H171" s="234"/>
      <c r="I171" s="234"/>
      <c r="J171" s="234"/>
      <c r="K171" s="198"/>
      <c r="L171" s="1">
        <f t="shared" si="14"/>
        <v>1</v>
      </c>
      <c r="M171" s="1">
        <f t="shared" si="13"/>
        <v>1</v>
      </c>
      <c r="N171" s="169">
        <f t="shared" si="11"/>
        <v>0</v>
      </c>
      <c r="O171" s="1" t="s">
        <v>168</v>
      </c>
      <c r="P171" s="1">
        <v>0</v>
      </c>
      <c r="Q171" s="182">
        <f>HLOOKUP(O171,Pesos!$C$4:$H$8,3,FALSE)*P171</f>
        <v>0</v>
      </c>
      <c r="R171" s="1">
        <v>0</v>
      </c>
      <c r="S171" s="182">
        <f>HLOOKUP(O171,Pesos!$C$4:$H$8,4,FALSE)*R171</f>
        <v>0</v>
      </c>
      <c r="T171" s="1">
        <v>0</v>
      </c>
      <c r="U171" s="182">
        <f>HLOOKUP(O171,Pesos!$C$4:$H$8,4,FALSE)*T171</f>
        <v>0</v>
      </c>
      <c r="V171" s="182">
        <f t="shared" si="12"/>
        <v>0</v>
      </c>
      <c r="W171" s="1"/>
    </row>
    <row r="172" spans="1:23">
      <c r="A172" s="1"/>
      <c r="B172" s="1"/>
      <c r="C172" s="1"/>
      <c r="D172" s="201"/>
      <c r="E172" s="176"/>
      <c r="F172" s="176"/>
      <c r="G172" s="201"/>
      <c r="H172" s="234"/>
      <c r="I172" s="234"/>
      <c r="J172" s="234"/>
      <c r="K172" s="198"/>
      <c r="L172" s="1">
        <f t="shared" si="14"/>
        <v>1</v>
      </c>
      <c r="M172" s="1">
        <f t="shared" si="13"/>
        <v>1</v>
      </c>
      <c r="N172" s="169">
        <f t="shared" si="11"/>
        <v>0</v>
      </c>
      <c r="O172" s="1" t="s">
        <v>168</v>
      </c>
      <c r="P172" s="1">
        <v>0</v>
      </c>
      <c r="Q172" s="182">
        <f>HLOOKUP(O172,Pesos!$C$4:$H$8,3,FALSE)*P172</f>
        <v>0</v>
      </c>
      <c r="R172" s="1">
        <v>0</v>
      </c>
      <c r="S172" s="182">
        <f>HLOOKUP(O172,Pesos!$C$4:$H$8,4,FALSE)*R172</f>
        <v>0</v>
      </c>
      <c r="T172" s="1">
        <v>0</v>
      </c>
      <c r="U172" s="182">
        <f>HLOOKUP(O172,Pesos!$C$4:$H$8,4,FALSE)*T172</f>
        <v>0</v>
      </c>
      <c r="V172" s="182">
        <f t="shared" si="12"/>
        <v>0</v>
      </c>
      <c r="W172" s="1"/>
    </row>
    <row r="173" spans="1:23">
      <c r="A173" s="1"/>
      <c r="B173" s="1"/>
      <c r="C173" s="1"/>
      <c r="D173" s="201"/>
      <c r="E173" s="176"/>
      <c r="F173" s="176"/>
      <c r="G173" s="201"/>
      <c r="H173" s="234"/>
      <c r="I173" s="234"/>
      <c r="J173" s="234"/>
      <c r="K173" s="198"/>
      <c r="L173" s="1">
        <f t="shared" si="14"/>
        <v>1</v>
      </c>
      <c r="M173" s="1">
        <f t="shared" si="13"/>
        <v>1</v>
      </c>
      <c r="N173" s="169">
        <f t="shared" si="11"/>
        <v>0</v>
      </c>
      <c r="O173" s="1" t="s">
        <v>168</v>
      </c>
      <c r="P173" s="1">
        <v>0</v>
      </c>
      <c r="Q173" s="182">
        <f>HLOOKUP(O173,Pesos!$C$4:$H$8,3,FALSE)*P173</f>
        <v>0</v>
      </c>
      <c r="R173" s="1">
        <v>1</v>
      </c>
      <c r="S173" s="182">
        <f>HLOOKUP(O173,Pesos!$C$4:$H$8,4,FALSE)*R173</f>
        <v>4.5</v>
      </c>
      <c r="T173" s="1">
        <v>0</v>
      </c>
      <c r="U173" s="182">
        <f>HLOOKUP(O173,Pesos!$C$4:$H$8,4,FALSE)*T173</f>
        <v>0</v>
      </c>
      <c r="V173" s="182">
        <f t="shared" si="12"/>
        <v>4.5</v>
      </c>
      <c r="W173" s="1" t="s">
        <v>175</v>
      </c>
    </row>
    <row r="174" spans="1:23">
      <c r="A174" s="1"/>
      <c r="B174" s="1"/>
      <c r="C174" s="1"/>
      <c r="D174" s="201"/>
      <c r="E174" s="176"/>
      <c r="F174" s="176"/>
      <c r="G174" s="201"/>
      <c r="H174" s="234"/>
      <c r="I174" s="234"/>
      <c r="J174" s="234"/>
      <c r="K174" s="198"/>
      <c r="L174" s="1">
        <f t="shared" si="14"/>
        <v>1</v>
      </c>
      <c r="M174" s="1">
        <f t="shared" si="13"/>
        <v>1</v>
      </c>
      <c r="N174" s="169">
        <f t="shared" si="11"/>
        <v>0</v>
      </c>
      <c r="O174" s="1" t="s">
        <v>168</v>
      </c>
      <c r="P174" s="1">
        <v>0</v>
      </c>
      <c r="Q174" s="182">
        <f>HLOOKUP(O174,Pesos!$C$4:$H$8,3,FALSE)*P174</f>
        <v>0</v>
      </c>
      <c r="R174" s="1">
        <v>0</v>
      </c>
      <c r="S174" s="182">
        <f>HLOOKUP(O174,Pesos!$C$4:$H$8,4,FALSE)*R174</f>
        <v>0</v>
      </c>
      <c r="T174" s="1">
        <v>0</v>
      </c>
      <c r="U174" s="182">
        <f>HLOOKUP(O174,Pesos!$C$4:$H$8,4,FALSE)*T174</f>
        <v>0</v>
      </c>
      <c r="V174" s="182">
        <f t="shared" si="12"/>
        <v>0</v>
      </c>
      <c r="W174" s="1"/>
    </row>
    <row r="175" spans="1:23">
      <c r="A175" s="1"/>
      <c r="B175" s="1"/>
      <c r="C175" s="1"/>
      <c r="D175" s="201"/>
      <c r="E175" s="176"/>
      <c r="F175" s="176"/>
      <c r="G175" s="201"/>
      <c r="H175" s="234"/>
      <c r="I175" s="234"/>
      <c r="J175" s="234"/>
      <c r="K175" s="198"/>
      <c r="L175" s="1">
        <f t="shared" si="14"/>
        <v>1</v>
      </c>
      <c r="M175" s="1">
        <f t="shared" si="13"/>
        <v>1</v>
      </c>
      <c r="N175" s="169">
        <f t="shared" si="11"/>
        <v>0</v>
      </c>
      <c r="O175" s="1" t="s">
        <v>168</v>
      </c>
      <c r="P175" s="1">
        <v>0</v>
      </c>
      <c r="Q175" s="182">
        <f>HLOOKUP(O175,Pesos!$C$4:$H$8,3,FALSE)*P175</f>
        <v>0</v>
      </c>
      <c r="R175" s="1">
        <v>0</v>
      </c>
      <c r="S175" s="182">
        <f>HLOOKUP(O175,Pesos!$C$4:$H$8,4,FALSE)*R175</f>
        <v>0</v>
      </c>
      <c r="T175" s="1">
        <v>0</v>
      </c>
      <c r="U175" s="182">
        <f>HLOOKUP(O175,Pesos!$C$4:$H$8,4,FALSE)*T175</f>
        <v>0</v>
      </c>
      <c r="V175" s="182">
        <f t="shared" si="12"/>
        <v>0</v>
      </c>
      <c r="W175" s="1"/>
    </row>
    <row r="176" spans="1:23">
      <c r="A176" s="1"/>
      <c r="B176" s="1"/>
      <c r="C176" s="1"/>
      <c r="D176" s="201"/>
      <c r="E176" s="176"/>
      <c r="F176" s="176"/>
      <c r="G176" s="201"/>
      <c r="H176" s="234"/>
      <c r="I176" s="234"/>
      <c r="J176" s="234"/>
      <c r="K176" s="198"/>
      <c r="L176" s="1">
        <f t="shared" si="14"/>
        <v>1</v>
      </c>
      <c r="M176" s="1">
        <f t="shared" si="13"/>
        <v>1</v>
      </c>
      <c r="N176" s="169">
        <f t="shared" si="11"/>
        <v>0</v>
      </c>
      <c r="O176" s="1" t="s">
        <v>168</v>
      </c>
      <c r="P176" s="1">
        <v>0</v>
      </c>
      <c r="Q176" s="182">
        <f>HLOOKUP(O176,Pesos!$C$4:$H$8,3,FALSE)*P176</f>
        <v>0</v>
      </c>
      <c r="R176" s="1">
        <v>0</v>
      </c>
      <c r="S176" s="182">
        <f>HLOOKUP(O176,Pesos!$C$4:$H$8,4,FALSE)*R176</f>
        <v>0</v>
      </c>
      <c r="T176" s="1">
        <v>0</v>
      </c>
      <c r="U176" s="182">
        <f>HLOOKUP(O176,Pesos!$C$4:$H$8,4,FALSE)*T176</f>
        <v>0</v>
      </c>
      <c r="V176" s="182">
        <f t="shared" si="12"/>
        <v>0</v>
      </c>
      <c r="W176" s="1"/>
    </row>
    <row r="177" spans="1:23">
      <c r="A177" s="1"/>
      <c r="B177" s="1"/>
      <c r="C177" s="1"/>
      <c r="D177" s="201"/>
      <c r="E177" s="176"/>
      <c r="F177" s="176"/>
      <c r="G177" s="201"/>
      <c r="H177" s="234"/>
      <c r="I177" s="234"/>
      <c r="J177" s="234"/>
      <c r="K177" s="198"/>
      <c r="L177" s="1">
        <f t="shared" si="14"/>
        <v>1</v>
      </c>
      <c r="M177" s="1">
        <f t="shared" si="13"/>
        <v>1</v>
      </c>
      <c r="N177" s="169">
        <f t="shared" si="11"/>
        <v>0</v>
      </c>
      <c r="O177" s="1" t="s">
        <v>168</v>
      </c>
      <c r="P177" s="1">
        <v>0</v>
      </c>
      <c r="Q177" s="182">
        <f>HLOOKUP(O177,Pesos!$C$4:$H$8,3,FALSE)*P177</f>
        <v>0</v>
      </c>
      <c r="R177" s="1">
        <v>0</v>
      </c>
      <c r="S177" s="182">
        <f>HLOOKUP(O177,Pesos!$C$4:$H$8,4,FALSE)*R177</f>
        <v>0</v>
      </c>
      <c r="T177" s="1">
        <v>0</v>
      </c>
      <c r="U177" s="182">
        <f>HLOOKUP(O177,Pesos!$C$4:$H$8,4,FALSE)*T177</f>
        <v>0</v>
      </c>
      <c r="V177" s="182">
        <f t="shared" si="12"/>
        <v>0</v>
      </c>
      <c r="W177" s="1"/>
    </row>
    <row r="178" spans="1:23">
      <c r="A178" s="1"/>
      <c r="B178" s="1"/>
      <c r="C178" s="1"/>
      <c r="D178" s="201"/>
      <c r="E178" s="176"/>
      <c r="F178" s="176"/>
      <c r="G178" s="201"/>
      <c r="H178" s="234"/>
      <c r="I178" s="234"/>
      <c r="J178" s="234"/>
      <c r="K178" s="198"/>
      <c r="L178" s="1">
        <f t="shared" si="14"/>
        <v>1</v>
      </c>
      <c r="M178" s="1">
        <f t="shared" si="13"/>
        <v>1</v>
      </c>
      <c r="N178" s="169">
        <f t="shared" si="11"/>
        <v>0</v>
      </c>
      <c r="O178" s="1" t="s">
        <v>168</v>
      </c>
      <c r="P178" s="1">
        <v>0</v>
      </c>
      <c r="Q178" s="182">
        <f>HLOOKUP(O178,Pesos!$C$4:$H$8,3,FALSE)*P178</f>
        <v>0</v>
      </c>
      <c r="R178" s="1">
        <v>0</v>
      </c>
      <c r="S178" s="182">
        <f>HLOOKUP(O178,Pesos!$C$4:$H$8,4,FALSE)*R178</f>
        <v>0</v>
      </c>
      <c r="T178" s="1">
        <v>0</v>
      </c>
      <c r="U178" s="182">
        <f>HLOOKUP(O178,Pesos!$C$4:$H$8,4,FALSE)*T178</f>
        <v>0</v>
      </c>
      <c r="V178" s="182">
        <f t="shared" si="12"/>
        <v>0</v>
      </c>
      <c r="W178" s="1"/>
    </row>
    <row r="179" spans="1:23">
      <c r="A179" s="1"/>
      <c r="B179" s="1"/>
      <c r="C179" s="1"/>
      <c r="D179" s="201"/>
      <c r="E179" s="176"/>
      <c r="F179" s="176"/>
      <c r="G179" s="201"/>
      <c r="H179" s="234"/>
      <c r="I179" s="234"/>
      <c r="J179" s="234"/>
      <c r="K179" s="198"/>
      <c r="L179" s="1">
        <f t="shared" si="14"/>
        <v>1</v>
      </c>
      <c r="M179" s="1">
        <f t="shared" si="13"/>
        <v>1</v>
      </c>
      <c r="N179" s="169">
        <f t="shared" si="11"/>
        <v>0</v>
      </c>
      <c r="O179" s="1" t="s">
        <v>168</v>
      </c>
      <c r="P179" s="1">
        <v>0</v>
      </c>
      <c r="Q179" s="182">
        <f>HLOOKUP(O179,Pesos!$C$4:$H$8,3,FALSE)*P179</f>
        <v>0</v>
      </c>
      <c r="R179" s="1">
        <v>0</v>
      </c>
      <c r="S179" s="182">
        <f>HLOOKUP(O179,Pesos!$C$4:$H$8,4,FALSE)*R179</f>
        <v>0</v>
      </c>
      <c r="T179" s="1">
        <v>0</v>
      </c>
      <c r="U179" s="182">
        <f>HLOOKUP(O179,Pesos!$C$4:$H$8,4,FALSE)*T179</f>
        <v>0</v>
      </c>
      <c r="V179" s="182">
        <f t="shared" si="12"/>
        <v>0</v>
      </c>
      <c r="W179" s="1"/>
    </row>
    <row r="180" spans="1:23">
      <c r="A180" s="1"/>
      <c r="B180" s="1"/>
      <c r="C180" s="1"/>
      <c r="D180" s="201"/>
      <c r="E180" s="176"/>
      <c r="F180" s="176"/>
      <c r="G180" s="201"/>
      <c r="H180" s="234"/>
      <c r="I180" s="234"/>
      <c r="J180" s="234"/>
      <c r="K180" s="198"/>
      <c r="L180" s="1">
        <f t="shared" si="14"/>
        <v>1</v>
      </c>
      <c r="M180" s="1">
        <f t="shared" si="13"/>
        <v>1</v>
      </c>
      <c r="N180" s="169">
        <f t="shared" si="11"/>
        <v>0</v>
      </c>
      <c r="O180" s="1" t="s">
        <v>168</v>
      </c>
      <c r="P180" s="1">
        <v>0</v>
      </c>
      <c r="Q180" s="182">
        <f>HLOOKUP(O180,Pesos!$C$4:$H$8,3,FALSE)*P180</f>
        <v>0</v>
      </c>
      <c r="R180" s="1">
        <v>0</v>
      </c>
      <c r="S180" s="182">
        <f>HLOOKUP(O180,Pesos!$C$4:$H$8,4,FALSE)*R180</f>
        <v>0</v>
      </c>
      <c r="T180" s="1">
        <v>0</v>
      </c>
      <c r="U180" s="182">
        <f>HLOOKUP(O180,Pesos!$C$4:$H$8,4,FALSE)*T180</f>
        <v>0</v>
      </c>
      <c r="V180" s="182">
        <f t="shared" si="12"/>
        <v>0</v>
      </c>
      <c r="W180" s="1"/>
    </row>
    <row r="181" spans="1:23">
      <c r="A181" s="1"/>
      <c r="B181" s="1"/>
      <c r="C181" s="1"/>
      <c r="D181" s="201"/>
      <c r="E181" s="176"/>
      <c r="F181" s="176"/>
      <c r="G181" s="201"/>
      <c r="H181" s="234"/>
      <c r="I181" s="234"/>
      <c r="J181" s="234"/>
      <c r="K181" s="198"/>
      <c r="L181" s="1">
        <f t="shared" si="14"/>
        <v>1</v>
      </c>
      <c r="M181" s="1">
        <f t="shared" si="13"/>
        <v>1</v>
      </c>
      <c r="N181" s="169">
        <f t="shared" si="11"/>
        <v>0</v>
      </c>
      <c r="O181" s="1" t="s">
        <v>168</v>
      </c>
      <c r="P181" s="1">
        <v>0</v>
      </c>
      <c r="Q181" s="182">
        <f>HLOOKUP(O181,Pesos!$C$4:$H$8,3,FALSE)*P181</f>
        <v>0</v>
      </c>
      <c r="R181" s="1">
        <v>0</v>
      </c>
      <c r="S181" s="182">
        <f>HLOOKUP(O181,Pesos!$C$4:$H$8,4,FALSE)*R181</f>
        <v>0</v>
      </c>
      <c r="T181" s="1">
        <v>0</v>
      </c>
      <c r="U181" s="182">
        <f>HLOOKUP(O181,Pesos!$C$4:$H$8,4,FALSE)*T181</f>
        <v>0</v>
      </c>
      <c r="V181" s="182">
        <f t="shared" si="12"/>
        <v>0</v>
      </c>
      <c r="W181" s="1"/>
    </row>
    <row r="182" spans="1:23">
      <c r="A182" s="1"/>
      <c r="B182" s="1"/>
      <c r="C182" s="1"/>
      <c r="D182" s="201"/>
      <c r="E182" s="176"/>
      <c r="F182" s="176"/>
      <c r="G182" s="201"/>
      <c r="H182" s="234"/>
      <c r="I182" s="234"/>
      <c r="J182" s="234"/>
      <c r="K182" s="198"/>
      <c r="L182" s="1">
        <f t="shared" si="14"/>
        <v>1</v>
      </c>
      <c r="M182" s="1">
        <f t="shared" si="13"/>
        <v>1</v>
      </c>
      <c r="N182" s="169">
        <f t="shared" si="11"/>
        <v>0</v>
      </c>
      <c r="O182" s="1" t="s">
        <v>168</v>
      </c>
      <c r="P182" s="1">
        <v>0</v>
      </c>
      <c r="Q182" s="182">
        <f>HLOOKUP(O182,Pesos!$C$4:$H$8,3,FALSE)*P182</f>
        <v>0</v>
      </c>
      <c r="R182" s="1">
        <v>0</v>
      </c>
      <c r="S182" s="182">
        <f>HLOOKUP(O182,Pesos!$C$4:$H$8,4,FALSE)*R182</f>
        <v>0</v>
      </c>
      <c r="T182" s="1">
        <v>0</v>
      </c>
      <c r="U182" s="182">
        <f>HLOOKUP(O182,Pesos!$C$4:$H$8,4,FALSE)*T182</f>
        <v>0</v>
      </c>
      <c r="V182" s="182">
        <f t="shared" si="12"/>
        <v>0</v>
      </c>
      <c r="W182" s="1"/>
    </row>
    <row r="183" spans="1:23">
      <c r="A183" s="1"/>
      <c r="B183" s="1"/>
      <c r="C183" s="1"/>
      <c r="D183" s="201"/>
      <c r="E183" s="176"/>
      <c r="F183" s="176"/>
      <c r="G183" s="201"/>
      <c r="H183" s="234"/>
      <c r="I183" s="234"/>
      <c r="J183" s="234"/>
      <c r="K183" s="198"/>
      <c r="L183" s="1">
        <f t="shared" si="14"/>
        <v>1</v>
      </c>
      <c r="M183" s="1">
        <f t="shared" si="13"/>
        <v>1</v>
      </c>
      <c r="N183" s="169">
        <f t="shared" si="11"/>
        <v>0</v>
      </c>
      <c r="O183" s="1" t="s">
        <v>168</v>
      </c>
      <c r="P183" s="1">
        <v>0</v>
      </c>
      <c r="Q183" s="182">
        <f>HLOOKUP(O183,Pesos!$C$4:$H$8,3,FALSE)*P183</f>
        <v>0</v>
      </c>
      <c r="R183" s="1">
        <v>0</v>
      </c>
      <c r="S183" s="182">
        <f>HLOOKUP(O183,Pesos!$C$4:$H$8,4,FALSE)*R183</f>
        <v>0</v>
      </c>
      <c r="T183" s="1">
        <v>0</v>
      </c>
      <c r="U183" s="182">
        <f>HLOOKUP(O183,Pesos!$C$4:$H$8,4,FALSE)*T183</f>
        <v>0</v>
      </c>
      <c r="V183" s="182">
        <f t="shared" si="12"/>
        <v>0</v>
      </c>
      <c r="W183" s="1"/>
    </row>
    <row r="184" spans="1:23">
      <c r="A184" s="1"/>
      <c r="B184" s="1"/>
      <c r="C184" s="1"/>
      <c r="D184" s="201"/>
      <c r="E184" s="176"/>
      <c r="F184" s="176"/>
      <c r="G184" s="201"/>
      <c r="H184" s="234"/>
      <c r="I184" s="234"/>
      <c r="J184" s="234"/>
      <c r="K184" s="198"/>
      <c r="L184" s="1">
        <f t="shared" si="14"/>
        <v>1</v>
      </c>
      <c r="M184" s="1">
        <f t="shared" si="13"/>
        <v>1</v>
      </c>
      <c r="N184" s="169">
        <f t="shared" si="11"/>
        <v>0</v>
      </c>
      <c r="O184" s="1" t="s">
        <v>168</v>
      </c>
      <c r="P184" s="1">
        <v>0</v>
      </c>
      <c r="Q184" s="182">
        <f>HLOOKUP(O184,Pesos!$C$4:$H$8,3,FALSE)*P184</f>
        <v>0</v>
      </c>
      <c r="R184" s="1">
        <v>0</v>
      </c>
      <c r="S184" s="182">
        <f>HLOOKUP(O184,Pesos!$C$4:$H$8,4,FALSE)*R184</f>
        <v>0</v>
      </c>
      <c r="T184" s="1">
        <v>0</v>
      </c>
      <c r="U184" s="182">
        <f>HLOOKUP(O184,Pesos!$C$4:$H$8,4,FALSE)*T184</f>
        <v>0</v>
      </c>
      <c r="V184" s="182">
        <f t="shared" si="12"/>
        <v>0</v>
      </c>
      <c r="W184" s="1"/>
    </row>
    <row r="185" spans="1:23">
      <c r="A185" s="1"/>
      <c r="B185" s="1"/>
      <c r="C185" s="1"/>
      <c r="D185" s="201"/>
      <c r="E185" s="176"/>
      <c r="F185" s="176"/>
      <c r="G185" s="201"/>
      <c r="H185" s="234"/>
      <c r="I185" s="234"/>
      <c r="J185" s="234"/>
      <c r="K185" s="198"/>
      <c r="L185" s="1">
        <f t="shared" si="14"/>
        <v>1</v>
      </c>
      <c r="M185" s="1">
        <f t="shared" si="13"/>
        <v>1</v>
      </c>
      <c r="N185" s="169">
        <f t="shared" si="11"/>
        <v>0</v>
      </c>
      <c r="O185" s="1" t="s">
        <v>168</v>
      </c>
      <c r="P185" s="1">
        <v>0</v>
      </c>
      <c r="Q185" s="182">
        <f>HLOOKUP(O185,Pesos!$C$4:$H$8,3,FALSE)*P185</f>
        <v>0</v>
      </c>
      <c r="R185" s="1">
        <v>0</v>
      </c>
      <c r="S185" s="182">
        <f>HLOOKUP(O185,Pesos!$C$4:$H$8,4,FALSE)*R185</f>
        <v>0</v>
      </c>
      <c r="T185" s="1">
        <v>0</v>
      </c>
      <c r="U185" s="182">
        <f>HLOOKUP(O185,Pesos!$C$4:$H$8,4,FALSE)*T185</f>
        <v>0</v>
      </c>
      <c r="V185" s="182">
        <f t="shared" si="12"/>
        <v>0</v>
      </c>
      <c r="W185" s="1"/>
    </row>
    <row r="186" spans="1:23">
      <c r="A186" s="1"/>
      <c r="B186" s="1"/>
      <c r="C186" s="1"/>
      <c r="D186" s="201"/>
      <c r="E186" s="176"/>
      <c r="F186" s="176"/>
      <c r="G186" s="201"/>
      <c r="H186" s="234"/>
      <c r="I186" s="234"/>
      <c r="J186" s="234"/>
      <c r="K186" s="198"/>
      <c r="L186" s="1">
        <f t="shared" si="14"/>
        <v>1</v>
      </c>
      <c r="M186" s="1">
        <f t="shared" si="13"/>
        <v>1</v>
      </c>
      <c r="N186" s="169">
        <f t="shared" si="11"/>
        <v>0</v>
      </c>
      <c r="O186" s="1" t="s">
        <v>168</v>
      </c>
      <c r="P186" s="1">
        <v>0</v>
      </c>
      <c r="Q186" s="182">
        <f>HLOOKUP(O186,Pesos!$C$4:$H$8,3,FALSE)*P186</f>
        <v>0</v>
      </c>
      <c r="R186" s="1">
        <v>0</v>
      </c>
      <c r="S186" s="182">
        <f>HLOOKUP(O186,Pesos!$C$4:$H$8,4,FALSE)*R186</f>
        <v>0</v>
      </c>
      <c r="T186" s="1">
        <v>0</v>
      </c>
      <c r="U186" s="182">
        <f>HLOOKUP(O186,Pesos!$C$4:$H$8,4,FALSE)*T186</f>
        <v>0</v>
      </c>
      <c r="V186" s="182">
        <f t="shared" si="12"/>
        <v>0</v>
      </c>
      <c r="W186" s="1"/>
    </row>
    <row r="187" spans="1:23">
      <c r="A187" s="1"/>
      <c r="B187" s="1"/>
      <c r="C187" s="1"/>
      <c r="D187" s="201"/>
      <c r="E187" s="176"/>
      <c r="F187" s="176"/>
      <c r="G187" s="201"/>
      <c r="H187" s="234"/>
      <c r="I187" s="234"/>
      <c r="J187" s="234"/>
      <c r="K187" s="198"/>
      <c r="L187" s="1">
        <f t="shared" si="14"/>
        <v>1</v>
      </c>
      <c r="M187" s="1">
        <f t="shared" si="13"/>
        <v>1</v>
      </c>
      <c r="N187" s="169">
        <f t="shared" ref="N187:N268" si="15">(M187-L187)/L187</f>
        <v>0</v>
      </c>
      <c r="O187" s="1" t="s">
        <v>168</v>
      </c>
      <c r="P187" s="1">
        <v>0</v>
      </c>
      <c r="Q187" s="182">
        <f>HLOOKUP(O187,Pesos!$C$4:$H$8,3,FALSE)*P187</f>
        <v>0</v>
      </c>
      <c r="R187" s="1">
        <v>0</v>
      </c>
      <c r="S187" s="182">
        <f>HLOOKUP(O187,Pesos!$C$4:$H$8,4,FALSE)*R187</f>
        <v>0</v>
      </c>
      <c r="T187" s="1">
        <v>0</v>
      </c>
      <c r="U187" s="182">
        <f>HLOOKUP(O187,Pesos!$C$4:$H$8,4,FALSE)*T187</f>
        <v>0</v>
      </c>
      <c r="V187" s="182">
        <f t="shared" ref="V187:V268" si="16">Q187+S187+U187</f>
        <v>0</v>
      </c>
      <c r="W187" s="1"/>
    </row>
    <row r="188" spans="1:23">
      <c r="A188" s="1"/>
      <c r="B188" s="1"/>
      <c r="C188" s="1"/>
      <c r="D188" s="201"/>
      <c r="E188" s="176"/>
      <c r="F188" s="176"/>
      <c r="G188" s="201"/>
      <c r="H188" s="234"/>
      <c r="I188" s="234"/>
      <c r="J188" s="234"/>
      <c r="K188" s="198"/>
      <c r="L188" s="1">
        <f t="shared" si="14"/>
        <v>1</v>
      </c>
      <c r="M188" s="1">
        <f t="shared" si="13"/>
        <v>1</v>
      </c>
      <c r="N188" s="169">
        <f t="shared" si="15"/>
        <v>0</v>
      </c>
      <c r="O188" s="1" t="s">
        <v>168</v>
      </c>
      <c r="P188" s="1">
        <v>0</v>
      </c>
      <c r="Q188" s="182">
        <f>HLOOKUP(O188,Pesos!$C$4:$H$8,3,FALSE)*P188</f>
        <v>0</v>
      </c>
      <c r="R188" s="1">
        <v>0</v>
      </c>
      <c r="S188" s="182">
        <f>HLOOKUP(O188,Pesos!$C$4:$H$8,4,FALSE)*R188</f>
        <v>0</v>
      </c>
      <c r="T188" s="1">
        <v>0</v>
      </c>
      <c r="U188" s="182">
        <f>HLOOKUP(O188,Pesos!$C$4:$H$8,4,FALSE)*T188</f>
        <v>0</v>
      </c>
      <c r="V188" s="182">
        <f t="shared" si="16"/>
        <v>0</v>
      </c>
      <c r="W188" s="1"/>
    </row>
    <row r="189" spans="1:23">
      <c r="A189" s="1"/>
      <c r="B189" s="1"/>
      <c r="C189" s="1"/>
      <c r="D189" s="201"/>
      <c r="E189" s="176"/>
      <c r="F189" s="176"/>
      <c r="G189" s="201"/>
      <c r="H189" s="234"/>
      <c r="I189" s="234"/>
      <c r="J189" s="234"/>
      <c r="K189" s="198"/>
      <c r="L189" s="1">
        <f t="shared" si="14"/>
        <v>1</v>
      </c>
      <c r="M189" s="1">
        <f t="shared" si="13"/>
        <v>1</v>
      </c>
      <c r="N189" s="169">
        <f t="shared" si="15"/>
        <v>0</v>
      </c>
      <c r="O189" s="1" t="s">
        <v>168</v>
      </c>
      <c r="P189" s="1">
        <v>0</v>
      </c>
      <c r="Q189" s="182">
        <f>HLOOKUP(O189,Pesos!$C$4:$H$8,3,FALSE)*P189</f>
        <v>0</v>
      </c>
      <c r="R189" s="1">
        <v>0</v>
      </c>
      <c r="S189" s="182">
        <f>HLOOKUP(O189,Pesos!$C$4:$H$8,4,FALSE)*R189</f>
        <v>0</v>
      </c>
      <c r="T189" s="1">
        <v>0</v>
      </c>
      <c r="U189" s="182">
        <f>HLOOKUP(O189,Pesos!$C$4:$H$8,4,FALSE)*T189</f>
        <v>0</v>
      </c>
      <c r="V189" s="182">
        <f t="shared" si="16"/>
        <v>0</v>
      </c>
      <c r="W189" s="1"/>
    </row>
    <row r="190" spans="1:23">
      <c r="A190" s="1"/>
      <c r="B190" s="1"/>
      <c r="C190" s="1"/>
      <c r="D190" s="201"/>
      <c r="E190" s="176"/>
      <c r="F190" s="176"/>
      <c r="G190" s="201"/>
      <c r="H190" s="234"/>
      <c r="I190" s="234"/>
      <c r="J190" s="234"/>
      <c r="K190" s="198"/>
      <c r="L190" s="1">
        <f t="shared" si="14"/>
        <v>1</v>
      </c>
      <c r="M190" s="1">
        <f t="shared" si="13"/>
        <v>1</v>
      </c>
      <c r="N190" s="169">
        <f t="shared" si="15"/>
        <v>0</v>
      </c>
      <c r="O190" s="1" t="s">
        <v>168</v>
      </c>
      <c r="P190" s="1">
        <v>0</v>
      </c>
      <c r="Q190" s="182">
        <f>HLOOKUP(O190,Pesos!$C$4:$H$8,3,FALSE)*P190</f>
        <v>0</v>
      </c>
      <c r="R190" s="1">
        <v>0</v>
      </c>
      <c r="S190" s="182">
        <f>HLOOKUP(O190,Pesos!$C$4:$H$8,4,FALSE)*R190</f>
        <v>0</v>
      </c>
      <c r="T190" s="1">
        <v>0</v>
      </c>
      <c r="U190" s="182">
        <f>HLOOKUP(O190,Pesos!$C$4:$H$8,4,FALSE)*T190</f>
        <v>0</v>
      </c>
      <c r="V190" s="182">
        <f t="shared" si="16"/>
        <v>0</v>
      </c>
      <c r="W190" s="1"/>
    </row>
    <row r="191" spans="1:23">
      <c r="A191" s="1"/>
      <c r="B191" s="1"/>
      <c r="C191" s="1"/>
      <c r="D191" s="201"/>
      <c r="E191" s="176"/>
      <c r="F191" s="176"/>
      <c r="G191" s="201"/>
      <c r="H191" s="234"/>
      <c r="I191" s="234"/>
      <c r="J191" s="234"/>
      <c r="K191" s="198"/>
      <c r="L191" s="1">
        <f t="shared" si="14"/>
        <v>1</v>
      </c>
      <c r="M191" s="1">
        <f t="shared" si="13"/>
        <v>1</v>
      </c>
      <c r="N191" s="169">
        <f t="shared" si="15"/>
        <v>0</v>
      </c>
      <c r="O191" s="1" t="s">
        <v>168</v>
      </c>
      <c r="P191" s="1">
        <v>0</v>
      </c>
      <c r="Q191" s="182">
        <f>HLOOKUP(O191,Pesos!$C$4:$H$8,3,FALSE)*P191</f>
        <v>0</v>
      </c>
      <c r="R191" s="1">
        <v>0</v>
      </c>
      <c r="S191" s="182">
        <f>HLOOKUP(O191,Pesos!$C$4:$H$8,4,FALSE)*R191</f>
        <v>0</v>
      </c>
      <c r="T191" s="1">
        <v>0</v>
      </c>
      <c r="U191" s="182">
        <f>HLOOKUP(O191,Pesos!$C$4:$H$8,4,FALSE)*T191</f>
        <v>0</v>
      </c>
      <c r="V191" s="182">
        <f t="shared" si="16"/>
        <v>0</v>
      </c>
      <c r="W191" s="1"/>
    </row>
    <row r="192" spans="1:23">
      <c r="A192" s="1"/>
      <c r="B192" s="1"/>
      <c r="C192" s="1"/>
      <c r="D192" s="201"/>
      <c r="E192" s="176"/>
      <c r="F192" s="176"/>
      <c r="G192" s="201"/>
      <c r="H192" s="234"/>
      <c r="I192" s="234"/>
      <c r="J192" s="234"/>
      <c r="K192" s="198"/>
      <c r="L192" s="1">
        <f t="shared" si="14"/>
        <v>1</v>
      </c>
      <c r="M192" s="1">
        <f t="shared" si="13"/>
        <v>1</v>
      </c>
      <c r="N192" s="169">
        <f t="shared" si="15"/>
        <v>0</v>
      </c>
      <c r="O192" s="1" t="s">
        <v>168</v>
      </c>
      <c r="P192" s="1">
        <v>0</v>
      </c>
      <c r="Q192" s="182">
        <f>HLOOKUP(O192,Pesos!$C$4:$H$8,3,FALSE)*P192</f>
        <v>0</v>
      </c>
      <c r="R192" s="1">
        <v>0</v>
      </c>
      <c r="S192" s="182">
        <f>HLOOKUP(O192,Pesos!$C$4:$H$8,4,FALSE)*R192</f>
        <v>0</v>
      </c>
      <c r="T192" s="1">
        <v>0</v>
      </c>
      <c r="U192" s="182">
        <f>HLOOKUP(O192,Pesos!$C$4:$H$8,4,FALSE)*T192</f>
        <v>0</v>
      </c>
      <c r="V192" s="182">
        <f t="shared" si="16"/>
        <v>0</v>
      </c>
      <c r="W192" s="1"/>
    </row>
    <row r="193" spans="1:23">
      <c r="A193" s="1"/>
      <c r="B193" s="1"/>
      <c r="C193" s="1"/>
      <c r="D193" s="201"/>
      <c r="E193" s="176"/>
      <c r="F193" s="176"/>
      <c r="G193" s="201"/>
      <c r="H193" s="234"/>
      <c r="I193" s="234"/>
      <c r="J193" s="234"/>
      <c r="K193" s="198"/>
      <c r="L193" s="1">
        <f t="shared" si="14"/>
        <v>1</v>
      </c>
      <c r="M193" s="1">
        <f t="shared" si="13"/>
        <v>1</v>
      </c>
      <c r="N193" s="169">
        <f t="shared" si="15"/>
        <v>0</v>
      </c>
      <c r="O193" s="1" t="s">
        <v>168</v>
      </c>
      <c r="P193" s="1">
        <v>0</v>
      </c>
      <c r="Q193" s="182">
        <f>HLOOKUP(O193,Pesos!$C$4:$H$8,3,FALSE)*P193</f>
        <v>0</v>
      </c>
      <c r="R193" s="1">
        <v>0</v>
      </c>
      <c r="S193" s="182">
        <f>HLOOKUP(O193,Pesos!$C$4:$H$8,4,FALSE)*R193</f>
        <v>0</v>
      </c>
      <c r="T193" s="1">
        <v>0</v>
      </c>
      <c r="U193" s="182">
        <f>HLOOKUP(O193,Pesos!$C$4:$H$8,4,FALSE)*T193</f>
        <v>0</v>
      </c>
      <c r="V193" s="182">
        <f t="shared" si="16"/>
        <v>0</v>
      </c>
      <c r="W193" s="1"/>
    </row>
    <row r="194" spans="1:23">
      <c r="A194" s="1"/>
      <c r="B194" s="1"/>
      <c r="C194" s="1"/>
      <c r="D194" s="201"/>
      <c r="E194" s="176"/>
      <c r="F194" s="176"/>
      <c r="G194" s="201"/>
      <c r="H194" s="234"/>
      <c r="I194" s="234"/>
      <c r="J194" s="234"/>
      <c r="K194" s="198"/>
      <c r="L194" s="1">
        <f t="shared" si="14"/>
        <v>1</v>
      </c>
      <c r="M194" s="1">
        <f t="shared" si="13"/>
        <v>1</v>
      </c>
      <c r="N194" s="169">
        <f t="shared" si="15"/>
        <v>0</v>
      </c>
      <c r="O194" s="1" t="s">
        <v>168</v>
      </c>
      <c r="P194" s="1">
        <v>0</v>
      </c>
      <c r="Q194" s="182">
        <f>HLOOKUP(O194,Pesos!$C$4:$H$8,3,FALSE)*P194</f>
        <v>0</v>
      </c>
      <c r="R194" s="1">
        <v>0</v>
      </c>
      <c r="S194" s="182">
        <f>HLOOKUP(O194,Pesos!$C$4:$H$8,4,FALSE)*R194</f>
        <v>0</v>
      </c>
      <c r="T194" s="1">
        <v>0</v>
      </c>
      <c r="U194" s="182">
        <f>HLOOKUP(O194,Pesos!$C$4:$H$8,4,FALSE)*T194</f>
        <v>0</v>
      </c>
      <c r="V194" s="182">
        <f t="shared" si="16"/>
        <v>0</v>
      </c>
      <c r="W194" s="1"/>
    </row>
    <row r="195" spans="1:23">
      <c r="A195" s="1"/>
      <c r="B195" s="1"/>
      <c r="C195" s="1"/>
      <c r="D195" s="201"/>
      <c r="E195" s="176"/>
      <c r="F195" s="176"/>
      <c r="G195" s="201"/>
      <c r="H195" s="234"/>
      <c r="I195" s="234"/>
      <c r="J195" s="234"/>
      <c r="K195" s="198"/>
      <c r="L195" s="1">
        <f t="shared" si="14"/>
        <v>1</v>
      </c>
      <c r="M195" s="1">
        <f t="shared" si="13"/>
        <v>1</v>
      </c>
      <c r="N195" s="169">
        <f t="shared" si="15"/>
        <v>0</v>
      </c>
      <c r="O195" s="1" t="s">
        <v>168</v>
      </c>
      <c r="P195" s="1">
        <v>0</v>
      </c>
      <c r="Q195" s="182">
        <f>HLOOKUP(O195,Pesos!$C$4:$H$8,3,FALSE)*P195</f>
        <v>0</v>
      </c>
      <c r="R195" s="1">
        <v>0</v>
      </c>
      <c r="S195" s="182">
        <f>HLOOKUP(O195,Pesos!$C$4:$H$8,4,FALSE)*R195</f>
        <v>0</v>
      </c>
      <c r="T195" s="1">
        <v>0</v>
      </c>
      <c r="U195" s="182">
        <f>HLOOKUP(O195,Pesos!$C$4:$H$8,4,FALSE)*T195</f>
        <v>0</v>
      </c>
      <c r="V195" s="182">
        <f t="shared" si="16"/>
        <v>0</v>
      </c>
      <c r="W195" s="1"/>
    </row>
    <row r="196" spans="1:23">
      <c r="A196" s="1"/>
      <c r="B196" s="1"/>
      <c r="C196" s="1"/>
      <c r="D196" s="201"/>
      <c r="E196" s="176"/>
      <c r="F196" s="176"/>
      <c r="G196" s="201"/>
      <c r="H196" s="234"/>
      <c r="I196" s="234"/>
      <c r="J196" s="234"/>
      <c r="K196" s="198"/>
      <c r="L196" s="1">
        <f t="shared" si="14"/>
        <v>1</v>
      </c>
      <c r="M196" s="1">
        <f t="shared" si="13"/>
        <v>1</v>
      </c>
      <c r="N196" s="169">
        <f t="shared" si="15"/>
        <v>0</v>
      </c>
      <c r="O196" s="1" t="s">
        <v>168</v>
      </c>
      <c r="P196" s="1">
        <v>0</v>
      </c>
      <c r="Q196" s="182">
        <f>HLOOKUP(O196,Pesos!$C$4:$H$8,3,FALSE)*P196</f>
        <v>0</v>
      </c>
      <c r="R196" s="1">
        <v>0</v>
      </c>
      <c r="S196" s="182">
        <f>HLOOKUP(O196,Pesos!$C$4:$H$8,4,FALSE)*R196</f>
        <v>0</v>
      </c>
      <c r="T196" s="1">
        <v>0</v>
      </c>
      <c r="U196" s="182">
        <f>HLOOKUP(O196,Pesos!$C$4:$H$8,4,FALSE)*T196</f>
        <v>0</v>
      </c>
      <c r="V196" s="182">
        <f t="shared" si="16"/>
        <v>0</v>
      </c>
      <c r="W196" s="1"/>
    </row>
    <row r="197" spans="1:23">
      <c r="A197" s="1"/>
      <c r="B197" s="1"/>
      <c r="C197" s="1"/>
      <c r="D197" s="201"/>
      <c r="E197" s="176"/>
      <c r="F197" s="176"/>
      <c r="G197" s="201"/>
      <c r="H197" s="234"/>
      <c r="I197" s="234"/>
      <c r="J197" s="234"/>
      <c r="K197" s="198"/>
      <c r="L197" s="1">
        <f t="shared" si="14"/>
        <v>1</v>
      </c>
      <c r="M197" s="1">
        <f t="shared" si="13"/>
        <v>1</v>
      </c>
      <c r="N197" s="169">
        <f t="shared" si="15"/>
        <v>0</v>
      </c>
      <c r="O197" s="1" t="s">
        <v>168</v>
      </c>
      <c r="P197" s="1">
        <v>0</v>
      </c>
      <c r="Q197" s="182">
        <f>HLOOKUP(O197,Pesos!$C$4:$H$8,3,FALSE)*P197</f>
        <v>0</v>
      </c>
      <c r="R197" s="1">
        <v>0</v>
      </c>
      <c r="S197" s="182">
        <f>HLOOKUP(O197,Pesos!$C$4:$H$8,4,FALSE)*R197</f>
        <v>0</v>
      </c>
      <c r="T197" s="1">
        <v>0</v>
      </c>
      <c r="U197" s="182">
        <f>HLOOKUP(O197,Pesos!$C$4:$H$8,4,FALSE)*T197</f>
        <v>0</v>
      </c>
      <c r="V197" s="182">
        <f t="shared" si="16"/>
        <v>0</v>
      </c>
      <c r="W197" s="1"/>
    </row>
    <row r="198" spans="1:23">
      <c r="A198" s="1"/>
      <c r="B198" s="1"/>
      <c r="C198" s="1"/>
      <c r="D198" s="201"/>
      <c r="E198" s="176"/>
      <c r="F198" s="176"/>
      <c r="G198" s="201"/>
      <c r="H198" s="234"/>
      <c r="I198" s="234"/>
      <c r="J198" s="234"/>
      <c r="K198" s="198"/>
      <c r="L198" s="1">
        <f t="shared" si="14"/>
        <v>1</v>
      </c>
      <c r="M198" s="1">
        <f t="shared" si="13"/>
        <v>1</v>
      </c>
      <c r="N198" s="169">
        <f t="shared" si="15"/>
        <v>0</v>
      </c>
      <c r="O198" s="1" t="s">
        <v>168</v>
      </c>
      <c r="P198" s="1">
        <v>0</v>
      </c>
      <c r="Q198" s="182">
        <f>HLOOKUP(O198,Pesos!$C$4:$H$8,3,FALSE)*P198</f>
        <v>0</v>
      </c>
      <c r="R198" s="1">
        <v>0</v>
      </c>
      <c r="S198" s="182">
        <f>HLOOKUP(O198,Pesos!$C$4:$H$8,4,FALSE)*R198</f>
        <v>0</v>
      </c>
      <c r="T198" s="1">
        <v>0</v>
      </c>
      <c r="U198" s="182">
        <f>HLOOKUP(O198,Pesos!$C$4:$H$8,4,FALSE)*T198</f>
        <v>0</v>
      </c>
      <c r="V198" s="182">
        <f t="shared" si="16"/>
        <v>0</v>
      </c>
      <c r="W198" s="1"/>
    </row>
    <row r="199" spans="1:23">
      <c r="A199" s="1"/>
      <c r="B199" s="1"/>
      <c r="C199" s="1"/>
      <c r="D199" s="201"/>
      <c r="E199" s="176"/>
      <c r="F199" s="176"/>
      <c r="G199" s="201"/>
      <c r="H199" s="234"/>
      <c r="I199" s="234"/>
      <c r="J199" s="234"/>
      <c r="K199" s="198"/>
      <c r="L199" s="1">
        <f t="shared" si="14"/>
        <v>1</v>
      </c>
      <c r="M199" s="1">
        <f t="shared" si="13"/>
        <v>1</v>
      </c>
      <c r="N199" s="169">
        <f t="shared" si="15"/>
        <v>0</v>
      </c>
      <c r="O199" s="1" t="s">
        <v>168</v>
      </c>
      <c r="P199" s="1">
        <v>0</v>
      </c>
      <c r="Q199" s="182">
        <f>HLOOKUP(O199,Pesos!$C$4:$H$8,3,FALSE)*P199</f>
        <v>0</v>
      </c>
      <c r="R199" s="1">
        <v>0</v>
      </c>
      <c r="S199" s="182">
        <f>HLOOKUP(O199,Pesos!$C$4:$H$8,4,FALSE)*R199</f>
        <v>0</v>
      </c>
      <c r="T199" s="1">
        <v>0</v>
      </c>
      <c r="U199" s="182">
        <f>HLOOKUP(O199,Pesos!$C$4:$H$8,4,FALSE)*T199</f>
        <v>0</v>
      </c>
      <c r="V199" s="182">
        <f t="shared" si="16"/>
        <v>0</v>
      </c>
      <c r="W199" s="1"/>
    </row>
    <row r="200" spans="1:23">
      <c r="A200" s="1"/>
      <c r="B200" s="1"/>
      <c r="C200" s="1"/>
      <c r="D200" s="201"/>
      <c r="E200" s="176"/>
      <c r="F200" s="176"/>
      <c r="G200" s="201"/>
      <c r="H200" s="234"/>
      <c r="I200" s="234"/>
      <c r="J200" s="234"/>
      <c r="K200" s="198"/>
      <c r="L200" s="1">
        <f t="shared" si="14"/>
        <v>1</v>
      </c>
      <c r="M200" s="1">
        <f t="shared" si="13"/>
        <v>1</v>
      </c>
      <c r="N200" s="169">
        <f t="shared" si="15"/>
        <v>0</v>
      </c>
      <c r="O200" s="1" t="s">
        <v>168</v>
      </c>
      <c r="P200" s="1">
        <v>0</v>
      </c>
      <c r="Q200" s="182">
        <f>HLOOKUP(O200,Pesos!$C$4:$H$8,3,FALSE)*P200</f>
        <v>0</v>
      </c>
      <c r="R200" s="1">
        <v>0</v>
      </c>
      <c r="S200" s="182">
        <f>HLOOKUP(O200,Pesos!$C$4:$H$8,4,FALSE)*R200</f>
        <v>0</v>
      </c>
      <c r="T200" s="1">
        <v>0</v>
      </c>
      <c r="U200" s="182">
        <f>HLOOKUP(O200,Pesos!$C$4:$H$8,4,FALSE)*T200</f>
        <v>0</v>
      </c>
      <c r="V200" s="182">
        <f t="shared" si="16"/>
        <v>0</v>
      </c>
      <c r="W200" s="1"/>
    </row>
    <row r="201" spans="1:23">
      <c r="A201" s="1"/>
      <c r="B201" s="1"/>
      <c r="C201" s="1"/>
      <c r="D201" s="201"/>
      <c r="E201" s="176"/>
      <c r="F201" s="176"/>
      <c r="G201" s="201"/>
      <c r="H201" s="234"/>
      <c r="I201" s="234"/>
      <c r="J201" s="234"/>
      <c r="K201" s="198"/>
      <c r="L201" s="1">
        <f t="shared" si="14"/>
        <v>1</v>
      </c>
      <c r="M201" s="1">
        <f t="shared" si="13"/>
        <v>1</v>
      </c>
      <c r="N201" s="169">
        <f t="shared" si="15"/>
        <v>0</v>
      </c>
      <c r="O201" s="1" t="s">
        <v>168</v>
      </c>
      <c r="P201" s="1">
        <v>0</v>
      </c>
      <c r="Q201" s="182">
        <f>HLOOKUP(O201,Pesos!$C$4:$H$8,3,FALSE)*P201</f>
        <v>0</v>
      </c>
      <c r="R201" s="1">
        <v>0</v>
      </c>
      <c r="S201" s="182">
        <f>HLOOKUP(O201,Pesos!$C$4:$H$8,4,FALSE)*R201</f>
        <v>0</v>
      </c>
      <c r="T201" s="1">
        <v>0</v>
      </c>
      <c r="U201" s="182">
        <f>HLOOKUP(O201,Pesos!$C$4:$H$8,4,FALSE)*T201</f>
        <v>0</v>
      </c>
      <c r="V201" s="182">
        <f t="shared" si="16"/>
        <v>0</v>
      </c>
      <c r="W201" s="1"/>
    </row>
    <row r="202" spans="1:23">
      <c r="A202" s="1"/>
      <c r="B202" s="1"/>
      <c r="C202" s="1"/>
      <c r="D202" s="201"/>
      <c r="E202" s="176"/>
      <c r="F202" s="176"/>
      <c r="G202" s="201"/>
      <c r="H202" s="234"/>
      <c r="I202" s="234"/>
      <c r="J202" s="234"/>
      <c r="K202" s="198"/>
      <c r="L202" s="1">
        <f t="shared" si="14"/>
        <v>1</v>
      </c>
      <c r="M202" s="1">
        <f t="shared" si="13"/>
        <v>1</v>
      </c>
      <c r="N202" s="169">
        <f t="shared" si="15"/>
        <v>0</v>
      </c>
      <c r="O202" s="1" t="s">
        <v>168</v>
      </c>
      <c r="P202" s="1">
        <v>0</v>
      </c>
      <c r="Q202" s="182">
        <f>HLOOKUP(O202,Pesos!$C$4:$H$8,3,FALSE)*P202</f>
        <v>0</v>
      </c>
      <c r="R202" s="1">
        <v>0</v>
      </c>
      <c r="S202" s="182">
        <f>HLOOKUP(O202,Pesos!$C$4:$H$8,4,FALSE)*R202</f>
        <v>0</v>
      </c>
      <c r="T202" s="1">
        <v>0</v>
      </c>
      <c r="U202" s="182">
        <f>HLOOKUP(O202,Pesos!$C$4:$H$8,4,FALSE)*T202</f>
        <v>0</v>
      </c>
      <c r="V202" s="182">
        <f t="shared" si="16"/>
        <v>0</v>
      </c>
      <c r="W202" s="1"/>
    </row>
    <row r="203" spans="1:23">
      <c r="A203" s="1"/>
      <c r="B203" s="1"/>
      <c r="C203" s="1"/>
      <c r="D203" s="201"/>
      <c r="E203" s="176"/>
      <c r="F203" s="176"/>
      <c r="G203" s="201"/>
      <c r="H203" s="234"/>
      <c r="I203" s="234"/>
      <c r="J203" s="234"/>
      <c r="K203" s="198"/>
      <c r="L203" s="1">
        <f t="shared" si="14"/>
        <v>1</v>
      </c>
      <c r="M203" s="1">
        <f t="shared" si="13"/>
        <v>1</v>
      </c>
      <c r="N203" s="169">
        <f t="shared" si="15"/>
        <v>0</v>
      </c>
      <c r="O203" s="1" t="s">
        <v>168</v>
      </c>
      <c r="P203" s="1">
        <v>0</v>
      </c>
      <c r="Q203" s="182">
        <f>HLOOKUP(O203,Pesos!$C$4:$H$8,3,FALSE)*P203</f>
        <v>0</v>
      </c>
      <c r="R203" s="1">
        <v>0</v>
      </c>
      <c r="S203" s="182">
        <f>HLOOKUP(O203,Pesos!$C$4:$H$8,4,FALSE)*R203</f>
        <v>0</v>
      </c>
      <c r="T203" s="1">
        <v>0</v>
      </c>
      <c r="U203" s="182">
        <f>HLOOKUP(O203,Pesos!$C$4:$H$8,4,FALSE)*T203</f>
        <v>0</v>
      </c>
      <c r="V203" s="182">
        <f t="shared" si="16"/>
        <v>0</v>
      </c>
      <c r="W203" s="1"/>
    </row>
    <row r="204" spans="1:23">
      <c r="A204" s="1"/>
      <c r="B204" s="1"/>
      <c r="C204" s="1"/>
      <c r="D204" s="201"/>
      <c r="E204" s="176"/>
      <c r="F204" s="176"/>
      <c r="G204" s="201"/>
      <c r="H204" s="234"/>
      <c r="I204" s="234"/>
      <c r="J204" s="234"/>
      <c r="K204" s="198"/>
      <c r="L204" s="1">
        <f t="shared" si="14"/>
        <v>1</v>
      </c>
      <c r="M204" s="1">
        <f t="shared" si="13"/>
        <v>1</v>
      </c>
      <c r="N204" s="169">
        <f t="shared" si="15"/>
        <v>0</v>
      </c>
      <c r="O204" s="1" t="s">
        <v>168</v>
      </c>
      <c r="P204" s="1">
        <v>0</v>
      </c>
      <c r="Q204" s="182">
        <f>HLOOKUP(O204,Pesos!$C$4:$H$8,3,FALSE)*P204</f>
        <v>0</v>
      </c>
      <c r="R204" s="1">
        <v>0</v>
      </c>
      <c r="S204" s="182">
        <f>HLOOKUP(O204,Pesos!$C$4:$H$8,4,FALSE)*R204</f>
        <v>0</v>
      </c>
      <c r="T204" s="1">
        <v>0</v>
      </c>
      <c r="U204" s="182">
        <f>HLOOKUP(O204,Pesos!$C$4:$H$8,4,FALSE)*T204</f>
        <v>0</v>
      </c>
      <c r="V204" s="182">
        <f t="shared" si="16"/>
        <v>0</v>
      </c>
      <c r="W204" s="1"/>
    </row>
    <row r="205" spans="1:23">
      <c r="A205" s="1"/>
      <c r="B205" s="1"/>
      <c r="C205" s="1"/>
      <c r="D205" s="201"/>
      <c r="E205" s="176"/>
      <c r="F205" s="176"/>
      <c r="G205" s="201"/>
      <c r="H205" s="234"/>
      <c r="I205" s="234"/>
      <c r="J205" s="234"/>
      <c r="K205" s="198"/>
      <c r="L205" s="1">
        <f t="shared" si="14"/>
        <v>1</v>
      </c>
      <c r="M205" s="1">
        <f t="shared" si="13"/>
        <v>1</v>
      </c>
      <c r="N205" s="169">
        <f t="shared" si="15"/>
        <v>0</v>
      </c>
      <c r="O205" s="1" t="s">
        <v>168</v>
      </c>
      <c r="P205" s="1">
        <v>0</v>
      </c>
      <c r="Q205" s="182">
        <f>HLOOKUP(O205,Pesos!$C$4:$H$8,3,FALSE)*P205</f>
        <v>0</v>
      </c>
      <c r="R205" s="1">
        <v>0</v>
      </c>
      <c r="S205" s="182">
        <f>HLOOKUP(O205,Pesos!$C$4:$H$8,4,FALSE)*R205</f>
        <v>0</v>
      </c>
      <c r="T205" s="1">
        <v>0</v>
      </c>
      <c r="U205" s="182">
        <f>HLOOKUP(O205,Pesos!$C$4:$H$8,4,FALSE)*T205</f>
        <v>0</v>
      </c>
      <c r="V205" s="182">
        <f t="shared" si="16"/>
        <v>0</v>
      </c>
      <c r="W205" s="1"/>
    </row>
    <row r="206" spans="1:23">
      <c r="A206" s="1"/>
      <c r="B206" s="1"/>
      <c r="C206" s="1"/>
      <c r="D206" s="201"/>
      <c r="E206" s="176"/>
      <c r="F206" s="176"/>
      <c r="G206" s="201"/>
      <c r="H206" s="234"/>
      <c r="I206" s="234"/>
      <c r="J206" s="234"/>
      <c r="K206" s="198"/>
      <c r="L206" s="1">
        <f t="shared" si="14"/>
        <v>1</v>
      </c>
      <c r="M206" s="1">
        <f t="shared" si="13"/>
        <v>1</v>
      </c>
      <c r="N206" s="169">
        <f t="shared" si="15"/>
        <v>0</v>
      </c>
      <c r="O206" s="1" t="s">
        <v>168</v>
      </c>
      <c r="P206" s="1">
        <v>0</v>
      </c>
      <c r="Q206" s="182">
        <f>HLOOKUP(O206,Pesos!$C$4:$H$8,3,FALSE)*P206</f>
        <v>0</v>
      </c>
      <c r="R206" s="1">
        <v>0</v>
      </c>
      <c r="S206" s="182">
        <f>HLOOKUP(O206,Pesos!$C$4:$H$8,4,FALSE)*R206</f>
        <v>0</v>
      </c>
      <c r="T206" s="1">
        <v>0</v>
      </c>
      <c r="U206" s="182">
        <f>HLOOKUP(O206,Pesos!$C$4:$H$8,4,FALSE)*T206</f>
        <v>0</v>
      </c>
      <c r="V206" s="182">
        <f t="shared" si="16"/>
        <v>0</v>
      </c>
      <c r="W206" s="1"/>
    </row>
    <row r="207" spans="1:23">
      <c r="A207" s="1"/>
      <c r="B207" s="1"/>
      <c r="C207" s="1"/>
      <c r="D207" s="201"/>
      <c r="E207" s="176"/>
      <c r="F207" s="176"/>
      <c r="G207" s="201"/>
      <c r="H207" s="234"/>
      <c r="I207" s="234"/>
      <c r="J207" s="234"/>
      <c r="K207" s="198"/>
      <c r="L207" s="1">
        <f t="shared" si="14"/>
        <v>1</v>
      </c>
      <c r="M207" s="1">
        <f t="shared" si="13"/>
        <v>1</v>
      </c>
      <c r="N207" s="169">
        <f t="shared" si="15"/>
        <v>0</v>
      </c>
      <c r="O207" s="1" t="s">
        <v>168</v>
      </c>
      <c r="P207" s="1">
        <v>0</v>
      </c>
      <c r="Q207" s="182">
        <f>HLOOKUP(O207,Pesos!$C$4:$H$8,3,FALSE)*P207</f>
        <v>0</v>
      </c>
      <c r="R207" s="1">
        <v>0</v>
      </c>
      <c r="S207" s="182">
        <f>HLOOKUP(O207,Pesos!$C$4:$H$8,4,FALSE)*R207</f>
        <v>0</v>
      </c>
      <c r="T207" s="1">
        <v>0</v>
      </c>
      <c r="U207" s="182">
        <f>HLOOKUP(O207,Pesos!$C$4:$H$8,4,FALSE)*T207</f>
        <v>0</v>
      </c>
      <c r="V207" s="182">
        <f t="shared" si="16"/>
        <v>0</v>
      </c>
      <c r="W207" s="1"/>
    </row>
    <row r="208" spans="1:23">
      <c r="A208" s="1"/>
      <c r="B208" s="1"/>
      <c r="C208" s="1"/>
      <c r="D208" s="201"/>
      <c r="E208" s="176"/>
      <c r="F208" s="176"/>
      <c r="G208" s="201"/>
      <c r="H208" s="234"/>
      <c r="I208" s="234"/>
      <c r="J208" s="234"/>
      <c r="K208" s="198"/>
      <c r="L208" s="1">
        <f t="shared" si="14"/>
        <v>1</v>
      </c>
      <c r="M208" s="1">
        <f t="shared" si="13"/>
        <v>1</v>
      </c>
      <c r="N208" s="169">
        <f t="shared" si="15"/>
        <v>0</v>
      </c>
      <c r="O208" s="1" t="s">
        <v>168</v>
      </c>
      <c r="P208" s="1">
        <v>0</v>
      </c>
      <c r="Q208" s="182">
        <f>HLOOKUP(O208,Pesos!$C$4:$H$8,3,FALSE)*P208</f>
        <v>0</v>
      </c>
      <c r="R208" s="1">
        <v>0</v>
      </c>
      <c r="S208" s="182">
        <f>HLOOKUP(O208,Pesos!$C$4:$H$8,4,FALSE)*R208</f>
        <v>0</v>
      </c>
      <c r="T208" s="1">
        <v>0</v>
      </c>
      <c r="U208" s="182">
        <f>HLOOKUP(O208,Pesos!$C$4:$H$8,4,FALSE)*T208</f>
        <v>0</v>
      </c>
      <c r="V208" s="182">
        <f t="shared" si="16"/>
        <v>0</v>
      </c>
      <c r="W208" s="1"/>
    </row>
    <row r="209" spans="1:23">
      <c r="A209" s="1"/>
      <c r="B209" s="1"/>
      <c r="C209" s="1"/>
      <c r="D209" s="347"/>
      <c r="E209" s="176"/>
      <c r="F209" s="176"/>
      <c r="G209" s="201"/>
      <c r="H209" s="234"/>
      <c r="I209" s="234"/>
      <c r="J209" s="234"/>
      <c r="K209" s="198"/>
      <c r="L209" s="1">
        <f t="shared" si="14"/>
        <v>1</v>
      </c>
      <c r="M209" s="1">
        <f t="shared" si="13"/>
        <v>1</v>
      </c>
      <c r="N209" s="169">
        <f t="shared" si="15"/>
        <v>0</v>
      </c>
      <c r="O209" s="1" t="s">
        <v>168</v>
      </c>
      <c r="P209" s="1">
        <v>0</v>
      </c>
      <c r="Q209" s="182">
        <f>HLOOKUP(O209,Pesos!$C$4:$H$8,3,FALSE)*P209</f>
        <v>0</v>
      </c>
      <c r="R209" s="1">
        <v>0</v>
      </c>
      <c r="S209" s="182">
        <f>HLOOKUP(O209,Pesos!$C$4:$H$8,4,FALSE)*R209</f>
        <v>0</v>
      </c>
      <c r="T209" s="1">
        <v>0</v>
      </c>
      <c r="U209" s="182">
        <f>HLOOKUP(O209,Pesos!$C$4:$H$8,4,FALSE)*T209</f>
        <v>0</v>
      </c>
      <c r="V209" s="182">
        <f t="shared" si="16"/>
        <v>0</v>
      </c>
      <c r="W209" s="1"/>
    </row>
    <row r="210" spans="1:23">
      <c r="A210" s="1"/>
      <c r="B210" s="1"/>
      <c r="C210" s="1"/>
      <c r="D210" s="347"/>
      <c r="E210" s="176"/>
      <c r="F210" s="176"/>
      <c r="G210" s="201"/>
      <c r="H210" s="234"/>
      <c r="I210" s="234"/>
      <c r="J210" s="234"/>
      <c r="K210" s="198"/>
      <c r="L210" s="1">
        <f t="shared" si="14"/>
        <v>1</v>
      </c>
      <c r="M210" s="1">
        <f t="shared" si="13"/>
        <v>1</v>
      </c>
      <c r="N210" s="169">
        <f t="shared" si="15"/>
        <v>0</v>
      </c>
      <c r="O210" s="1" t="s">
        <v>168</v>
      </c>
      <c r="P210" s="1">
        <v>0</v>
      </c>
      <c r="Q210" s="182">
        <f>HLOOKUP(O210,Pesos!$C$4:$H$8,3,FALSE)*P210</f>
        <v>0</v>
      </c>
      <c r="R210" s="1">
        <v>0</v>
      </c>
      <c r="S210" s="182">
        <f>HLOOKUP(O210,Pesos!$C$4:$H$8,4,FALSE)*R210</f>
        <v>0</v>
      </c>
      <c r="T210" s="1">
        <v>0</v>
      </c>
      <c r="U210" s="182">
        <f>HLOOKUP(O210,Pesos!$C$4:$H$8,4,FALSE)*T210</f>
        <v>0</v>
      </c>
      <c r="V210" s="182">
        <f t="shared" si="16"/>
        <v>0</v>
      </c>
      <c r="W210" s="1"/>
    </row>
    <row r="211" spans="1:23">
      <c r="A211" s="1"/>
      <c r="B211" s="1"/>
      <c r="C211" s="1"/>
      <c r="D211" s="347"/>
      <c r="E211" s="176"/>
      <c r="F211" s="176"/>
      <c r="G211" s="201"/>
      <c r="H211" s="234"/>
      <c r="I211" s="234"/>
      <c r="J211" s="234"/>
      <c r="K211" s="198"/>
      <c r="L211" s="1">
        <f t="shared" si="14"/>
        <v>1</v>
      </c>
      <c r="M211" s="1">
        <f t="shared" si="13"/>
        <v>1</v>
      </c>
      <c r="N211" s="169">
        <f t="shared" si="15"/>
        <v>0</v>
      </c>
      <c r="O211" s="1" t="s">
        <v>168</v>
      </c>
      <c r="P211" s="1">
        <v>0</v>
      </c>
      <c r="Q211" s="182">
        <f>HLOOKUP(O211,Pesos!$C$4:$H$8,3,FALSE)*P211</f>
        <v>0</v>
      </c>
      <c r="R211" s="1">
        <v>0</v>
      </c>
      <c r="S211" s="182">
        <f>HLOOKUP(O211,Pesos!$C$4:$H$8,4,FALSE)*R211</f>
        <v>0</v>
      </c>
      <c r="T211" s="1">
        <v>0</v>
      </c>
      <c r="U211" s="182">
        <f>HLOOKUP(O211,Pesos!$C$4:$H$8,4,FALSE)*T211</f>
        <v>0</v>
      </c>
      <c r="V211" s="182">
        <f t="shared" si="16"/>
        <v>0</v>
      </c>
      <c r="W211" s="1"/>
    </row>
    <row r="212" spans="1:23">
      <c r="A212" s="1"/>
      <c r="B212" s="1"/>
      <c r="C212" s="1"/>
      <c r="D212" s="347"/>
      <c r="E212" s="176"/>
      <c r="F212" s="176"/>
      <c r="G212" s="201"/>
      <c r="H212" s="234"/>
      <c r="I212" s="234"/>
      <c r="J212" s="234"/>
      <c r="K212" s="198"/>
      <c r="L212" s="1">
        <f t="shared" si="14"/>
        <v>1</v>
      </c>
      <c r="M212" s="1">
        <f t="shared" si="13"/>
        <v>1</v>
      </c>
      <c r="N212" s="169">
        <f t="shared" si="15"/>
        <v>0</v>
      </c>
      <c r="O212" s="1" t="s">
        <v>168</v>
      </c>
      <c r="P212" s="1">
        <v>0</v>
      </c>
      <c r="Q212" s="182">
        <f>HLOOKUP(O212,Pesos!$C$4:$H$8,3,FALSE)*P212</f>
        <v>0</v>
      </c>
      <c r="R212" s="1">
        <v>0</v>
      </c>
      <c r="S212" s="182">
        <f>HLOOKUP(O212,Pesos!$C$4:$H$8,4,FALSE)*R212</f>
        <v>0</v>
      </c>
      <c r="T212" s="1">
        <v>0</v>
      </c>
      <c r="U212" s="182">
        <f>HLOOKUP(O212,Pesos!$C$4:$H$8,4,FALSE)*T212</f>
        <v>0</v>
      </c>
      <c r="V212" s="182">
        <f t="shared" si="16"/>
        <v>0</v>
      </c>
      <c r="W212" s="1"/>
    </row>
    <row r="213" spans="1:23">
      <c r="A213" s="1"/>
      <c r="B213" s="1"/>
      <c r="C213" s="1"/>
      <c r="D213" s="347"/>
      <c r="E213" s="176"/>
      <c r="F213" s="176"/>
      <c r="G213" s="201"/>
      <c r="H213" s="234"/>
      <c r="I213" s="234"/>
      <c r="J213" s="234"/>
      <c r="K213" s="198"/>
      <c r="L213" s="1">
        <f t="shared" si="14"/>
        <v>1</v>
      </c>
      <c r="M213" s="1">
        <f t="shared" si="13"/>
        <v>1</v>
      </c>
      <c r="N213" s="169">
        <f t="shared" si="15"/>
        <v>0</v>
      </c>
      <c r="O213" s="1" t="s">
        <v>168</v>
      </c>
      <c r="P213" s="1">
        <v>0</v>
      </c>
      <c r="Q213" s="182">
        <f>HLOOKUP(O213,Pesos!$C$4:$H$8,3,FALSE)*P213</f>
        <v>0</v>
      </c>
      <c r="R213" s="1">
        <v>0</v>
      </c>
      <c r="S213" s="182">
        <f>HLOOKUP(O213,Pesos!$C$4:$H$8,4,FALSE)*R213</f>
        <v>0</v>
      </c>
      <c r="T213" s="1">
        <v>0</v>
      </c>
      <c r="U213" s="182">
        <f>HLOOKUP(O213,Pesos!$C$4:$H$8,4,FALSE)*T213</f>
        <v>0</v>
      </c>
      <c r="V213" s="182">
        <f t="shared" si="16"/>
        <v>0</v>
      </c>
      <c r="W213" s="1"/>
    </row>
    <row r="214" spans="1:23" ht="15.75" customHeight="1">
      <c r="A214" s="1"/>
      <c r="B214" s="1"/>
      <c r="C214" s="1"/>
      <c r="D214" s="347"/>
      <c r="E214" s="176"/>
      <c r="F214" s="176"/>
      <c r="G214" s="201"/>
      <c r="H214" s="234"/>
      <c r="I214" s="234"/>
      <c r="J214" s="234"/>
      <c r="K214" s="198"/>
      <c r="L214" s="1">
        <f t="shared" si="14"/>
        <v>1</v>
      </c>
      <c r="M214" s="1">
        <f t="shared" ref="M214:M281" si="17">IF(EXACT(_xlfn.DAYS(H214,J214),0),1,_xlfn.DAYS(J214,H214))</f>
        <v>1</v>
      </c>
      <c r="N214" s="169">
        <f t="shared" si="15"/>
        <v>0</v>
      </c>
      <c r="O214" s="1" t="s">
        <v>168</v>
      </c>
      <c r="P214" s="1">
        <v>0</v>
      </c>
      <c r="Q214" s="182">
        <f>HLOOKUP(O214,Pesos!$C$4:$H$8,3,FALSE)*P214</f>
        <v>0</v>
      </c>
      <c r="R214" s="1">
        <v>0</v>
      </c>
      <c r="S214" s="182">
        <f>HLOOKUP(O214,Pesos!$C$4:$H$8,4,FALSE)*R214</f>
        <v>0</v>
      </c>
      <c r="T214" s="1">
        <v>0</v>
      </c>
      <c r="U214" s="182">
        <f>HLOOKUP(O214,Pesos!$C$4:$H$8,4,FALSE)*T214</f>
        <v>0</v>
      </c>
      <c r="V214" s="182">
        <f t="shared" si="16"/>
        <v>0</v>
      </c>
      <c r="W214" s="1"/>
    </row>
    <row r="215" spans="1:23">
      <c r="A215" s="1"/>
      <c r="B215" s="1"/>
      <c r="C215" s="1"/>
      <c r="D215" s="347"/>
      <c r="E215" s="176"/>
      <c r="F215" s="176"/>
      <c r="G215" s="201"/>
      <c r="H215" s="234"/>
      <c r="I215" s="234"/>
      <c r="J215" s="234"/>
      <c r="K215" s="198"/>
      <c r="L215" s="1">
        <f t="shared" si="14"/>
        <v>1</v>
      </c>
      <c r="M215" s="1">
        <f t="shared" si="17"/>
        <v>1</v>
      </c>
      <c r="N215" s="169">
        <f t="shared" si="15"/>
        <v>0</v>
      </c>
      <c r="O215" s="1" t="s">
        <v>168</v>
      </c>
      <c r="P215" s="1">
        <v>0</v>
      </c>
      <c r="Q215" s="182">
        <f>HLOOKUP(O215,Pesos!$C$4:$H$8,3,FALSE)*P215</f>
        <v>0</v>
      </c>
      <c r="R215" s="1">
        <v>0</v>
      </c>
      <c r="S215" s="182">
        <f>HLOOKUP(O215,Pesos!$C$4:$H$8,4,FALSE)*R215</f>
        <v>0</v>
      </c>
      <c r="T215" s="1">
        <v>0</v>
      </c>
      <c r="U215" s="182">
        <f>HLOOKUP(O215,Pesos!$C$4:$H$8,4,FALSE)*T215</f>
        <v>0</v>
      </c>
      <c r="V215" s="182">
        <f t="shared" si="16"/>
        <v>0</v>
      </c>
      <c r="W215" s="1"/>
    </row>
    <row r="216" spans="1:23">
      <c r="A216" s="1"/>
      <c r="B216" s="1"/>
      <c r="C216" s="1"/>
      <c r="D216" s="347"/>
      <c r="E216" s="176"/>
      <c r="F216" s="176"/>
      <c r="G216" s="201"/>
      <c r="H216" s="234"/>
      <c r="I216" s="234"/>
      <c r="J216" s="234"/>
      <c r="K216" s="198"/>
      <c r="L216" s="1">
        <f t="shared" si="14"/>
        <v>1</v>
      </c>
      <c r="M216" s="1">
        <f t="shared" si="17"/>
        <v>1</v>
      </c>
      <c r="N216" s="169">
        <f t="shared" si="15"/>
        <v>0</v>
      </c>
      <c r="O216" s="1" t="s">
        <v>168</v>
      </c>
      <c r="P216" s="1">
        <v>0</v>
      </c>
      <c r="Q216" s="182">
        <f>HLOOKUP(O216,Pesos!$C$4:$H$8,3,FALSE)*P216</f>
        <v>0</v>
      </c>
      <c r="R216" s="1">
        <v>0</v>
      </c>
      <c r="S216" s="182">
        <f>HLOOKUP(O216,Pesos!$C$4:$H$8,4,FALSE)*R216</f>
        <v>0</v>
      </c>
      <c r="T216" s="1">
        <v>0</v>
      </c>
      <c r="U216" s="182">
        <f>HLOOKUP(O216,Pesos!$C$4:$H$8,4,FALSE)*T216</f>
        <v>0</v>
      </c>
      <c r="V216" s="182">
        <f t="shared" si="16"/>
        <v>0</v>
      </c>
      <c r="W216" s="1"/>
    </row>
    <row r="217" spans="1:23">
      <c r="A217" s="1"/>
      <c r="B217" s="1"/>
      <c r="C217" s="1"/>
      <c r="D217" s="347"/>
      <c r="E217" s="176"/>
      <c r="F217" s="176"/>
      <c r="G217" s="201"/>
      <c r="H217" s="234"/>
      <c r="I217" s="234"/>
      <c r="J217" s="234"/>
      <c r="K217" s="198"/>
      <c r="L217" s="1">
        <f t="shared" si="14"/>
        <v>1</v>
      </c>
      <c r="M217" s="1">
        <f t="shared" si="17"/>
        <v>1</v>
      </c>
      <c r="N217" s="169">
        <f t="shared" si="15"/>
        <v>0</v>
      </c>
      <c r="O217" s="1" t="s">
        <v>168</v>
      </c>
      <c r="P217" s="1">
        <v>0</v>
      </c>
      <c r="Q217" s="182">
        <f>HLOOKUP(O217,Pesos!$C$4:$H$8,3,FALSE)*P217</f>
        <v>0</v>
      </c>
      <c r="R217" s="1">
        <v>0</v>
      </c>
      <c r="S217" s="182">
        <f>HLOOKUP(O217,Pesos!$C$4:$H$8,4,FALSE)*R217</f>
        <v>0</v>
      </c>
      <c r="T217" s="1">
        <v>0</v>
      </c>
      <c r="U217" s="182">
        <f>HLOOKUP(O217,Pesos!$C$4:$H$8,4,FALSE)*T217</f>
        <v>0</v>
      </c>
      <c r="V217" s="182">
        <f t="shared" si="16"/>
        <v>0</v>
      </c>
      <c r="W217" s="1"/>
    </row>
    <row r="218" spans="1:23">
      <c r="A218" s="1"/>
      <c r="B218" s="1"/>
      <c r="C218" s="1"/>
      <c r="D218" s="347"/>
      <c r="E218" s="176"/>
      <c r="F218" s="176"/>
      <c r="G218" s="201"/>
      <c r="H218" s="234"/>
      <c r="I218" s="234"/>
      <c r="J218" s="234"/>
      <c r="K218" s="198"/>
      <c r="L218" s="1">
        <f t="shared" si="14"/>
        <v>1</v>
      </c>
      <c r="M218" s="1">
        <f t="shared" si="17"/>
        <v>1</v>
      </c>
      <c r="N218" s="169">
        <f t="shared" si="15"/>
        <v>0</v>
      </c>
      <c r="O218" s="1" t="s">
        <v>168</v>
      </c>
      <c r="P218" s="1">
        <v>0</v>
      </c>
      <c r="Q218" s="182">
        <f>HLOOKUP(O218,Pesos!$C$4:$H$8,3,FALSE)*P218</f>
        <v>0</v>
      </c>
      <c r="R218" s="1">
        <v>0</v>
      </c>
      <c r="S218" s="182">
        <f>HLOOKUP(O218,Pesos!$C$4:$H$8,4,FALSE)*R218</f>
        <v>0</v>
      </c>
      <c r="T218" s="1">
        <v>0</v>
      </c>
      <c r="U218" s="182">
        <f>HLOOKUP(O218,Pesos!$C$4:$H$8,4,FALSE)*T218</f>
        <v>0</v>
      </c>
      <c r="V218" s="182">
        <f t="shared" si="16"/>
        <v>0</v>
      </c>
      <c r="W218" s="1"/>
    </row>
    <row r="219" spans="1:23">
      <c r="A219" s="1"/>
      <c r="B219" s="1"/>
      <c r="C219" s="1"/>
      <c r="D219" s="347"/>
      <c r="E219" s="176"/>
      <c r="F219" s="176"/>
      <c r="G219" s="201"/>
      <c r="H219" s="234"/>
      <c r="I219" s="234"/>
      <c r="J219" s="234"/>
      <c r="K219" s="198"/>
      <c r="L219" s="1">
        <f t="shared" ref="L219:L281" si="18">IF(EXACT(_xlfn.DAYS(H219,I219),0),1,_xlfn.DAYS(I219,H219))</f>
        <v>1</v>
      </c>
      <c r="M219" s="1">
        <f t="shared" si="17"/>
        <v>1</v>
      </c>
      <c r="N219" s="169">
        <f t="shared" si="15"/>
        <v>0</v>
      </c>
      <c r="O219" s="1" t="s">
        <v>168</v>
      </c>
      <c r="P219" s="1">
        <v>0</v>
      </c>
      <c r="Q219" s="182">
        <f>HLOOKUP(O219,Pesos!$C$4:$H$8,3,FALSE)*P219</f>
        <v>0</v>
      </c>
      <c r="R219" s="1">
        <v>0</v>
      </c>
      <c r="S219" s="182">
        <f>HLOOKUP(O219,Pesos!$C$4:$H$8,4,FALSE)*R219</f>
        <v>0</v>
      </c>
      <c r="T219" s="1">
        <v>0</v>
      </c>
      <c r="U219" s="182">
        <f>HLOOKUP(O219,Pesos!$C$4:$H$8,4,FALSE)*T219</f>
        <v>0</v>
      </c>
      <c r="V219" s="182">
        <f t="shared" si="16"/>
        <v>0</v>
      </c>
      <c r="W219" s="1"/>
    </row>
    <row r="220" spans="1:23">
      <c r="A220" s="1"/>
      <c r="B220" s="1"/>
      <c r="C220" s="1"/>
      <c r="D220" s="347"/>
      <c r="E220" s="176"/>
      <c r="F220" s="176"/>
      <c r="G220" s="201"/>
      <c r="H220" s="234"/>
      <c r="I220" s="234"/>
      <c r="J220" s="234"/>
      <c r="K220" s="198"/>
      <c r="L220" s="1">
        <f t="shared" si="18"/>
        <v>1</v>
      </c>
      <c r="M220" s="1">
        <f t="shared" si="17"/>
        <v>1</v>
      </c>
      <c r="N220" s="169">
        <f t="shared" si="15"/>
        <v>0</v>
      </c>
      <c r="O220" s="1" t="s">
        <v>168</v>
      </c>
      <c r="P220" s="1">
        <v>0</v>
      </c>
      <c r="Q220" s="182">
        <f>HLOOKUP(O220,Pesos!$C$4:$H$8,3,FALSE)*P220</f>
        <v>0</v>
      </c>
      <c r="R220" s="1">
        <v>0</v>
      </c>
      <c r="S220" s="182">
        <f>HLOOKUP(O220,Pesos!$C$4:$H$8,4,FALSE)*R220</f>
        <v>0</v>
      </c>
      <c r="T220" s="1">
        <v>0</v>
      </c>
      <c r="U220" s="182">
        <f>HLOOKUP(O220,Pesos!$C$4:$H$8,4,FALSE)*T220</f>
        <v>0</v>
      </c>
      <c r="V220" s="182">
        <f t="shared" si="16"/>
        <v>0</v>
      </c>
      <c r="W220" s="1"/>
    </row>
    <row r="221" spans="1:23">
      <c r="A221" s="1"/>
      <c r="B221" s="1"/>
      <c r="C221" s="1"/>
      <c r="D221" s="347"/>
      <c r="E221" s="176"/>
      <c r="F221" s="176"/>
      <c r="G221" s="201"/>
      <c r="H221" s="234"/>
      <c r="I221" s="234"/>
      <c r="J221" s="234"/>
      <c r="K221" s="198"/>
      <c r="L221" s="1">
        <f t="shared" si="18"/>
        <v>1</v>
      </c>
      <c r="M221" s="1">
        <f t="shared" si="17"/>
        <v>1</v>
      </c>
      <c r="N221" s="169">
        <f t="shared" si="15"/>
        <v>0</v>
      </c>
      <c r="O221" s="1" t="s">
        <v>168</v>
      </c>
      <c r="P221" s="1">
        <v>0</v>
      </c>
      <c r="Q221" s="182">
        <f>HLOOKUP(O221,Pesos!$C$4:$H$8,3,FALSE)*P221</f>
        <v>0</v>
      </c>
      <c r="R221" s="1">
        <v>0</v>
      </c>
      <c r="S221" s="182">
        <f>HLOOKUP(O221,Pesos!$C$4:$H$8,4,FALSE)*R221</f>
        <v>0</v>
      </c>
      <c r="T221" s="1">
        <v>0</v>
      </c>
      <c r="U221" s="182">
        <f>HLOOKUP(O221,Pesos!$C$4:$H$8,4,FALSE)*T221</f>
        <v>0</v>
      </c>
      <c r="V221" s="182">
        <f t="shared" si="16"/>
        <v>0</v>
      </c>
      <c r="W221" s="1"/>
    </row>
    <row r="222" spans="1:23">
      <c r="A222" s="1"/>
      <c r="B222" s="1"/>
      <c r="C222" s="1"/>
      <c r="D222" s="347"/>
      <c r="E222" s="176"/>
      <c r="F222" s="176"/>
      <c r="G222" s="201"/>
      <c r="H222" s="234"/>
      <c r="I222" s="234"/>
      <c r="J222" s="234"/>
      <c r="K222" s="198"/>
      <c r="L222" s="1">
        <f t="shared" si="18"/>
        <v>1</v>
      </c>
      <c r="M222" s="1">
        <f t="shared" si="17"/>
        <v>1</v>
      </c>
      <c r="N222" s="169">
        <f t="shared" si="15"/>
        <v>0</v>
      </c>
      <c r="O222" s="1" t="s">
        <v>168</v>
      </c>
      <c r="P222" s="1">
        <v>0</v>
      </c>
      <c r="Q222" s="182">
        <f>HLOOKUP(O222,Pesos!$C$4:$H$8,3,FALSE)*P222</f>
        <v>0</v>
      </c>
      <c r="R222" s="1">
        <v>0</v>
      </c>
      <c r="S222" s="182">
        <f>HLOOKUP(O222,Pesos!$C$4:$H$8,4,FALSE)*R222</f>
        <v>0</v>
      </c>
      <c r="T222" s="1">
        <v>0</v>
      </c>
      <c r="U222" s="182">
        <f>HLOOKUP(O222,Pesos!$C$4:$H$8,4,FALSE)*T222</f>
        <v>0</v>
      </c>
      <c r="V222" s="182">
        <f t="shared" si="16"/>
        <v>0</v>
      </c>
      <c r="W222" s="1"/>
    </row>
    <row r="223" spans="1:23">
      <c r="A223" s="1"/>
      <c r="B223" s="1"/>
      <c r="C223" s="1"/>
      <c r="D223" s="347"/>
      <c r="E223" s="176"/>
      <c r="F223" s="176"/>
      <c r="G223" s="201"/>
      <c r="H223" s="234"/>
      <c r="I223" s="234"/>
      <c r="J223" s="234"/>
      <c r="K223" s="198"/>
      <c r="L223" s="1">
        <f t="shared" si="18"/>
        <v>1</v>
      </c>
      <c r="M223" s="1">
        <f t="shared" si="17"/>
        <v>1</v>
      </c>
      <c r="N223" s="169">
        <f t="shared" si="15"/>
        <v>0</v>
      </c>
      <c r="O223" s="1" t="s">
        <v>168</v>
      </c>
      <c r="P223" s="1">
        <v>0</v>
      </c>
      <c r="Q223" s="182">
        <f>HLOOKUP(O223,Pesos!$C$4:$H$8,3,FALSE)*P223</f>
        <v>0</v>
      </c>
      <c r="R223" s="1">
        <v>0</v>
      </c>
      <c r="S223" s="182">
        <f>HLOOKUP(O223,Pesos!$C$4:$H$8,4,FALSE)*R223</f>
        <v>0</v>
      </c>
      <c r="T223" s="1">
        <v>0</v>
      </c>
      <c r="U223" s="182">
        <f>HLOOKUP(O223,Pesos!$C$4:$H$8,4,FALSE)*T223</f>
        <v>0</v>
      </c>
      <c r="V223" s="182">
        <f t="shared" si="16"/>
        <v>0</v>
      </c>
      <c r="W223" s="1"/>
    </row>
    <row r="224" spans="1:23">
      <c r="A224" s="1"/>
      <c r="B224" s="1"/>
      <c r="C224" s="1"/>
      <c r="D224" s="347"/>
      <c r="E224" s="176"/>
      <c r="F224" s="176"/>
      <c r="G224" s="201"/>
      <c r="H224" s="234"/>
      <c r="I224" s="234"/>
      <c r="J224" s="234"/>
      <c r="K224" s="198"/>
      <c r="L224" s="1">
        <f t="shared" si="18"/>
        <v>1</v>
      </c>
      <c r="M224" s="1">
        <f t="shared" si="17"/>
        <v>1</v>
      </c>
      <c r="N224" s="169">
        <f t="shared" si="15"/>
        <v>0</v>
      </c>
      <c r="O224" s="1" t="s">
        <v>168</v>
      </c>
      <c r="P224" s="1">
        <v>0</v>
      </c>
      <c r="Q224" s="182">
        <f>HLOOKUP(O224,Pesos!$C$4:$H$8,3,FALSE)*P224</f>
        <v>0</v>
      </c>
      <c r="R224" s="1">
        <v>0</v>
      </c>
      <c r="S224" s="182">
        <f>HLOOKUP(O224,Pesos!$C$4:$H$8,4,FALSE)*R224</f>
        <v>0</v>
      </c>
      <c r="T224" s="1">
        <v>0</v>
      </c>
      <c r="U224" s="182">
        <f>HLOOKUP(O224,Pesos!$C$4:$H$8,4,FALSE)*T224</f>
        <v>0</v>
      </c>
      <c r="V224" s="182">
        <f t="shared" si="16"/>
        <v>0</v>
      </c>
      <c r="W224" s="1"/>
    </row>
    <row r="225" spans="1:23">
      <c r="A225" s="1"/>
      <c r="B225" s="1"/>
      <c r="C225" s="1"/>
      <c r="D225" s="347"/>
      <c r="E225" s="176"/>
      <c r="F225" s="176"/>
      <c r="G225" s="201"/>
      <c r="H225" s="234"/>
      <c r="I225" s="234"/>
      <c r="J225" s="234"/>
      <c r="K225" s="198"/>
      <c r="L225" s="1">
        <f t="shared" si="18"/>
        <v>1</v>
      </c>
      <c r="M225" s="1">
        <f t="shared" si="17"/>
        <v>1</v>
      </c>
      <c r="N225" s="169">
        <f t="shared" si="15"/>
        <v>0</v>
      </c>
      <c r="O225" s="1" t="s">
        <v>168</v>
      </c>
      <c r="P225" s="1">
        <v>0</v>
      </c>
      <c r="Q225" s="182">
        <f>HLOOKUP(O225,Pesos!$C$4:$H$8,3,FALSE)*P225</f>
        <v>0</v>
      </c>
      <c r="R225" s="1">
        <v>0</v>
      </c>
      <c r="S225" s="182">
        <f>HLOOKUP(O225,Pesos!$C$4:$H$8,4,FALSE)*R225</f>
        <v>0</v>
      </c>
      <c r="T225" s="1">
        <v>0</v>
      </c>
      <c r="U225" s="182">
        <f>HLOOKUP(O225,Pesos!$C$4:$H$8,4,FALSE)*T225</f>
        <v>0</v>
      </c>
      <c r="V225" s="182">
        <f t="shared" si="16"/>
        <v>0</v>
      </c>
      <c r="W225" s="1"/>
    </row>
    <row r="226" spans="1:23">
      <c r="A226" s="1"/>
      <c r="B226" s="1"/>
      <c r="C226" s="1"/>
      <c r="D226" s="347"/>
      <c r="E226" s="176"/>
      <c r="F226" s="176"/>
      <c r="G226" s="201"/>
      <c r="H226" s="234"/>
      <c r="I226" s="234"/>
      <c r="J226" s="234"/>
      <c r="K226" s="198"/>
      <c r="L226" s="1">
        <f t="shared" si="18"/>
        <v>1</v>
      </c>
      <c r="M226" s="1">
        <f t="shared" si="17"/>
        <v>1</v>
      </c>
      <c r="N226" s="169">
        <f t="shared" si="15"/>
        <v>0</v>
      </c>
      <c r="O226" s="1" t="s">
        <v>168</v>
      </c>
      <c r="P226" s="1">
        <v>0</v>
      </c>
      <c r="Q226" s="182">
        <f>HLOOKUP(O226,Pesos!$C$4:$H$8,3,FALSE)*P226</f>
        <v>0</v>
      </c>
      <c r="R226" s="1">
        <v>0</v>
      </c>
      <c r="S226" s="182">
        <f>HLOOKUP(O226,Pesos!$C$4:$H$8,4,FALSE)*R226</f>
        <v>0</v>
      </c>
      <c r="T226" s="1">
        <v>0</v>
      </c>
      <c r="U226" s="182">
        <f>HLOOKUP(O226,Pesos!$C$4:$H$8,4,FALSE)*T226</f>
        <v>0</v>
      </c>
      <c r="V226" s="182">
        <f t="shared" si="16"/>
        <v>0</v>
      </c>
      <c r="W226" s="1"/>
    </row>
    <row r="227" spans="1:23">
      <c r="A227" s="1"/>
      <c r="B227" s="1"/>
      <c r="C227" s="1"/>
      <c r="D227" s="347"/>
      <c r="E227" s="176"/>
      <c r="F227" s="176"/>
      <c r="G227" s="201"/>
      <c r="H227" s="234"/>
      <c r="I227" s="234"/>
      <c r="J227" s="234"/>
      <c r="K227" s="198"/>
      <c r="L227" s="1">
        <f t="shared" si="18"/>
        <v>1</v>
      </c>
      <c r="M227" s="1">
        <f t="shared" si="17"/>
        <v>1</v>
      </c>
      <c r="N227" s="169">
        <f t="shared" si="15"/>
        <v>0</v>
      </c>
      <c r="O227" s="1" t="s">
        <v>168</v>
      </c>
      <c r="P227" s="1">
        <v>0</v>
      </c>
      <c r="Q227" s="182">
        <f>HLOOKUP(O227,Pesos!$C$4:$H$8,3,FALSE)*P227</f>
        <v>0</v>
      </c>
      <c r="R227" s="1">
        <v>0</v>
      </c>
      <c r="S227" s="182">
        <f>HLOOKUP(O227,Pesos!$C$4:$H$8,4,FALSE)*R227</f>
        <v>0</v>
      </c>
      <c r="T227" s="1">
        <v>0</v>
      </c>
      <c r="U227" s="182">
        <f>HLOOKUP(O227,Pesos!$C$4:$H$8,4,FALSE)*T227</f>
        <v>0</v>
      </c>
      <c r="V227" s="182">
        <f t="shared" si="16"/>
        <v>0</v>
      </c>
      <c r="W227" s="1"/>
    </row>
    <row r="228" spans="1:23">
      <c r="A228" s="1"/>
      <c r="B228" s="1"/>
      <c r="C228" s="1"/>
      <c r="D228" s="347"/>
      <c r="E228" s="176"/>
      <c r="F228" s="176"/>
      <c r="G228" s="201"/>
      <c r="H228" s="234"/>
      <c r="I228" s="234"/>
      <c r="J228" s="234"/>
      <c r="K228" s="198"/>
      <c r="L228" s="1">
        <f t="shared" si="18"/>
        <v>1</v>
      </c>
      <c r="M228" s="1">
        <f t="shared" si="17"/>
        <v>1</v>
      </c>
      <c r="N228" s="169">
        <f t="shared" si="15"/>
        <v>0</v>
      </c>
      <c r="O228" s="1" t="s">
        <v>168</v>
      </c>
      <c r="P228" s="1">
        <v>0</v>
      </c>
      <c r="Q228" s="182">
        <f>HLOOKUP(O228,Pesos!$C$4:$H$8,3,FALSE)*P228</f>
        <v>0</v>
      </c>
      <c r="R228" s="1">
        <v>0</v>
      </c>
      <c r="S228" s="182">
        <f>HLOOKUP(O228,Pesos!$C$4:$H$8,4,FALSE)*R228</f>
        <v>0</v>
      </c>
      <c r="T228" s="1">
        <v>0</v>
      </c>
      <c r="U228" s="182">
        <f>HLOOKUP(O228,Pesos!$C$4:$H$8,4,FALSE)*T228</f>
        <v>0</v>
      </c>
      <c r="V228" s="182">
        <f t="shared" si="16"/>
        <v>0</v>
      </c>
      <c r="W228" s="1"/>
    </row>
    <row r="229" spans="1:23">
      <c r="A229" s="1"/>
      <c r="B229" s="1"/>
      <c r="C229" s="1"/>
      <c r="D229" s="347"/>
      <c r="E229" s="176"/>
      <c r="F229" s="176"/>
      <c r="G229" s="201"/>
      <c r="H229" s="234"/>
      <c r="I229" s="234"/>
      <c r="J229" s="234"/>
      <c r="K229" s="198"/>
      <c r="L229" s="1">
        <f t="shared" si="18"/>
        <v>1</v>
      </c>
      <c r="M229" s="1">
        <f t="shared" si="17"/>
        <v>1</v>
      </c>
      <c r="N229" s="169">
        <f t="shared" si="15"/>
        <v>0</v>
      </c>
      <c r="O229" s="1" t="s">
        <v>168</v>
      </c>
      <c r="P229" s="1">
        <v>0</v>
      </c>
      <c r="Q229" s="182">
        <f>HLOOKUP(O229,Pesos!$C$4:$H$8,3,FALSE)*P229</f>
        <v>0</v>
      </c>
      <c r="R229" s="1">
        <v>0</v>
      </c>
      <c r="S229" s="182">
        <f>HLOOKUP(O229,Pesos!$C$4:$H$8,4,FALSE)*R229</f>
        <v>0</v>
      </c>
      <c r="T229" s="1">
        <v>0</v>
      </c>
      <c r="U229" s="182">
        <f>HLOOKUP(O229,Pesos!$C$4:$H$8,4,FALSE)*T229</f>
        <v>0</v>
      </c>
      <c r="V229" s="182">
        <f t="shared" si="16"/>
        <v>0</v>
      </c>
      <c r="W229" s="1"/>
    </row>
    <row r="230" spans="1:23">
      <c r="A230" s="1"/>
      <c r="B230" s="1"/>
      <c r="C230" s="1"/>
      <c r="D230" s="347"/>
      <c r="E230" s="176"/>
      <c r="F230" s="176"/>
      <c r="G230" s="201"/>
      <c r="H230" s="234"/>
      <c r="I230" s="234"/>
      <c r="J230" s="234"/>
      <c r="K230" s="198"/>
      <c r="L230" s="1">
        <f t="shared" si="18"/>
        <v>1</v>
      </c>
      <c r="M230" s="1">
        <f t="shared" si="17"/>
        <v>1</v>
      </c>
      <c r="N230" s="169">
        <f t="shared" si="15"/>
        <v>0</v>
      </c>
      <c r="O230" s="1" t="s">
        <v>168</v>
      </c>
      <c r="P230" s="1">
        <v>0</v>
      </c>
      <c r="Q230" s="182">
        <f>HLOOKUP(O230,Pesos!$C$4:$H$8,3,FALSE)*P230</f>
        <v>0</v>
      </c>
      <c r="R230" s="1">
        <v>0</v>
      </c>
      <c r="S230" s="182">
        <f>HLOOKUP(O230,Pesos!$C$4:$H$8,4,FALSE)*R230</f>
        <v>0</v>
      </c>
      <c r="T230" s="1">
        <v>0</v>
      </c>
      <c r="U230" s="182">
        <f>HLOOKUP(O230,Pesos!$C$4:$H$8,4,FALSE)*T230</f>
        <v>0</v>
      </c>
      <c r="V230" s="182">
        <f t="shared" si="16"/>
        <v>0</v>
      </c>
      <c r="W230" s="1"/>
    </row>
    <row r="231" spans="1:23">
      <c r="A231" s="1"/>
      <c r="B231" s="1"/>
      <c r="C231" s="1"/>
      <c r="D231" s="347"/>
      <c r="E231" s="176"/>
      <c r="F231" s="176"/>
      <c r="G231" s="201"/>
      <c r="H231" s="234"/>
      <c r="I231" s="234"/>
      <c r="J231" s="234"/>
      <c r="K231" s="198"/>
      <c r="L231" s="1">
        <f t="shared" si="18"/>
        <v>1</v>
      </c>
      <c r="M231" s="1">
        <f t="shared" si="17"/>
        <v>1</v>
      </c>
      <c r="N231" s="169">
        <f t="shared" si="15"/>
        <v>0</v>
      </c>
      <c r="O231" s="1" t="s">
        <v>168</v>
      </c>
      <c r="P231" s="1">
        <v>0</v>
      </c>
      <c r="Q231" s="182">
        <f>HLOOKUP(O231,Pesos!$C$4:$H$8,3,FALSE)*P231</f>
        <v>0</v>
      </c>
      <c r="R231" s="1">
        <v>0</v>
      </c>
      <c r="S231" s="182">
        <f>HLOOKUP(O231,Pesos!$C$4:$H$8,4,FALSE)*R231</f>
        <v>0</v>
      </c>
      <c r="T231" s="1">
        <v>0</v>
      </c>
      <c r="U231" s="182">
        <f>HLOOKUP(O231,Pesos!$C$4:$H$8,4,FALSE)*T231</f>
        <v>0</v>
      </c>
      <c r="V231" s="182">
        <f t="shared" si="16"/>
        <v>0</v>
      </c>
      <c r="W231" s="1"/>
    </row>
    <row r="232" spans="1:23">
      <c r="A232" s="1"/>
      <c r="B232" s="1"/>
      <c r="C232" s="1"/>
      <c r="D232" s="347"/>
      <c r="E232" s="176"/>
      <c r="F232" s="176"/>
      <c r="G232" s="201"/>
      <c r="H232" s="234"/>
      <c r="I232" s="234"/>
      <c r="J232" s="234"/>
      <c r="K232" s="198"/>
      <c r="L232" s="1">
        <f t="shared" si="18"/>
        <v>1</v>
      </c>
      <c r="M232" s="1">
        <f t="shared" si="17"/>
        <v>1</v>
      </c>
      <c r="N232" s="169">
        <f t="shared" si="15"/>
        <v>0</v>
      </c>
      <c r="O232" s="1" t="s">
        <v>168</v>
      </c>
      <c r="P232" s="1">
        <v>0</v>
      </c>
      <c r="Q232" s="182">
        <f>HLOOKUP(O232,Pesos!$C$4:$H$8,3,FALSE)*P232</f>
        <v>0</v>
      </c>
      <c r="R232" s="1">
        <v>0</v>
      </c>
      <c r="S232" s="182">
        <f>HLOOKUP(O232,Pesos!$C$4:$H$8,4,FALSE)*R232</f>
        <v>0</v>
      </c>
      <c r="T232" s="1">
        <v>0</v>
      </c>
      <c r="U232" s="182">
        <f>HLOOKUP(O232,Pesos!$C$4:$H$8,4,FALSE)*T232</f>
        <v>0</v>
      </c>
      <c r="V232" s="182">
        <f t="shared" si="16"/>
        <v>0</v>
      </c>
      <c r="W232" s="1"/>
    </row>
    <row r="233" spans="1:23">
      <c r="A233" s="1"/>
      <c r="B233" s="1"/>
      <c r="C233" s="1"/>
      <c r="D233" s="347"/>
      <c r="E233" s="176"/>
      <c r="F233" s="176"/>
      <c r="G233" s="201"/>
      <c r="H233" s="234"/>
      <c r="I233" s="234"/>
      <c r="J233" s="234"/>
      <c r="K233" s="198"/>
      <c r="L233" s="1">
        <f t="shared" si="18"/>
        <v>1</v>
      </c>
      <c r="M233" s="1">
        <f t="shared" si="17"/>
        <v>1</v>
      </c>
      <c r="N233" s="169">
        <f t="shared" si="15"/>
        <v>0</v>
      </c>
      <c r="O233" s="1" t="s">
        <v>168</v>
      </c>
      <c r="P233" s="1">
        <v>0</v>
      </c>
      <c r="Q233" s="182">
        <f>HLOOKUP(O233,Pesos!$C$4:$H$8,3,FALSE)*P233</f>
        <v>0</v>
      </c>
      <c r="R233" s="1">
        <v>0</v>
      </c>
      <c r="S233" s="182">
        <f>HLOOKUP(O233,Pesos!$C$4:$H$8,4,FALSE)*R233</f>
        <v>0</v>
      </c>
      <c r="T233" s="1">
        <v>0</v>
      </c>
      <c r="U233" s="182">
        <f>HLOOKUP(O233,Pesos!$C$4:$H$8,4,FALSE)*T233</f>
        <v>0</v>
      </c>
      <c r="V233" s="182">
        <f t="shared" si="16"/>
        <v>0</v>
      </c>
      <c r="W233" s="1"/>
    </row>
    <row r="234" spans="1:23">
      <c r="A234" s="1"/>
      <c r="B234" s="1"/>
      <c r="C234" s="1"/>
      <c r="D234" s="347"/>
      <c r="E234" s="176"/>
      <c r="F234" s="176"/>
      <c r="G234" s="201"/>
      <c r="H234" s="234"/>
      <c r="I234" s="234"/>
      <c r="J234" s="234"/>
      <c r="K234" s="198"/>
      <c r="L234" s="1">
        <f t="shared" si="18"/>
        <v>1</v>
      </c>
      <c r="M234" s="1">
        <f t="shared" si="17"/>
        <v>1</v>
      </c>
      <c r="N234" s="169">
        <f t="shared" si="15"/>
        <v>0</v>
      </c>
      <c r="O234" s="1" t="s">
        <v>168</v>
      </c>
      <c r="P234" s="1">
        <v>0</v>
      </c>
      <c r="Q234" s="182">
        <f>HLOOKUP(O234,Pesos!$C$4:$H$8,3,FALSE)*P234</f>
        <v>0</v>
      </c>
      <c r="R234" s="1">
        <v>0</v>
      </c>
      <c r="S234" s="182">
        <f>HLOOKUP(O234,Pesos!$C$4:$H$8,4,FALSE)*R234</f>
        <v>0</v>
      </c>
      <c r="T234" s="1">
        <v>0</v>
      </c>
      <c r="U234" s="182">
        <f>HLOOKUP(O234,Pesos!$C$4:$H$8,4,FALSE)*T234</f>
        <v>0</v>
      </c>
      <c r="V234" s="182">
        <f t="shared" si="16"/>
        <v>0</v>
      </c>
      <c r="W234" s="1"/>
    </row>
    <row r="235" spans="1:23">
      <c r="A235" s="1"/>
      <c r="B235" s="1"/>
      <c r="C235" s="1"/>
      <c r="D235" s="347"/>
      <c r="E235" s="176"/>
      <c r="F235" s="176"/>
      <c r="G235" s="201"/>
      <c r="H235" s="234"/>
      <c r="I235" s="234"/>
      <c r="J235" s="234"/>
      <c r="K235" s="198"/>
      <c r="L235" s="1">
        <f t="shared" si="18"/>
        <v>1</v>
      </c>
      <c r="M235" s="1">
        <f t="shared" si="17"/>
        <v>1</v>
      </c>
      <c r="N235" s="169">
        <f t="shared" si="15"/>
        <v>0</v>
      </c>
      <c r="O235" s="1" t="s">
        <v>168</v>
      </c>
      <c r="P235" s="1">
        <v>0</v>
      </c>
      <c r="Q235" s="182">
        <f>HLOOKUP(O235,Pesos!$C$4:$H$8,3,FALSE)*P235</f>
        <v>0</v>
      </c>
      <c r="R235" s="1">
        <v>0</v>
      </c>
      <c r="S235" s="182">
        <f>HLOOKUP(O235,Pesos!$C$4:$H$8,4,FALSE)*R235</f>
        <v>0</v>
      </c>
      <c r="T235" s="1">
        <v>0</v>
      </c>
      <c r="U235" s="182">
        <f>HLOOKUP(O235,Pesos!$C$4:$H$8,4,FALSE)*T235</f>
        <v>0</v>
      </c>
      <c r="V235" s="182">
        <f t="shared" si="16"/>
        <v>0</v>
      </c>
      <c r="W235" s="1"/>
    </row>
    <row r="236" spans="1:23">
      <c r="A236" s="1"/>
      <c r="B236" s="1"/>
      <c r="C236" s="1"/>
      <c r="D236" s="347"/>
      <c r="E236" s="176"/>
      <c r="F236" s="176"/>
      <c r="G236" s="201"/>
      <c r="H236" s="234"/>
      <c r="I236" s="234"/>
      <c r="J236" s="234"/>
      <c r="K236" s="198"/>
      <c r="L236" s="1">
        <f t="shared" si="18"/>
        <v>1</v>
      </c>
      <c r="M236" s="1">
        <f t="shared" si="17"/>
        <v>1</v>
      </c>
      <c r="N236" s="169">
        <f t="shared" si="15"/>
        <v>0</v>
      </c>
      <c r="O236" s="1" t="s">
        <v>168</v>
      </c>
      <c r="P236" s="1">
        <v>0</v>
      </c>
      <c r="Q236" s="182">
        <f>HLOOKUP(O236,Pesos!$C$4:$H$8,3,FALSE)*P236</f>
        <v>0</v>
      </c>
      <c r="R236" s="1">
        <v>0</v>
      </c>
      <c r="S236" s="182">
        <f>HLOOKUP(O236,Pesos!$C$4:$H$8,4,FALSE)*R236</f>
        <v>0</v>
      </c>
      <c r="T236" s="1">
        <v>0</v>
      </c>
      <c r="U236" s="182">
        <f>HLOOKUP(O236,Pesos!$C$4:$H$8,4,FALSE)*T236</f>
        <v>0</v>
      </c>
      <c r="V236" s="182">
        <f t="shared" si="16"/>
        <v>0</v>
      </c>
      <c r="W236" s="1"/>
    </row>
    <row r="237" spans="1:23">
      <c r="A237" s="1"/>
      <c r="B237" s="1"/>
      <c r="C237" s="1"/>
      <c r="D237" s="347"/>
      <c r="E237" s="176"/>
      <c r="F237" s="176"/>
      <c r="G237" s="201"/>
      <c r="H237" s="234"/>
      <c r="I237" s="234"/>
      <c r="J237" s="234"/>
      <c r="K237" s="198"/>
      <c r="L237" s="1">
        <f t="shared" si="18"/>
        <v>1</v>
      </c>
      <c r="M237" s="1">
        <f t="shared" si="17"/>
        <v>1</v>
      </c>
      <c r="N237" s="169">
        <f t="shared" si="15"/>
        <v>0</v>
      </c>
      <c r="O237" s="1" t="s">
        <v>168</v>
      </c>
      <c r="P237" s="1">
        <v>0</v>
      </c>
      <c r="Q237" s="182">
        <f>HLOOKUP(O237,Pesos!$C$4:$H$8,3,FALSE)*P237</f>
        <v>0</v>
      </c>
      <c r="R237" s="1">
        <v>0</v>
      </c>
      <c r="S237" s="182">
        <f>HLOOKUP(O237,Pesos!$C$4:$H$8,4,FALSE)*R237</f>
        <v>0</v>
      </c>
      <c r="T237" s="1">
        <v>0</v>
      </c>
      <c r="U237" s="182">
        <f>HLOOKUP(O237,Pesos!$C$4:$H$8,4,FALSE)*T237</f>
        <v>0</v>
      </c>
      <c r="V237" s="182">
        <f t="shared" si="16"/>
        <v>0</v>
      </c>
      <c r="W237" s="1"/>
    </row>
    <row r="238" spans="1:23">
      <c r="A238" s="1"/>
      <c r="B238" s="1"/>
      <c r="C238" s="1"/>
      <c r="D238" s="347"/>
      <c r="E238" s="176"/>
      <c r="F238" s="176"/>
      <c r="G238" s="201"/>
      <c r="H238" s="234"/>
      <c r="I238" s="234"/>
      <c r="J238" s="234"/>
      <c r="K238" s="198"/>
      <c r="L238" s="1">
        <f t="shared" si="18"/>
        <v>1</v>
      </c>
      <c r="M238" s="1">
        <f t="shared" si="17"/>
        <v>1</v>
      </c>
      <c r="N238" s="169">
        <f t="shared" si="15"/>
        <v>0</v>
      </c>
      <c r="O238" s="1" t="s">
        <v>168</v>
      </c>
      <c r="P238" s="1">
        <v>0</v>
      </c>
      <c r="Q238" s="182">
        <f>HLOOKUP(O238,Pesos!$C$4:$H$8,3,FALSE)*P238</f>
        <v>0</v>
      </c>
      <c r="R238" s="1">
        <v>0</v>
      </c>
      <c r="S238" s="182">
        <f>HLOOKUP(O238,Pesos!$C$4:$H$8,4,FALSE)*R238</f>
        <v>0</v>
      </c>
      <c r="T238" s="1">
        <v>0</v>
      </c>
      <c r="U238" s="182">
        <f>HLOOKUP(O238,Pesos!$C$4:$H$8,4,FALSE)*T238</f>
        <v>0</v>
      </c>
      <c r="V238" s="182">
        <f t="shared" si="16"/>
        <v>0</v>
      </c>
      <c r="W238" s="1"/>
    </row>
    <row r="239" spans="1:23">
      <c r="A239" s="1"/>
      <c r="B239" s="1"/>
      <c r="C239" s="1"/>
      <c r="D239" s="347"/>
      <c r="E239" s="176"/>
      <c r="F239" s="176"/>
      <c r="G239" s="201"/>
      <c r="H239" s="234"/>
      <c r="I239" s="234"/>
      <c r="J239" s="234"/>
      <c r="K239" s="198"/>
      <c r="L239" s="1">
        <f t="shared" si="18"/>
        <v>1</v>
      </c>
      <c r="M239" s="1">
        <f t="shared" si="17"/>
        <v>1</v>
      </c>
      <c r="N239" s="169">
        <f t="shared" si="15"/>
        <v>0</v>
      </c>
      <c r="O239" s="1" t="s">
        <v>168</v>
      </c>
      <c r="P239" s="1">
        <v>0</v>
      </c>
      <c r="Q239" s="182">
        <f>HLOOKUP(O239,Pesos!$C$4:$H$8,3,FALSE)*P239</f>
        <v>0</v>
      </c>
      <c r="R239" s="1">
        <v>1</v>
      </c>
      <c r="S239" s="182">
        <f>HLOOKUP(O239,Pesos!$C$4:$H$8,4,FALSE)*R239</f>
        <v>4.5</v>
      </c>
      <c r="T239" s="1">
        <v>0</v>
      </c>
      <c r="U239" s="182">
        <f>HLOOKUP(O239,Pesos!$C$4:$H$8,4,FALSE)*T239</f>
        <v>0</v>
      </c>
      <c r="V239" s="182">
        <f t="shared" si="16"/>
        <v>4.5</v>
      </c>
      <c r="W239" s="1" t="s">
        <v>176</v>
      </c>
    </row>
    <row r="240" spans="1:23">
      <c r="A240" s="1"/>
      <c r="B240" s="1"/>
      <c r="C240" s="1"/>
      <c r="D240" s="347"/>
      <c r="E240" s="176"/>
      <c r="F240" s="176"/>
      <c r="G240" s="201"/>
      <c r="H240" s="234"/>
      <c r="I240" s="234"/>
      <c r="J240" s="234"/>
      <c r="K240" s="198"/>
      <c r="L240" s="1">
        <f t="shared" si="18"/>
        <v>1</v>
      </c>
      <c r="M240" s="1">
        <f t="shared" si="17"/>
        <v>1</v>
      </c>
      <c r="N240" s="169">
        <f t="shared" si="15"/>
        <v>0</v>
      </c>
      <c r="O240" s="1" t="s">
        <v>168</v>
      </c>
      <c r="P240" s="1">
        <v>0</v>
      </c>
      <c r="Q240" s="182">
        <f>HLOOKUP(O240,Pesos!$C$4:$H$8,3,FALSE)*P240</f>
        <v>0</v>
      </c>
      <c r="R240" s="1">
        <v>0</v>
      </c>
      <c r="S240" s="182">
        <f>HLOOKUP(O240,Pesos!$C$4:$H$8,4,FALSE)*R240</f>
        <v>0</v>
      </c>
      <c r="T240" s="1">
        <v>0</v>
      </c>
      <c r="U240" s="182">
        <f>HLOOKUP(O240,Pesos!$C$4:$H$8,4,FALSE)*T240</f>
        <v>0</v>
      </c>
      <c r="V240" s="182">
        <f t="shared" si="16"/>
        <v>0</v>
      </c>
      <c r="W240" s="1"/>
    </row>
    <row r="241" spans="1:23">
      <c r="A241" s="1"/>
      <c r="B241" s="1"/>
      <c r="C241" s="1"/>
      <c r="D241" s="347"/>
      <c r="E241" s="176"/>
      <c r="F241" s="176"/>
      <c r="G241" s="201"/>
      <c r="H241" s="234"/>
      <c r="I241" s="234"/>
      <c r="J241" s="234"/>
      <c r="K241" s="198"/>
      <c r="L241" s="1">
        <f t="shared" si="18"/>
        <v>1</v>
      </c>
      <c r="M241" s="1">
        <f t="shared" si="17"/>
        <v>1</v>
      </c>
      <c r="N241" s="169">
        <f t="shared" si="15"/>
        <v>0</v>
      </c>
      <c r="O241" s="1" t="s">
        <v>168</v>
      </c>
      <c r="P241" s="1">
        <v>0</v>
      </c>
      <c r="Q241" s="182">
        <f>HLOOKUP(O241,Pesos!$C$4:$H$8,3,FALSE)*P241</f>
        <v>0</v>
      </c>
      <c r="R241" s="1">
        <v>0</v>
      </c>
      <c r="S241" s="182">
        <f>HLOOKUP(O241,Pesos!$C$4:$H$8,4,FALSE)*R241</f>
        <v>0</v>
      </c>
      <c r="T241" s="1">
        <v>0</v>
      </c>
      <c r="U241" s="182">
        <f>HLOOKUP(O241,Pesos!$C$4:$H$8,4,FALSE)*T241</f>
        <v>0</v>
      </c>
      <c r="V241" s="182">
        <f t="shared" si="16"/>
        <v>0</v>
      </c>
      <c r="W241" s="1"/>
    </row>
    <row r="242" spans="1:23">
      <c r="A242" s="1"/>
      <c r="B242" s="1"/>
      <c r="C242" s="1"/>
      <c r="D242" s="347"/>
      <c r="E242" s="176"/>
      <c r="F242" s="176"/>
      <c r="G242" s="201"/>
      <c r="H242" s="234"/>
      <c r="I242" s="234"/>
      <c r="J242" s="234"/>
      <c r="K242" s="198"/>
      <c r="L242" s="1">
        <f t="shared" si="18"/>
        <v>1</v>
      </c>
      <c r="M242" s="1">
        <f t="shared" si="17"/>
        <v>1</v>
      </c>
      <c r="N242" s="169">
        <f t="shared" si="15"/>
        <v>0</v>
      </c>
      <c r="O242" s="1" t="s">
        <v>168</v>
      </c>
      <c r="P242" s="1">
        <v>0</v>
      </c>
      <c r="Q242" s="182">
        <f>HLOOKUP(O242,Pesos!$C$4:$H$8,3,FALSE)*P242</f>
        <v>0</v>
      </c>
      <c r="R242" s="1">
        <v>0</v>
      </c>
      <c r="S242" s="182">
        <f>HLOOKUP(O242,Pesos!$C$4:$H$8,4,FALSE)*R242</f>
        <v>0</v>
      </c>
      <c r="T242" s="1">
        <v>0</v>
      </c>
      <c r="U242" s="182">
        <f>HLOOKUP(O242,Pesos!$C$4:$H$8,4,FALSE)*T242</f>
        <v>0</v>
      </c>
      <c r="V242" s="182">
        <f t="shared" si="16"/>
        <v>0</v>
      </c>
      <c r="W242" s="1"/>
    </row>
    <row r="243" spans="1:23">
      <c r="A243" s="1"/>
      <c r="B243" s="1"/>
      <c r="C243" s="1"/>
      <c r="D243" s="347"/>
      <c r="E243" s="176"/>
      <c r="F243" s="176"/>
      <c r="G243" s="201"/>
      <c r="H243" s="234"/>
      <c r="I243" s="234"/>
      <c r="J243" s="234"/>
      <c r="K243" s="198"/>
      <c r="L243" s="1">
        <f t="shared" si="18"/>
        <v>1</v>
      </c>
      <c r="M243" s="1">
        <f t="shared" si="17"/>
        <v>1</v>
      </c>
      <c r="N243" s="169">
        <f t="shared" si="15"/>
        <v>0</v>
      </c>
      <c r="O243" s="1" t="s">
        <v>168</v>
      </c>
      <c r="P243" s="1">
        <v>0</v>
      </c>
      <c r="Q243" s="182">
        <f>HLOOKUP(O243,Pesos!$C$4:$H$8,3,FALSE)*P243</f>
        <v>0</v>
      </c>
      <c r="R243" s="1">
        <v>0</v>
      </c>
      <c r="S243" s="182">
        <f>HLOOKUP(O243,Pesos!$C$4:$H$8,4,FALSE)*R243</f>
        <v>0</v>
      </c>
      <c r="T243" s="1">
        <v>0</v>
      </c>
      <c r="U243" s="182">
        <f>HLOOKUP(O243,Pesos!$C$4:$H$8,4,FALSE)*T243</f>
        <v>0</v>
      </c>
      <c r="V243" s="182">
        <f t="shared" si="16"/>
        <v>0</v>
      </c>
      <c r="W243" s="1"/>
    </row>
    <row r="244" spans="1:23">
      <c r="A244" s="1"/>
      <c r="B244" s="1"/>
      <c r="C244" s="1"/>
      <c r="D244" s="347"/>
      <c r="E244" s="176"/>
      <c r="F244" s="176"/>
      <c r="G244" s="201"/>
      <c r="H244" s="234"/>
      <c r="I244" s="234"/>
      <c r="J244" s="234"/>
      <c r="K244" s="198"/>
      <c r="L244" s="1">
        <f t="shared" si="18"/>
        <v>1</v>
      </c>
      <c r="M244" s="1">
        <f t="shared" si="17"/>
        <v>1</v>
      </c>
      <c r="N244" s="169">
        <f t="shared" si="15"/>
        <v>0</v>
      </c>
      <c r="O244" s="1" t="s">
        <v>168</v>
      </c>
      <c r="P244" s="1">
        <v>0</v>
      </c>
      <c r="Q244" s="182">
        <f>HLOOKUP(O244,Pesos!$C$4:$H$8,3,FALSE)*P244</f>
        <v>0</v>
      </c>
      <c r="R244" s="1">
        <v>0</v>
      </c>
      <c r="S244" s="182">
        <f>HLOOKUP(O244,Pesos!$C$4:$H$8,4,FALSE)*R244</f>
        <v>0</v>
      </c>
      <c r="T244" s="1">
        <v>0</v>
      </c>
      <c r="U244" s="182">
        <f>HLOOKUP(O244,Pesos!$C$4:$H$8,4,FALSE)*T244</f>
        <v>0</v>
      </c>
      <c r="V244" s="182">
        <f t="shared" si="16"/>
        <v>0</v>
      </c>
      <c r="W244" s="1"/>
    </row>
    <row r="245" spans="1:23">
      <c r="A245" s="1"/>
      <c r="B245" s="1"/>
      <c r="C245" s="1"/>
      <c r="D245" s="347"/>
      <c r="E245" s="176"/>
      <c r="F245" s="176"/>
      <c r="G245" s="201"/>
      <c r="H245" s="234"/>
      <c r="I245" s="234"/>
      <c r="J245" s="234"/>
      <c r="K245" s="198"/>
      <c r="L245" s="1">
        <f t="shared" si="18"/>
        <v>1</v>
      </c>
      <c r="M245" s="1">
        <f t="shared" si="17"/>
        <v>1</v>
      </c>
      <c r="N245" s="169">
        <f t="shared" si="15"/>
        <v>0</v>
      </c>
      <c r="O245" s="1" t="s">
        <v>168</v>
      </c>
      <c r="P245" s="1">
        <v>0</v>
      </c>
      <c r="Q245" s="182">
        <f>HLOOKUP(O245,Pesos!$C$4:$H$8,3,FALSE)*P245</f>
        <v>0</v>
      </c>
      <c r="R245" s="1">
        <v>0</v>
      </c>
      <c r="S245" s="182">
        <f>HLOOKUP(O245,Pesos!$C$4:$H$8,4,FALSE)*R245</f>
        <v>0</v>
      </c>
      <c r="T245" s="1">
        <v>0</v>
      </c>
      <c r="U245" s="182">
        <f>HLOOKUP(O245,Pesos!$C$4:$H$8,4,FALSE)*T245</f>
        <v>0</v>
      </c>
      <c r="V245" s="182">
        <f t="shared" si="16"/>
        <v>0</v>
      </c>
      <c r="W245" s="1"/>
    </row>
    <row r="246" spans="1:23">
      <c r="A246" s="1"/>
      <c r="B246" s="1"/>
      <c r="C246" s="1"/>
      <c r="D246" s="347"/>
      <c r="E246" s="176"/>
      <c r="F246" s="176"/>
      <c r="G246" s="201"/>
      <c r="H246" s="234"/>
      <c r="I246" s="234"/>
      <c r="J246" s="234"/>
      <c r="K246" s="198"/>
      <c r="L246" s="1">
        <f t="shared" si="18"/>
        <v>1</v>
      </c>
      <c r="M246" s="1">
        <f t="shared" si="17"/>
        <v>1</v>
      </c>
      <c r="N246" s="169">
        <f t="shared" si="15"/>
        <v>0</v>
      </c>
      <c r="O246" s="1" t="s">
        <v>168</v>
      </c>
      <c r="P246" s="1">
        <v>0</v>
      </c>
      <c r="Q246" s="182">
        <f>HLOOKUP(O246,Pesos!$C$4:$H$8,3,FALSE)*P246</f>
        <v>0</v>
      </c>
      <c r="R246" s="1">
        <v>0</v>
      </c>
      <c r="S246" s="182">
        <f>HLOOKUP(O246,Pesos!$C$4:$H$8,4,FALSE)*R246</f>
        <v>0</v>
      </c>
      <c r="T246" s="1">
        <v>0</v>
      </c>
      <c r="U246" s="182">
        <f>HLOOKUP(O246,Pesos!$C$4:$H$8,4,FALSE)*T246</f>
        <v>0</v>
      </c>
      <c r="V246" s="182">
        <f t="shared" si="16"/>
        <v>0</v>
      </c>
      <c r="W246" s="1"/>
    </row>
    <row r="247" spans="1:23">
      <c r="A247" s="1"/>
      <c r="B247" s="1"/>
      <c r="C247" s="1"/>
      <c r="D247" s="347"/>
      <c r="E247" s="176"/>
      <c r="F247" s="176"/>
      <c r="G247" s="201"/>
      <c r="H247" s="234"/>
      <c r="I247" s="234"/>
      <c r="J247" s="234"/>
      <c r="K247" s="198"/>
      <c r="L247" s="1">
        <f t="shared" si="18"/>
        <v>1</v>
      </c>
      <c r="M247" s="1">
        <f t="shared" si="17"/>
        <v>1</v>
      </c>
      <c r="N247" s="169">
        <f t="shared" si="15"/>
        <v>0</v>
      </c>
      <c r="O247" s="1" t="s">
        <v>168</v>
      </c>
      <c r="P247" s="1">
        <v>0</v>
      </c>
      <c r="Q247" s="182">
        <f>HLOOKUP(O247,Pesos!$C$4:$H$8,3,FALSE)*P247</f>
        <v>0</v>
      </c>
      <c r="R247" s="1">
        <v>0</v>
      </c>
      <c r="S247" s="182">
        <f>HLOOKUP(O247,Pesos!$C$4:$H$8,4,FALSE)*R247</f>
        <v>0</v>
      </c>
      <c r="T247" s="1">
        <v>0</v>
      </c>
      <c r="U247" s="182">
        <f>HLOOKUP(O247,Pesos!$C$4:$H$8,4,FALSE)*T247</f>
        <v>0</v>
      </c>
      <c r="V247" s="182">
        <f t="shared" si="16"/>
        <v>0</v>
      </c>
      <c r="W247" s="1"/>
    </row>
    <row r="248" spans="1:23">
      <c r="A248" s="1"/>
      <c r="B248" s="1"/>
      <c r="C248" s="1"/>
      <c r="D248" s="347"/>
      <c r="E248" s="176"/>
      <c r="F248" s="176"/>
      <c r="G248" s="201"/>
      <c r="H248" s="234"/>
      <c r="I248" s="234"/>
      <c r="J248" s="234"/>
      <c r="K248" s="198"/>
      <c r="L248" s="1">
        <f t="shared" si="18"/>
        <v>1</v>
      </c>
      <c r="M248" s="1">
        <f t="shared" si="17"/>
        <v>1</v>
      </c>
      <c r="N248" s="169">
        <f t="shared" si="15"/>
        <v>0</v>
      </c>
      <c r="O248" s="1" t="s">
        <v>168</v>
      </c>
      <c r="P248" s="1">
        <v>0</v>
      </c>
      <c r="Q248" s="182">
        <f>HLOOKUP(O248,Pesos!$C$4:$H$8,3,FALSE)*P248</f>
        <v>0</v>
      </c>
      <c r="R248" s="1">
        <v>0</v>
      </c>
      <c r="S248" s="182">
        <f>HLOOKUP(O248,Pesos!$C$4:$H$8,4,FALSE)*R248</f>
        <v>0</v>
      </c>
      <c r="T248" s="1">
        <v>0</v>
      </c>
      <c r="U248" s="182">
        <f>HLOOKUP(O248,Pesos!$C$4:$H$8,4,FALSE)*T248</f>
        <v>0</v>
      </c>
      <c r="V248" s="182">
        <f t="shared" si="16"/>
        <v>0</v>
      </c>
      <c r="W248" s="1"/>
    </row>
    <row r="249" spans="1:23">
      <c r="A249" s="1"/>
      <c r="B249" s="1"/>
      <c r="C249" s="1"/>
      <c r="D249" s="347"/>
      <c r="E249" s="176"/>
      <c r="F249" s="176"/>
      <c r="G249" s="201"/>
      <c r="H249" s="234"/>
      <c r="I249" s="234"/>
      <c r="J249" s="234"/>
      <c r="K249" s="198"/>
      <c r="L249" s="1">
        <f t="shared" si="18"/>
        <v>1</v>
      </c>
      <c r="M249" s="1">
        <f t="shared" si="17"/>
        <v>1</v>
      </c>
      <c r="N249" s="169">
        <f t="shared" si="15"/>
        <v>0</v>
      </c>
      <c r="O249" s="1" t="s">
        <v>168</v>
      </c>
      <c r="P249" s="1">
        <v>0</v>
      </c>
      <c r="Q249" s="182">
        <f>HLOOKUP(O249,Pesos!$C$4:$H$8,3,FALSE)*P249</f>
        <v>0</v>
      </c>
      <c r="R249" s="1">
        <v>0</v>
      </c>
      <c r="S249" s="182">
        <f>HLOOKUP(O249,Pesos!$C$4:$H$8,4,FALSE)*R249</f>
        <v>0</v>
      </c>
      <c r="T249" s="1">
        <v>0</v>
      </c>
      <c r="U249" s="182">
        <f>HLOOKUP(O249,Pesos!$C$4:$H$8,4,FALSE)*T249</f>
        <v>0</v>
      </c>
      <c r="V249" s="182">
        <f t="shared" si="16"/>
        <v>0</v>
      </c>
      <c r="W249" s="1"/>
    </row>
    <row r="250" spans="1:23">
      <c r="A250" s="1"/>
      <c r="B250" s="1"/>
      <c r="C250" s="1"/>
      <c r="D250" s="347"/>
      <c r="E250" s="176"/>
      <c r="F250" s="176"/>
      <c r="G250" s="201"/>
      <c r="H250" s="234"/>
      <c r="I250" s="234"/>
      <c r="J250" s="234"/>
      <c r="K250" s="198"/>
      <c r="L250" s="1">
        <f t="shared" si="18"/>
        <v>1</v>
      </c>
      <c r="M250" s="1">
        <f t="shared" si="17"/>
        <v>1</v>
      </c>
      <c r="N250" s="169">
        <f t="shared" si="15"/>
        <v>0</v>
      </c>
      <c r="O250" s="1" t="s">
        <v>168</v>
      </c>
      <c r="P250" s="1">
        <v>0</v>
      </c>
      <c r="Q250" s="182">
        <f>HLOOKUP(O250,Pesos!$C$4:$H$8,3,FALSE)*P250</f>
        <v>0</v>
      </c>
      <c r="R250" s="1">
        <v>0</v>
      </c>
      <c r="S250" s="182">
        <f>HLOOKUP(O250,Pesos!$C$4:$H$8,4,FALSE)*R250</f>
        <v>0</v>
      </c>
      <c r="T250" s="1">
        <v>0</v>
      </c>
      <c r="U250" s="182">
        <f>HLOOKUP(O250,Pesos!$C$4:$H$8,4,FALSE)*T250</f>
        <v>0</v>
      </c>
      <c r="V250" s="182">
        <f t="shared" si="16"/>
        <v>0</v>
      </c>
      <c r="W250" s="1"/>
    </row>
    <row r="251" spans="1:23">
      <c r="A251" s="1"/>
      <c r="B251" s="1"/>
      <c r="C251" s="1"/>
      <c r="D251" s="347"/>
      <c r="E251" s="176"/>
      <c r="F251" s="176"/>
      <c r="G251" s="201"/>
      <c r="H251" s="234"/>
      <c r="I251" s="234"/>
      <c r="J251" s="234"/>
      <c r="K251" s="198"/>
      <c r="L251" s="1">
        <f t="shared" si="18"/>
        <v>1</v>
      </c>
      <c r="M251" s="1">
        <f t="shared" si="17"/>
        <v>1</v>
      </c>
      <c r="N251" s="169">
        <f t="shared" si="15"/>
        <v>0</v>
      </c>
      <c r="O251" s="1" t="s">
        <v>168</v>
      </c>
      <c r="P251" s="1">
        <v>0</v>
      </c>
      <c r="Q251" s="182">
        <f>HLOOKUP(O251,Pesos!$C$4:$H$8,3,FALSE)*P251</f>
        <v>0</v>
      </c>
      <c r="R251" s="1">
        <v>0</v>
      </c>
      <c r="S251" s="182">
        <f>HLOOKUP(O251,Pesos!$C$4:$H$8,4,FALSE)*R251</f>
        <v>0</v>
      </c>
      <c r="T251" s="1">
        <v>0</v>
      </c>
      <c r="U251" s="182">
        <f>HLOOKUP(O251,Pesos!$C$4:$H$8,4,FALSE)*T251</f>
        <v>0</v>
      </c>
      <c r="V251" s="182">
        <f t="shared" si="16"/>
        <v>0</v>
      </c>
      <c r="W251" s="1"/>
    </row>
    <row r="252" spans="1:23">
      <c r="A252" s="1"/>
      <c r="B252" s="1"/>
      <c r="C252" s="1"/>
      <c r="D252" s="347"/>
      <c r="E252" s="176"/>
      <c r="F252" s="176"/>
      <c r="G252" s="201"/>
      <c r="H252" s="234"/>
      <c r="I252" s="234"/>
      <c r="J252" s="234"/>
      <c r="K252" s="198"/>
      <c r="L252" s="1">
        <f t="shared" si="18"/>
        <v>1</v>
      </c>
      <c r="M252" s="1">
        <f t="shared" si="17"/>
        <v>1</v>
      </c>
      <c r="N252" s="169">
        <f t="shared" si="15"/>
        <v>0</v>
      </c>
      <c r="O252" s="1" t="s">
        <v>168</v>
      </c>
      <c r="P252" s="1">
        <v>0</v>
      </c>
      <c r="Q252" s="182">
        <f>HLOOKUP(O252,Pesos!$C$4:$H$8,3,FALSE)*P252</f>
        <v>0</v>
      </c>
      <c r="R252" s="1">
        <v>0</v>
      </c>
      <c r="S252" s="182">
        <f>HLOOKUP(O252,Pesos!$C$4:$H$8,4,FALSE)*R252</f>
        <v>0</v>
      </c>
      <c r="T252" s="1">
        <v>0</v>
      </c>
      <c r="U252" s="182">
        <f>HLOOKUP(O252,Pesos!$C$4:$H$8,4,FALSE)*T252</f>
        <v>0</v>
      </c>
      <c r="V252" s="182">
        <f t="shared" si="16"/>
        <v>0</v>
      </c>
      <c r="W252" s="1"/>
    </row>
    <row r="253" spans="1:23">
      <c r="A253" s="1"/>
      <c r="B253" s="1"/>
      <c r="C253" s="1"/>
      <c r="D253" s="347"/>
      <c r="E253" s="176"/>
      <c r="F253" s="176"/>
      <c r="G253" s="201"/>
      <c r="H253" s="234"/>
      <c r="I253" s="234"/>
      <c r="J253" s="234"/>
      <c r="K253" s="198"/>
      <c r="L253" s="1">
        <f t="shared" si="18"/>
        <v>1</v>
      </c>
      <c r="M253" s="1">
        <f t="shared" si="17"/>
        <v>1</v>
      </c>
      <c r="N253" s="169">
        <f t="shared" si="15"/>
        <v>0</v>
      </c>
      <c r="O253" s="1" t="s">
        <v>168</v>
      </c>
      <c r="P253" s="1">
        <v>0</v>
      </c>
      <c r="Q253" s="182">
        <f>HLOOKUP(O253,Pesos!$C$4:$H$8,3,FALSE)*P253</f>
        <v>0</v>
      </c>
      <c r="R253" s="1">
        <v>0</v>
      </c>
      <c r="S253" s="182">
        <f>HLOOKUP(O253,Pesos!$C$4:$H$8,4,FALSE)*R253</f>
        <v>0</v>
      </c>
      <c r="T253" s="1">
        <v>0</v>
      </c>
      <c r="U253" s="182">
        <f>HLOOKUP(O253,Pesos!$C$4:$H$8,4,FALSE)*T253</f>
        <v>0</v>
      </c>
      <c r="V253" s="182">
        <f t="shared" si="16"/>
        <v>0</v>
      </c>
      <c r="W253" s="1"/>
    </row>
    <row r="254" spans="1:23">
      <c r="A254" s="1"/>
      <c r="B254" s="1"/>
      <c r="C254" s="1"/>
      <c r="D254" s="347"/>
      <c r="E254" s="176"/>
      <c r="F254" s="176"/>
      <c r="G254" s="201"/>
      <c r="H254" s="234"/>
      <c r="I254" s="234"/>
      <c r="J254" s="234"/>
      <c r="K254" s="198"/>
      <c r="L254" s="1">
        <f t="shared" si="18"/>
        <v>1</v>
      </c>
      <c r="M254" s="1">
        <f t="shared" si="17"/>
        <v>1</v>
      </c>
      <c r="N254" s="169">
        <f t="shared" si="15"/>
        <v>0</v>
      </c>
      <c r="O254" s="1" t="s">
        <v>168</v>
      </c>
      <c r="P254" s="1">
        <v>0</v>
      </c>
      <c r="Q254" s="182">
        <f>HLOOKUP(O254,Pesos!$C$4:$H$8,3,FALSE)*P254</f>
        <v>0</v>
      </c>
      <c r="R254" s="1">
        <v>0</v>
      </c>
      <c r="S254" s="182">
        <f>HLOOKUP(O254,Pesos!$C$4:$H$8,4,FALSE)*R254</f>
        <v>0</v>
      </c>
      <c r="T254" s="1">
        <v>0</v>
      </c>
      <c r="U254" s="182">
        <f>HLOOKUP(O254,Pesos!$C$4:$H$8,4,FALSE)*T254</f>
        <v>0</v>
      </c>
      <c r="V254" s="182">
        <f t="shared" si="16"/>
        <v>0</v>
      </c>
      <c r="W254" s="1"/>
    </row>
    <row r="255" spans="1:23">
      <c r="A255" s="1"/>
      <c r="B255" s="1"/>
      <c r="C255" s="1"/>
      <c r="D255" s="347"/>
      <c r="E255" s="176"/>
      <c r="F255" s="176"/>
      <c r="G255" s="201"/>
      <c r="H255" s="234"/>
      <c r="I255" s="234"/>
      <c r="J255" s="234"/>
      <c r="K255" s="198"/>
      <c r="L255" s="1">
        <f t="shared" si="18"/>
        <v>1</v>
      </c>
      <c r="M255" s="1">
        <f t="shared" si="17"/>
        <v>1</v>
      </c>
      <c r="N255" s="169">
        <f t="shared" si="15"/>
        <v>0</v>
      </c>
      <c r="O255" s="1" t="s">
        <v>168</v>
      </c>
      <c r="P255" s="1">
        <v>0</v>
      </c>
      <c r="Q255" s="182">
        <f>HLOOKUP(O255,Pesos!$C$4:$H$8,3,FALSE)*P255</f>
        <v>0</v>
      </c>
      <c r="R255" s="1">
        <v>0</v>
      </c>
      <c r="S255" s="182">
        <f>HLOOKUP(O255,Pesos!$C$4:$H$8,4,FALSE)*R255</f>
        <v>0</v>
      </c>
      <c r="T255" s="1">
        <v>0</v>
      </c>
      <c r="U255" s="182">
        <f>HLOOKUP(O255,Pesos!$C$4:$H$8,4,FALSE)*T255</f>
        <v>0</v>
      </c>
      <c r="V255" s="182">
        <f t="shared" si="16"/>
        <v>0</v>
      </c>
      <c r="W255" s="1"/>
    </row>
    <row r="256" spans="1:23">
      <c r="A256" s="1"/>
      <c r="B256" s="1"/>
      <c r="C256" s="1"/>
      <c r="D256" s="347"/>
      <c r="E256" s="176"/>
      <c r="F256" s="176"/>
      <c r="G256" s="201"/>
      <c r="H256" s="234"/>
      <c r="I256" s="234"/>
      <c r="J256" s="234"/>
      <c r="K256" s="198"/>
      <c r="L256" s="1">
        <f t="shared" si="18"/>
        <v>1</v>
      </c>
      <c r="M256" s="1">
        <f t="shared" si="17"/>
        <v>1</v>
      </c>
      <c r="N256" s="169">
        <f t="shared" si="15"/>
        <v>0</v>
      </c>
      <c r="O256" s="1" t="s">
        <v>168</v>
      </c>
      <c r="P256" s="1">
        <v>0</v>
      </c>
      <c r="Q256" s="182">
        <f>HLOOKUP(O256,Pesos!$C$4:$H$8,3,FALSE)*P256</f>
        <v>0</v>
      </c>
      <c r="R256" s="1">
        <v>0</v>
      </c>
      <c r="S256" s="182">
        <f>HLOOKUP(O256,Pesos!$C$4:$H$8,4,FALSE)*R256</f>
        <v>0</v>
      </c>
      <c r="T256" s="1">
        <v>0</v>
      </c>
      <c r="U256" s="182">
        <f>HLOOKUP(O256,Pesos!$C$4:$H$8,4,FALSE)*T256</f>
        <v>0</v>
      </c>
      <c r="V256" s="182">
        <f t="shared" si="16"/>
        <v>0</v>
      </c>
      <c r="W256" s="1"/>
    </row>
    <row r="257" spans="1:23">
      <c r="A257" s="1"/>
      <c r="B257" s="1"/>
      <c r="C257" s="1"/>
      <c r="D257" s="347"/>
      <c r="E257" s="176"/>
      <c r="F257" s="176"/>
      <c r="G257" s="201"/>
      <c r="H257" s="234"/>
      <c r="I257" s="234"/>
      <c r="J257" s="234"/>
      <c r="K257" s="198"/>
      <c r="L257" s="1">
        <f t="shared" si="18"/>
        <v>1</v>
      </c>
      <c r="M257" s="1">
        <f t="shared" si="17"/>
        <v>1</v>
      </c>
      <c r="N257" s="169">
        <f t="shared" si="15"/>
        <v>0</v>
      </c>
      <c r="O257" s="1" t="s">
        <v>168</v>
      </c>
      <c r="P257" s="1">
        <v>0</v>
      </c>
      <c r="Q257" s="182">
        <f>HLOOKUP(O257,Pesos!$C$4:$H$8,3,FALSE)*P257</f>
        <v>0</v>
      </c>
      <c r="R257" s="1">
        <v>0</v>
      </c>
      <c r="S257" s="182">
        <f>HLOOKUP(O257,Pesos!$C$4:$H$8,4,FALSE)*R257</f>
        <v>0</v>
      </c>
      <c r="T257" s="1">
        <v>0</v>
      </c>
      <c r="U257" s="182">
        <f>HLOOKUP(O257,Pesos!$C$4:$H$8,4,FALSE)*T257</f>
        <v>0</v>
      </c>
      <c r="V257" s="182">
        <f t="shared" si="16"/>
        <v>0</v>
      </c>
      <c r="W257" s="1"/>
    </row>
    <row r="258" spans="1:23">
      <c r="A258" s="1"/>
      <c r="B258" s="1"/>
      <c r="C258" s="1"/>
      <c r="D258" s="347"/>
      <c r="E258" s="176"/>
      <c r="F258" s="176"/>
      <c r="G258" s="201"/>
      <c r="H258" s="234"/>
      <c r="I258" s="234"/>
      <c r="J258" s="234"/>
      <c r="K258" s="198"/>
      <c r="L258" s="1">
        <f t="shared" si="18"/>
        <v>1</v>
      </c>
      <c r="M258" s="1">
        <f t="shared" si="17"/>
        <v>1</v>
      </c>
      <c r="N258" s="169">
        <f t="shared" si="15"/>
        <v>0</v>
      </c>
      <c r="O258" s="1" t="s">
        <v>168</v>
      </c>
      <c r="P258" s="1">
        <v>0</v>
      </c>
      <c r="Q258" s="182">
        <f>HLOOKUP(O258,Pesos!$C$4:$H$8,3,FALSE)*P258</f>
        <v>0</v>
      </c>
      <c r="R258" s="1">
        <v>1</v>
      </c>
      <c r="S258" s="182">
        <f>HLOOKUP(O258,Pesos!$C$4:$H$8,4,FALSE)*R258</f>
        <v>4.5</v>
      </c>
      <c r="T258" s="1">
        <v>0</v>
      </c>
      <c r="U258" s="182">
        <f>HLOOKUP(O258,Pesos!$C$4:$H$8,4,FALSE)*T258</f>
        <v>0</v>
      </c>
      <c r="V258" s="182">
        <f t="shared" si="16"/>
        <v>4.5</v>
      </c>
      <c r="W258" s="1"/>
    </row>
    <row r="259" spans="1:23">
      <c r="A259" s="1"/>
      <c r="B259" s="1"/>
      <c r="C259" s="1"/>
      <c r="D259" s="347"/>
      <c r="E259" s="176"/>
      <c r="F259" s="176"/>
      <c r="G259" s="201"/>
      <c r="H259" s="234"/>
      <c r="I259" s="234"/>
      <c r="J259" s="234"/>
      <c r="K259" s="198"/>
      <c r="L259" s="1">
        <f t="shared" si="18"/>
        <v>1</v>
      </c>
      <c r="M259" s="1">
        <f t="shared" si="17"/>
        <v>1</v>
      </c>
      <c r="N259" s="169">
        <f t="shared" si="15"/>
        <v>0</v>
      </c>
      <c r="O259" s="1" t="s">
        <v>168</v>
      </c>
      <c r="P259" s="1">
        <v>0</v>
      </c>
      <c r="Q259" s="182">
        <f>HLOOKUP(O259,Pesos!$C$4:$H$8,3,FALSE)*P259</f>
        <v>0</v>
      </c>
      <c r="R259" s="1">
        <v>0</v>
      </c>
      <c r="S259" s="182">
        <f>HLOOKUP(O259,Pesos!$C$4:$H$8,4,FALSE)*R259</f>
        <v>0</v>
      </c>
      <c r="T259" s="1">
        <v>0</v>
      </c>
      <c r="U259" s="182">
        <f>HLOOKUP(O259,Pesos!$C$4:$H$8,4,FALSE)*T259</f>
        <v>0</v>
      </c>
      <c r="V259" s="182">
        <f t="shared" si="16"/>
        <v>0</v>
      </c>
      <c r="W259" s="1"/>
    </row>
    <row r="260" spans="1:23">
      <c r="A260" s="1"/>
      <c r="B260" s="1"/>
      <c r="C260" s="1"/>
      <c r="D260" s="347"/>
      <c r="E260" s="176"/>
      <c r="F260" s="176"/>
      <c r="G260" s="201"/>
      <c r="H260" s="234"/>
      <c r="I260" s="234"/>
      <c r="J260" s="234"/>
      <c r="K260" s="198"/>
      <c r="L260" s="1">
        <f t="shared" si="18"/>
        <v>1</v>
      </c>
      <c r="M260" s="1">
        <f t="shared" si="17"/>
        <v>1</v>
      </c>
      <c r="N260" s="169">
        <f t="shared" si="15"/>
        <v>0</v>
      </c>
      <c r="O260" s="1" t="s">
        <v>168</v>
      </c>
      <c r="P260" s="1">
        <v>0</v>
      </c>
      <c r="Q260" s="182">
        <f>HLOOKUP(O260,Pesos!$C$4:$H$8,3,FALSE)*P260</f>
        <v>0</v>
      </c>
      <c r="R260" s="1">
        <v>0</v>
      </c>
      <c r="S260" s="182">
        <f>HLOOKUP(O260,Pesos!$C$4:$H$8,4,FALSE)*R260</f>
        <v>0</v>
      </c>
      <c r="T260" s="1">
        <v>0</v>
      </c>
      <c r="U260" s="182">
        <f>HLOOKUP(O260,Pesos!$C$4:$H$8,4,FALSE)*T260</f>
        <v>0</v>
      </c>
      <c r="V260" s="182">
        <f t="shared" si="16"/>
        <v>0</v>
      </c>
      <c r="W260" s="1"/>
    </row>
    <row r="261" spans="1:23">
      <c r="A261" s="1"/>
      <c r="B261" s="1"/>
      <c r="C261" s="1"/>
      <c r="D261" s="347"/>
      <c r="E261" s="176"/>
      <c r="F261" s="176"/>
      <c r="G261" s="201"/>
      <c r="H261" s="234"/>
      <c r="I261" s="234"/>
      <c r="J261" s="234"/>
      <c r="K261" s="198"/>
      <c r="L261" s="1">
        <f t="shared" si="18"/>
        <v>1</v>
      </c>
      <c r="M261" s="1">
        <f t="shared" si="17"/>
        <v>1</v>
      </c>
      <c r="N261" s="169">
        <f t="shared" si="15"/>
        <v>0</v>
      </c>
      <c r="O261" s="1" t="s">
        <v>168</v>
      </c>
      <c r="P261" s="1">
        <v>0</v>
      </c>
      <c r="Q261" s="182">
        <f>HLOOKUP(O261,Pesos!$C$4:$H$8,3,FALSE)*P261</f>
        <v>0</v>
      </c>
      <c r="R261" s="1">
        <v>0</v>
      </c>
      <c r="S261" s="182">
        <f>HLOOKUP(O261,Pesos!$C$4:$H$8,4,FALSE)*R261</f>
        <v>0</v>
      </c>
      <c r="T261" s="1">
        <v>0</v>
      </c>
      <c r="U261" s="182">
        <f>HLOOKUP(O261,Pesos!$C$4:$H$8,4,FALSE)*T261</f>
        <v>0</v>
      </c>
      <c r="V261" s="182">
        <f t="shared" si="16"/>
        <v>0</v>
      </c>
      <c r="W261" s="1"/>
    </row>
    <row r="262" spans="1:23">
      <c r="A262" s="1"/>
      <c r="B262" s="1"/>
      <c r="C262" s="1"/>
      <c r="D262" s="347"/>
      <c r="E262" s="176"/>
      <c r="F262" s="176"/>
      <c r="G262" s="201"/>
      <c r="H262" s="234"/>
      <c r="I262" s="234"/>
      <c r="J262" s="234"/>
      <c r="K262" s="198"/>
      <c r="L262" s="1">
        <f t="shared" si="18"/>
        <v>1</v>
      </c>
      <c r="M262" s="1">
        <f t="shared" si="17"/>
        <v>1</v>
      </c>
      <c r="N262" s="169">
        <f t="shared" si="15"/>
        <v>0</v>
      </c>
      <c r="O262" s="1" t="s">
        <v>168</v>
      </c>
      <c r="P262" s="1">
        <v>0</v>
      </c>
      <c r="Q262" s="182">
        <f>HLOOKUP(O262,Pesos!$C$4:$H$8,3,FALSE)*P262</f>
        <v>0</v>
      </c>
      <c r="R262" s="1">
        <v>0</v>
      </c>
      <c r="S262" s="182">
        <f>HLOOKUP(O262,Pesos!$C$4:$H$8,4,FALSE)*R262</f>
        <v>0</v>
      </c>
      <c r="T262" s="1">
        <v>0</v>
      </c>
      <c r="U262" s="182">
        <f>HLOOKUP(O262,Pesos!$C$4:$H$8,4,FALSE)*T262</f>
        <v>0</v>
      </c>
      <c r="V262" s="182">
        <f t="shared" si="16"/>
        <v>0</v>
      </c>
      <c r="W262" s="1"/>
    </row>
    <row r="263" spans="1:23">
      <c r="A263" s="1"/>
      <c r="B263" s="1"/>
      <c r="C263" s="1"/>
      <c r="D263" s="347"/>
      <c r="E263" s="176"/>
      <c r="F263" s="176"/>
      <c r="G263" s="201"/>
      <c r="H263" s="234"/>
      <c r="I263" s="234"/>
      <c r="J263" s="234"/>
      <c r="K263" s="198"/>
      <c r="L263" s="1">
        <f t="shared" si="18"/>
        <v>1</v>
      </c>
      <c r="M263" s="1">
        <f t="shared" si="17"/>
        <v>1</v>
      </c>
      <c r="N263" s="169">
        <f t="shared" si="15"/>
        <v>0</v>
      </c>
      <c r="O263" s="1" t="s">
        <v>168</v>
      </c>
      <c r="P263" s="1">
        <v>0</v>
      </c>
      <c r="Q263" s="182">
        <f>HLOOKUP(O263,Pesos!$C$4:$H$8,3,FALSE)*P263</f>
        <v>0</v>
      </c>
      <c r="R263" s="1">
        <v>0</v>
      </c>
      <c r="S263" s="182">
        <f>HLOOKUP(O263,Pesos!$C$4:$H$8,4,FALSE)*R263</f>
        <v>0</v>
      </c>
      <c r="T263" s="1">
        <v>0</v>
      </c>
      <c r="U263" s="182">
        <f>HLOOKUP(O263,Pesos!$C$4:$H$8,4,FALSE)*T263</f>
        <v>0</v>
      </c>
      <c r="V263" s="182">
        <f t="shared" si="16"/>
        <v>0</v>
      </c>
      <c r="W263" s="1"/>
    </row>
    <row r="264" spans="1:23">
      <c r="A264" s="1"/>
      <c r="B264" s="1"/>
      <c r="C264" s="1"/>
      <c r="D264" s="347"/>
      <c r="E264" s="176"/>
      <c r="F264" s="176"/>
      <c r="G264" s="201"/>
      <c r="H264" s="234"/>
      <c r="I264" s="234"/>
      <c r="J264" s="234"/>
      <c r="K264" s="198"/>
      <c r="L264" s="1">
        <f t="shared" si="18"/>
        <v>1</v>
      </c>
      <c r="M264" s="1">
        <f t="shared" si="17"/>
        <v>1</v>
      </c>
      <c r="N264" s="169">
        <f t="shared" si="15"/>
        <v>0</v>
      </c>
      <c r="O264" s="1" t="s">
        <v>168</v>
      </c>
      <c r="P264" s="1">
        <v>0</v>
      </c>
      <c r="Q264" s="182">
        <f>HLOOKUP(O264,Pesos!$C$4:$H$8,3,FALSE)*P264</f>
        <v>0</v>
      </c>
      <c r="R264" s="1">
        <v>0</v>
      </c>
      <c r="S264" s="182">
        <f>HLOOKUP(O264,Pesos!$C$4:$H$8,4,FALSE)*R264</f>
        <v>0</v>
      </c>
      <c r="T264" s="1">
        <v>0</v>
      </c>
      <c r="U264" s="182">
        <f>HLOOKUP(O264,Pesos!$C$4:$H$8,4,FALSE)*T264</f>
        <v>0</v>
      </c>
      <c r="V264" s="182">
        <f t="shared" si="16"/>
        <v>0</v>
      </c>
      <c r="W264" s="1"/>
    </row>
    <row r="265" spans="1:23">
      <c r="A265" s="1"/>
      <c r="B265" s="1"/>
      <c r="C265" s="1"/>
      <c r="D265" s="347"/>
      <c r="E265" s="176"/>
      <c r="F265" s="176"/>
      <c r="G265" s="201"/>
      <c r="H265" s="234"/>
      <c r="I265" s="234"/>
      <c r="J265" s="234"/>
      <c r="K265" s="198"/>
      <c r="L265" s="1">
        <f>IF(EXACT(_xlfn.DAYS(H265,I265),0),1,_xlfn.DAYS(I265,H265))</f>
        <v>1</v>
      </c>
      <c r="M265" s="1">
        <f>IF(EXACT(_xlfn.DAYS(H265,J265),0),1,_xlfn.DAYS(J265,H265))</f>
        <v>1</v>
      </c>
      <c r="N265" s="169">
        <f>(M265-L265)/L265</f>
        <v>0</v>
      </c>
      <c r="O265" s="1" t="s">
        <v>168</v>
      </c>
      <c r="P265" s="1">
        <v>0</v>
      </c>
      <c r="Q265" s="182">
        <f>HLOOKUP(O265,Pesos!$C$4:$H$8,3,FALSE)*P265</f>
        <v>0</v>
      </c>
      <c r="R265" s="1">
        <v>0</v>
      </c>
      <c r="S265" s="182">
        <f>HLOOKUP(O265,Pesos!$C$4:$H$8,4,FALSE)*R265</f>
        <v>0</v>
      </c>
      <c r="T265" s="1">
        <v>0</v>
      </c>
      <c r="U265" s="182">
        <f>HLOOKUP(O265,Pesos!$C$4:$H$8,4,FALSE)*T265</f>
        <v>0</v>
      </c>
      <c r="V265" s="182">
        <f>Q265+S265+U265</f>
        <v>0</v>
      </c>
      <c r="W265" s="1"/>
    </row>
    <row r="266" spans="1:23">
      <c r="A266" s="1"/>
      <c r="B266" s="1"/>
      <c r="C266" s="1"/>
      <c r="D266" s="347"/>
      <c r="E266" s="176"/>
      <c r="F266" s="176"/>
      <c r="G266" s="201"/>
      <c r="H266" s="234"/>
      <c r="I266" s="234"/>
      <c r="J266" s="234"/>
      <c r="K266" s="198"/>
      <c r="L266" s="1">
        <f t="shared" si="18"/>
        <v>1</v>
      </c>
      <c r="M266" s="1">
        <f t="shared" si="17"/>
        <v>1</v>
      </c>
      <c r="N266" s="169">
        <f t="shared" si="15"/>
        <v>0</v>
      </c>
      <c r="O266" s="1" t="s">
        <v>168</v>
      </c>
      <c r="P266" s="1">
        <v>0</v>
      </c>
      <c r="Q266" s="182">
        <f>HLOOKUP(O266,Pesos!$C$4:$H$8,3,FALSE)*P266</f>
        <v>0</v>
      </c>
      <c r="R266" s="1">
        <v>0</v>
      </c>
      <c r="S266" s="182">
        <f>HLOOKUP(O266,Pesos!$C$4:$H$8,4,FALSE)*R266</f>
        <v>0</v>
      </c>
      <c r="T266" s="1">
        <v>0</v>
      </c>
      <c r="U266" s="182">
        <f>HLOOKUP(O266,Pesos!$C$4:$H$8,4,FALSE)*T266</f>
        <v>0</v>
      </c>
      <c r="V266" s="182">
        <f t="shared" si="16"/>
        <v>0</v>
      </c>
      <c r="W266" s="1"/>
    </row>
    <row r="267" spans="1:23">
      <c r="A267" s="1"/>
      <c r="B267" s="1"/>
      <c r="C267" s="1"/>
      <c r="D267" s="347"/>
      <c r="E267" s="176"/>
      <c r="F267" s="176"/>
      <c r="G267" s="201"/>
      <c r="H267" s="234"/>
      <c r="I267" s="234"/>
      <c r="J267" s="234"/>
      <c r="K267" s="198"/>
      <c r="L267" s="1">
        <f t="shared" si="18"/>
        <v>1</v>
      </c>
      <c r="M267" s="1">
        <f t="shared" si="17"/>
        <v>1</v>
      </c>
      <c r="N267" s="169">
        <f t="shared" si="15"/>
        <v>0</v>
      </c>
      <c r="O267" s="1" t="s">
        <v>168</v>
      </c>
      <c r="P267" s="1">
        <v>0</v>
      </c>
      <c r="Q267" s="182">
        <f>HLOOKUP(O267,Pesos!$C$4:$H$8,3,FALSE)*P267</f>
        <v>0</v>
      </c>
      <c r="R267" s="1">
        <v>0</v>
      </c>
      <c r="S267" s="182">
        <f>HLOOKUP(O267,Pesos!$C$4:$H$8,4,FALSE)*R267</f>
        <v>0</v>
      </c>
      <c r="T267" s="1">
        <v>0</v>
      </c>
      <c r="U267" s="182">
        <f>HLOOKUP(O267,Pesos!$C$4:$H$8,4,FALSE)*T267</f>
        <v>0</v>
      </c>
      <c r="V267" s="182">
        <f t="shared" si="16"/>
        <v>0</v>
      </c>
      <c r="W267" s="1"/>
    </row>
    <row r="268" spans="1:23">
      <c r="A268" s="1"/>
      <c r="B268" s="1"/>
      <c r="C268" s="1"/>
      <c r="D268" s="347"/>
      <c r="E268" s="176"/>
      <c r="F268" s="176"/>
      <c r="G268" s="201"/>
      <c r="H268" s="234"/>
      <c r="I268" s="234"/>
      <c r="J268" s="234"/>
      <c r="K268" s="198"/>
      <c r="L268" s="1">
        <f t="shared" si="18"/>
        <v>1</v>
      </c>
      <c r="M268" s="1">
        <f t="shared" si="17"/>
        <v>1</v>
      </c>
      <c r="N268" s="169">
        <f t="shared" si="15"/>
        <v>0</v>
      </c>
      <c r="O268" s="1" t="s">
        <v>168</v>
      </c>
      <c r="P268" s="1">
        <v>0</v>
      </c>
      <c r="Q268" s="182">
        <f>HLOOKUP(O268,Pesos!$C$4:$H$8,3,FALSE)*P268</f>
        <v>0</v>
      </c>
      <c r="R268" s="1">
        <v>0</v>
      </c>
      <c r="S268" s="182">
        <f>HLOOKUP(O268,Pesos!$C$4:$H$8,4,FALSE)*R268</f>
        <v>0</v>
      </c>
      <c r="T268" s="1">
        <v>0</v>
      </c>
      <c r="U268" s="182">
        <f>HLOOKUP(O268,Pesos!$C$4:$H$8,4,FALSE)*T268</f>
        <v>0</v>
      </c>
      <c r="V268" s="182">
        <f t="shared" si="16"/>
        <v>0</v>
      </c>
      <c r="W268" s="1"/>
    </row>
    <row r="269" spans="1:23">
      <c r="A269" s="1"/>
      <c r="B269" s="1"/>
      <c r="C269" s="1"/>
      <c r="D269" s="347"/>
      <c r="E269" s="176"/>
      <c r="F269" s="176"/>
      <c r="G269" s="201"/>
      <c r="H269" s="234"/>
      <c r="I269" s="234"/>
      <c r="J269" s="234"/>
      <c r="K269" s="198"/>
      <c r="L269" s="1">
        <f t="shared" si="18"/>
        <v>1</v>
      </c>
      <c r="M269" s="1">
        <f t="shared" si="17"/>
        <v>1</v>
      </c>
      <c r="N269" s="169">
        <f t="shared" ref="N269:N333" si="19">(M269-L269)/L269</f>
        <v>0</v>
      </c>
      <c r="O269" s="1" t="s">
        <v>168</v>
      </c>
      <c r="P269" s="1">
        <v>0</v>
      </c>
      <c r="Q269" s="182">
        <f>HLOOKUP(O269,Pesos!$C$4:$H$8,3,FALSE)*P269</f>
        <v>0</v>
      </c>
      <c r="R269" s="1">
        <v>0</v>
      </c>
      <c r="S269" s="182">
        <f>HLOOKUP(O269,Pesos!$C$4:$H$8,4,FALSE)*R269</f>
        <v>0</v>
      </c>
      <c r="T269" s="1">
        <v>0</v>
      </c>
      <c r="U269" s="182">
        <f>HLOOKUP(O269,Pesos!$C$4:$H$8,4,FALSE)*T269</f>
        <v>0</v>
      </c>
      <c r="V269" s="182">
        <f t="shared" ref="V269:V333" si="20">Q269+S269+U269</f>
        <v>0</v>
      </c>
      <c r="W269" s="1"/>
    </row>
    <row r="270" spans="1:23">
      <c r="A270" s="1"/>
      <c r="B270" s="1"/>
      <c r="C270" s="1"/>
      <c r="D270" s="347"/>
      <c r="E270" s="176"/>
      <c r="F270" s="176"/>
      <c r="G270" s="201"/>
      <c r="H270" s="234"/>
      <c r="I270" s="234"/>
      <c r="J270" s="234"/>
      <c r="K270" s="198"/>
      <c r="L270" s="1">
        <f t="shared" si="18"/>
        <v>1</v>
      </c>
      <c r="M270" s="1">
        <f t="shared" si="17"/>
        <v>1</v>
      </c>
      <c r="N270" s="169">
        <f t="shared" si="19"/>
        <v>0</v>
      </c>
      <c r="O270" s="1" t="s">
        <v>168</v>
      </c>
      <c r="P270" s="1">
        <v>0</v>
      </c>
      <c r="Q270" s="182">
        <f>HLOOKUP(O270,Pesos!$C$4:$H$8,3,FALSE)*P270</f>
        <v>0</v>
      </c>
      <c r="R270" s="1">
        <v>0</v>
      </c>
      <c r="S270" s="182">
        <f>HLOOKUP(O270,Pesos!$C$4:$H$8,4,FALSE)*R270</f>
        <v>0</v>
      </c>
      <c r="T270" s="1">
        <v>0</v>
      </c>
      <c r="U270" s="182">
        <f>HLOOKUP(O270,Pesos!$C$4:$H$8,4,FALSE)*T270</f>
        <v>0</v>
      </c>
      <c r="V270" s="182">
        <f t="shared" si="20"/>
        <v>0</v>
      </c>
      <c r="W270" s="1"/>
    </row>
    <row r="271" spans="1:23">
      <c r="A271" s="1"/>
      <c r="B271" s="1"/>
      <c r="C271" s="1"/>
      <c r="D271" s="347"/>
      <c r="E271" s="176"/>
      <c r="F271" s="176"/>
      <c r="G271" s="201"/>
      <c r="H271" s="234"/>
      <c r="I271" s="234"/>
      <c r="J271" s="234"/>
      <c r="K271" s="198"/>
      <c r="L271" s="1">
        <f t="shared" si="18"/>
        <v>1</v>
      </c>
      <c r="M271" s="1">
        <f t="shared" si="17"/>
        <v>1</v>
      </c>
      <c r="N271" s="169">
        <f t="shared" si="19"/>
        <v>0</v>
      </c>
      <c r="O271" s="1" t="s">
        <v>168</v>
      </c>
      <c r="P271" s="1">
        <v>0</v>
      </c>
      <c r="Q271" s="182">
        <f>HLOOKUP(O271,Pesos!$C$4:$H$8,3,FALSE)*P271</f>
        <v>0</v>
      </c>
      <c r="R271" s="1">
        <v>0</v>
      </c>
      <c r="S271" s="182">
        <f>HLOOKUP(O271,Pesos!$C$4:$H$8,4,FALSE)*R271</f>
        <v>0</v>
      </c>
      <c r="T271" s="1">
        <v>0</v>
      </c>
      <c r="U271" s="182">
        <f>HLOOKUP(O271,Pesos!$C$4:$H$8,4,FALSE)*T271</f>
        <v>0</v>
      </c>
      <c r="V271" s="182">
        <f t="shared" si="20"/>
        <v>0</v>
      </c>
      <c r="W271" s="1"/>
    </row>
    <row r="272" spans="1:23">
      <c r="A272" s="1"/>
      <c r="B272" s="1"/>
      <c r="C272" s="1"/>
      <c r="D272" s="347"/>
      <c r="E272" s="176"/>
      <c r="F272" s="176"/>
      <c r="G272" s="201"/>
      <c r="H272" s="234"/>
      <c r="I272" s="234"/>
      <c r="J272" s="234"/>
      <c r="K272" s="198"/>
      <c r="L272" s="1">
        <f t="shared" si="18"/>
        <v>1</v>
      </c>
      <c r="M272" s="1">
        <f t="shared" si="17"/>
        <v>1</v>
      </c>
      <c r="N272" s="169">
        <f t="shared" si="19"/>
        <v>0</v>
      </c>
      <c r="O272" s="1" t="s">
        <v>168</v>
      </c>
      <c r="P272" s="1">
        <v>0</v>
      </c>
      <c r="Q272" s="182">
        <f>HLOOKUP(O272,Pesos!$C$4:$H$8,3,FALSE)*P272</f>
        <v>0</v>
      </c>
      <c r="R272" s="1">
        <v>0</v>
      </c>
      <c r="S272" s="182">
        <f>HLOOKUP(O272,Pesos!$C$4:$H$8,4,FALSE)*R272</f>
        <v>0</v>
      </c>
      <c r="T272" s="1">
        <v>0</v>
      </c>
      <c r="U272" s="182">
        <f>HLOOKUP(O272,Pesos!$C$4:$H$8,4,FALSE)*T272</f>
        <v>0</v>
      </c>
      <c r="V272" s="182">
        <f t="shared" si="20"/>
        <v>0</v>
      </c>
      <c r="W272" s="1"/>
    </row>
    <row r="273" spans="1:23">
      <c r="A273" s="1"/>
      <c r="B273" s="1"/>
      <c r="C273" s="1"/>
      <c r="D273" s="347"/>
      <c r="E273" s="176"/>
      <c r="F273" s="176"/>
      <c r="G273" s="201"/>
      <c r="H273" s="234"/>
      <c r="I273" s="234"/>
      <c r="J273" s="234"/>
      <c r="K273" s="198"/>
      <c r="L273" s="1">
        <f t="shared" si="18"/>
        <v>1</v>
      </c>
      <c r="M273" s="1">
        <f t="shared" si="17"/>
        <v>1</v>
      </c>
      <c r="N273" s="169">
        <f t="shared" si="19"/>
        <v>0</v>
      </c>
      <c r="O273" s="1" t="s">
        <v>168</v>
      </c>
      <c r="P273" s="1">
        <v>0</v>
      </c>
      <c r="Q273" s="182">
        <f>HLOOKUP(O273,Pesos!$C$4:$H$8,3,FALSE)*P273</f>
        <v>0</v>
      </c>
      <c r="R273" s="1">
        <v>0</v>
      </c>
      <c r="S273" s="182">
        <f>HLOOKUP(O273,Pesos!$C$4:$H$8,4,FALSE)*R273</f>
        <v>0</v>
      </c>
      <c r="T273" s="1">
        <v>0</v>
      </c>
      <c r="U273" s="182">
        <f>HLOOKUP(O273,Pesos!$C$4:$H$8,4,FALSE)*T273</f>
        <v>0</v>
      </c>
      <c r="V273" s="182">
        <f t="shared" si="20"/>
        <v>0</v>
      </c>
      <c r="W273" s="1"/>
    </row>
    <row r="274" spans="1:23">
      <c r="A274" s="1"/>
      <c r="B274" s="1"/>
      <c r="C274" s="1"/>
      <c r="D274" s="347"/>
      <c r="E274" s="176"/>
      <c r="F274" s="176"/>
      <c r="G274" s="201"/>
      <c r="H274" s="234"/>
      <c r="I274" s="234"/>
      <c r="J274" s="234"/>
      <c r="K274" s="198"/>
      <c r="L274" s="1">
        <f t="shared" si="18"/>
        <v>1</v>
      </c>
      <c r="M274" s="1">
        <f t="shared" si="17"/>
        <v>1</v>
      </c>
      <c r="N274" s="169">
        <f t="shared" si="19"/>
        <v>0</v>
      </c>
      <c r="O274" s="1" t="s">
        <v>168</v>
      </c>
      <c r="P274" s="1">
        <v>0</v>
      </c>
      <c r="Q274" s="182">
        <f>HLOOKUP(O274,Pesos!$C$4:$H$8,3,FALSE)*P274</f>
        <v>0</v>
      </c>
      <c r="R274" s="1">
        <v>0</v>
      </c>
      <c r="S274" s="182">
        <f>HLOOKUP(O274,Pesos!$C$4:$H$8,4,FALSE)*R274</f>
        <v>0</v>
      </c>
      <c r="T274" s="1">
        <v>0</v>
      </c>
      <c r="U274" s="182">
        <f>HLOOKUP(O274,Pesos!$C$4:$H$8,4,FALSE)*T274</f>
        <v>0</v>
      </c>
      <c r="V274" s="182">
        <f t="shared" si="20"/>
        <v>0</v>
      </c>
      <c r="W274" s="1"/>
    </row>
    <row r="275" spans="1:23">
      <c r="A275" s="1"/>
      <c r="B275" s="1"/>
      <c r="C275" s="1"/>
      <c r="D275" s="347"/>
      <c r="E275" s="176"/>
      <c r="F275" s="176"/>
      <c r="G275" s="201"/>
      <c r="H275" s="234"/>
      <c r="I275" s="234"/>
      <c r="J275" s="234"/>
      <c r="K275" s="198"/>
      <c r="L275" s="1">
        <f t="shared" si="18"/>
        <v>1</v>
      </c>
      <c r="M275" s="1">
        <f t="shared" si="17"/>
        <v>1</v>
      </c>
      <c r="N275" s="169">
        <f t="shared" si="19"/>
        <v>0</v>
      </c>
      <c r="O275" s="1" t="s">
        <v>168</v>
      </c>
      <c r="P275" s="1">
        <v>0</v>
      </c>
      <c r="Q275" s="182">
        <f>HLOOKUP(O275,Pesos!$C$4:$H$8,3,FALSE)*P275</f>
        <v>0</v>
      </c>
      <c r="R275" s="1">
        <v>0</v>
      </c>
      <c r="S275" s="182">
        <f>HLOOKUP(O275,Pesos!$C$4:$H$8,4,FALSE)*R275</f>
        <v>0</v>
      </c>
      <c r="T275" s="1">
        <v>0</v>
      </c>
      <c r="U275" s="182">
        <f>HLOOKUP(O275,Pesos!$C$4:$H$8,4,FALSE)*T275</f>
        <v>0</v>
      </c>
      <c r="V275" s="182">
        <f t="shared" si="20"/>
        <v>0</v>
      </c>
      <c r="W275" s="1"/>
    </row>
    <row r="276" spans="1:23">
      <c r="A276" s="1"/>
      <c r="B276" s="1"/>
      <c r="C276" s="1"/>
      <c r="D276" s="347"/>
      <c r="E276" s="176"/>
      <c r="F276" s="176"/>
      <c r="G276" s="201"/>
      <c r="H276" s="234"/>
      <c r="I276" s="234"/>
      <c r="J276" s="234"/>
      <c r="K276" s="198"/>
      <c r="L276" s="1">
        <f>IF(EXACT(_xlfn.DAYS(H276,I276),0),1,_xlfn.DAYS(I276,H276))</f>
        <v>1</v>
      </c>
      <c r="M276" s="1">
        <f>IF(EXACT(_xlfn.DAYS(H276,J276),0),1,_xlfn.DAYS(J276,H276))</f>
        <v>1</v>
      </c>
      <c r="N276" s="169">
        <f>(M276-L276)/L276</f>
        <v>0</v>
      </c>
      <c r="O276" s="1" t="s">
        <v>168</v>
      </c>
      <c r="P276" s="1">
        <v>0</v>
      </c>
      <c r="Q276" s="182">
        <f>HLOOKUP(O276,Pesos!$C$4:$H$8,3,FALSE)*P276</f>
        <v>0</v>
      </c>
      <c r="R276" s="1">
        <v>2</v>
      </c>
      <c r="S276" s="182">
        <f>HLOOKUP(O276,Pesos!$C$4:$H$8,4,FALSE)*R276</f>
        <v>9</v>
      </c>
      <c r="T276" s="1">
        <v>0</v>
      </c>
      <c r="U276" s="182">
        <f>HLOOKUP(O276,Pesos!$C$4:$H$8,4,FALSE)*T276</f>
        <v>0</v>
      </c>
      <c r="V276" s="182">
        <f>Q276+S276+U276</f>
        <v>9</v>
      </c>
      <c r="W276" s="1"/>
    </row>
    <row r="277" spans="1:23">
      <c r="A277" s="1"/>
      <c r="B277" s="1"/>
      <c r="C277" s="1"/>
      <c r="D277" s="347"/>
      <c r="E277" s="176"/>
      <c r="F277" s="176"/>
      <c r="G277" s="201"/>
      <c r="H277" s="234"/>
      <c r="I277" s="234"/>
      <c r="J277" s="234"/>
      <c r="K277" s="198"/>
      <c r="L277" s="1">
        <f t="shared" si="18"/>
        <v>1</v>
      </c>
      <c r="M277" s="1">
        <f t="shared" si="17"/>
        <v>1</v>
      </c>
      <c r="N277" s="169">
        <f t="shared" si="19"/>
        <v>0</v>
      </c>
      <c r="O277" s="1" t="s">
        <v>168</v>
      </c>
      <c r="P277" s="1">
        <v>0</v>
      </c>
      <c r="Q277" s="182">
        <f>HLOOKUP(O277,Pesos!$C$4:$H$8,3,FALSE)*P277</f>
        <v>0</v>
      </c>
      <c r="R277" s="1">
        <v>0</v>
      </c>
      <c r="S277" s="182">
        <f>HLOOKUP(O277,Pesos!$C$4:$H$8,4,FALSE)*R277</f>
        <v>0</v>
      </c>
      <c r="T277" s="1">
        <v>0</v>
      </c>
      <c r="U277" s="182">
        <f>HLOOKUP(O277,Pesos!$C$4:$H$8,4,FALSE)*T277</f>
        <v>0</v>
      </c>
      <c r="V277" s="182">
        <f t="shared" si="20"/>
        <v>0</v>
      </c>
      <c r="W277" s="1"/>
    </row>
    <row r="278" spans="1:23">
      <c r="A278" s="1"/>
      <c r="B278" s="1"/>
      <c r="C278" s="1"/>
      <c r="D278" s="347"/>
      <c r="E278" s="176"/>
      <c r="F278" s="176"/>
      <c r="G278" s="201"/>
      <c r="H278" s="234"/>
      <c r="I278" s="234"/>
      <c r="J278" s="234"/>
      <c r="K278" s="198"/>
      <c r="L278" s="1">
        <f t="shared" si="18"/>
        <v>1</v>
      </c>
      <c r="M278" s="1">
        <f t="shared" si="17"/>
        <v>1</v>
      </c>
      <c r="N278" s="169">
        <f t="shared" si="19"/>
        <v>0</v>
      </c>
      <c r="O278" s="1" t="s">
        <v>168</v>
      </c>
      <c r="P278" s="1">
        <v>0</v>
      </c>
      <c r="Q278" s="182">
        <f>HLOOKUP(O278,Pesos!$C$4:$H$8,3,FALSE)*P278</f>
        <v>0</v>
      </c>
      <c r="R278" s="1">
        <v>0</v>
      </c>
      <c r="S278" s="182">
        <f>HLOOKUP(O278,Pesos!$C$4:$H$8,4,FALSE)*R278</f>
        <v>0</v>
      </c>
      <c r="T278" s="1">
        <v>0</v>
      </c>
      <c r="U278" s="182">
        <f>HLOOKUP(O278,Pesos!$C$4:$H$8,4,FALSE)*T278</f>
        <v>0</v>
      </c>
      <c r="V278" s="182">
        <f t="shared" si="20"/>
        <v>0</v>
      </c>
      <c r="W278" s="1"/>
    </row>
    <row r="279" spans="1:23">
      <c r="A279" s="1"/>
      <c r="B279" s="1"/>
      <c r="C279" s="1"/>
      <c r="D279" s="347"/>
      <c r="E279" s="176"/>
      <c r="F279" s="176"/>
      <c r="G279" s="201"/>
      <c r="H279" s="234"/>
      <c r="I279" s="234"/>
      <c r="J279" s="234"/>
      <c r="K279" s="198"/>
      <c r="L279" s="1">
        <f t="shared" si="18"/>
        <v>1</v>
      </c>
      <c r="M279" s="1">
        <f t="shared" si="17"/>
        <v>1</v>
      </c>
      <c r="N279" s="169">
        <f t="shared" si="19"/>
        <v>0</v>
      </c>
      <c r="O279" s="1" t="s">
        <v>168</v>
      </c>
      <c r="P279" s="1">
        <v>0</v>
      </c>
      <c r="Q279" s="182">
        <f>HLOOKUP(O279,Pesos!$C$4:$H$8,3,FALSE)*P279</f>
        <v>0</v>
      </c>
      <c r="R279" s="1">
        <v>0</v>
      </c>
      <c r="S279" s="182">
        <f>HLOOKUP(O279,Pesos!$C$4:$H$8,4,FALSE)*R279</f>
        <v>0</v>
      </c>
      <c r="T279" s="1">
        <v>0</v>
      </c>
      <c r="U279" s="182">
        <f>HLOOKUP(O279,Pesos!$C$4:$H$8,4,FALSE)*T279</f>
        <v>0</v>
      </c>
      <c r="V279" s="182">
        <f t="shared" si="20"/>
        <v>0</v>
      </c>
      <c r="W279" s="1"/>
    </row>
    <row r="280" spans="1:23">
      <c r="A280" s="1"/>
      <c r="B280" s="1"/>
      <c r="C280" s="1"/>
      <c r="D280" s="347"/>
      <c r="E280" s="176"/>
      <c r="F280" s="176"/>
      <c r="G280" s="201"/>
      <c r="H280" s="234"/>
      <c r="I280" s="234"/>
      <c r="J280" s="234"/>
      <c r="K280" s="198"/>
      <c r="L280" s="1">
        <f t="shared" si="18"/>
        <v>1</v>
      </c>
      <c r="M280" s="1">
        <f t="shared" si="17"/>
        <v>1</v>
      </c>
      <c r="N280" s="169">
        <f t="shared" si="19"/>
        <v>0</v>
      </c>
      <c r="O280" s="1" t="s">
        <v>168</v>
      </c>
      <c r="P280" s="1">
        <v>0</v>
      </c>
      <c r="Q280" s="182">
        <f>HLOOKUP(O280,Pesos!$C$4:$H$8,3,FALSE)*P280</f>
        <v>0</v>
      </c>
      <c r="R280" s="1">
        <v>0</v>
      </c>
      <c r="S280" s="182">
        <f>HLOOKUP(O280,Pesos!$C$4:$H$8,4,FALSE)*R280</f>
        <v>0</v>
      </c>
      <c r="T280" s="1">
        <v>0</v>
      </c>
      <c r="U280" s="182">
        <f>HLOOKUP(O280,Pesos!$C$4:$H$8,4,FALSE)*T280</f>
        <v>0</v>
      </c>
      <c r="V280" s="182">
        <f t="shared" si="20"/>
        <v>0</v>
      </c>
      <c r="W280" s="1"/>
    </row>
    <row r="281" spans="1:23">
      <c r="A281" s="1"/>
      <c r="B281" s="1"/>
      <c r="C281" s="1"/>
      <c r="D281" s="347"/>
      <c r="E281" s="176"/>
      <c r="F281" s="176"/>
      <c r="G281" s="201"/>
      <c r="H281" s="234"/>
      <c r="I281" s="234"/>
      <c r="J281" s="234"/>
      <c r="K281" s="198"/>
      <c r="L281" s="1">
        <f t="shared" si="18"/>
        <v>1</v>
      </c>
      <c r="M281" s="1">
        <f t="shared" si="17"/>
        <v>1</v>
      </c>
      <c r="N281" s="169">
        <f t="shared" si="19"/>
        <v>0</v>
      </c>
      <c r="O281" s="1" t="s">
        <v>168</v>
      </c>
      <c r="P281" s="1">
        <v>0</v>
      </c>
      <c r="Q281" s="182">
        <f>HLOOKUP(O281,Pesos!$C$4:$H$8,3,FALSE)*P281</f>
        <v>0</v>
      </c>
      <c r="R281" s="1">
        <v>0</v>
      </c>
      <c r="S281" s="182">
        <f>HLOOKUP(O281,Pesos!$C$4:$H$8,4,FALSE)*R281</f>
        <v>0</v>
      </c>
      <c r="T281" s="1">
        <v>1</v>
      </c>
      <c r="U281" s="182">
        <f>HLOOKUP(O281,Pesos!$C$4:$H$8,4,FALSE)*T281</f>
        <v>4.5</v>
      </c>
      <c r="V281" s="182">
        <f t="shared" si="20"/>
        <v>4.5</v>
      </c>
      <c r="W281" s="1"/>
    </row>
    <row r="282" spans="1:23">
      <c r="A282" s="1"/>
      <c r="B282" s="1"/>
      <c r="C282" s="1"/>
      <c r="D282" s="347"/>
      <c r="E282" s="176"/>
      <c r="F282" s="176"/>
      <c r="G282" s="201"/>
      <c r="H282" s="234"/>
      <c r="I282" s="234"/>
      <c r="J282" s="234"/>
      <c r="K282" s="198"/>
      <c r="L282" s="1">
        <f t="shared" ref="L282:L345" si="21">IF(EXACT(_xlfn.DAYS(H282,I282),0),1,_xlfn.DAYS(I282,H282))</f>
        <v>1</v>
      </c>
      <c r="M282" s="1">
        <f t="shared" ref="M282:M345" si="22">IF(EXACT(_xlfn.DAYS(H282,J282),0),1,_xlfn.DAYS(J282,H282))</f>
        <v>1</v>
      </c>
      <c r="N282" s="169">
        <f t="shared" si="19"/>
        <v>0</v>
      </c>
      <c r="O282" s="1" t="s">
        <v>168</v>
      </c>
      <c r="P282" s="1">
        <v>0</v>
      </c>
      <c r="Q282" s="182">
        <f>HLOOKUP(O282,Pesos!$C$4:$H$8,3,FALSE)*P282</f>
        <v>0</v>
      </c>
      <c r="R282" s="1">
        <v>0</v>
      </c>
      <c r="S282" s="182">
        <f>HLOOKUP(O282,Pesos!$C$4:$H$8,4,FALSE)*R282</f>
        <v>0</v>
      </c>
      <c r="T282" s="1">
        <v>0</v>
      </c>
      <c r="U282" s="182">
        <f>HLOOKUP(O282,Pesos!$C$4:$H$8,4,FALSE)*T282</f>
        <v>0</v>
      </c>
      <c r="V282" s="182">
        <f t="shared" si="20"/>
        <v>0</v>
      </c>
      <c r="W282" s="1"/>
    </row>
    <row r="283" spans="1:23">
      <c r="A283" s="1"/>
      <c r="B283" s="1"/>
      <c r="C283" s="1"/>
      <c r="D283" s="347"/>
      <c r="E283" s="176"/>
      <c r="F283" s="176"/>
      <c r="G283" s="201"/>
      <c r="H283" s="234"/>
      <c r="I283" s="234"/>
      <c r="J283" s="234"/>
      <c r="K283" s="198"/>
      <c r="L283" s="1">
        <f t="shared" si="21"/>
        <v>1</v>
      </c>
      <c r="M283" s="1">
        <f t="shared" si="22"/>
        <v>1</v>
      </c>
      <c r="N283" s="169">
        <f t="shared" si="19"/>
        <v>0</v>
      </c>
      <c r="O283" s="1" t="s">
        <v>168</v>
      </c>
      <c r="P283" s="1">
        <v>0</v>
      </c>
      <c r="Q283" s="182">
        <f>HLOOKUP(O283,Pesos!$C$4:$H$8,3,FALSE)*P283</f>
        <v>0</v>
      </c>
      <c r="R283" s="1">
        <v>0</v>
      </c>
      <c r="S283" s="182">
        <f>HLOOKUP(O283,Pesos!$C$4:$H$8,4,FALSE)*R283</f>
        <v>0</v>
      </c>
      <c r="T283" s="1">
        <v>0</v>
      </c>
      <c r="U283" s="182">
        <f>HLOOKUP(O283,Pesos!$C$4:$H$8,4,FALSE)*T283</f>
        <v>0</v>
      </c>
      <c r="V283" s="182">
        <f t="shared" si="20"/>
        <v>0</v>
      </c>
      <c r="W283" s="1"/>
    </row>
    <row r="284" spans="1:23">
      <c r="A284" s="1"/>
      <c r="B284" s="1"/>
      <c r="C284" s="1"/>
      <c r="D284" s="347"/>
      <c r="E284" s="176"/>
      <c r="F284" s="176"/>
      <c r="G284" s="201"/>
      <c r="H284" s="234"/>
      <c r="I284" s="234"/>
      <c r="J284" s="234"/>
      <c r="K284" s="198"/>
      <c r="L284" s="1">
        <f t="shared" si="21"/>
        <v>1</v>
      </c>
      <c r="M284" s="1">
        <f t="shared" si="22"/>
        <v>1</v>
      </c>
      <c r="N284" s="169">
        <f t="shared" si="19"/>
        <v>0</v>
      </c>
      <c r="O284" s="1" t="s">
        <v>168</v>
      </c>
      <c r="P284" s="1">
        <v>0</v>
      </c>
      <c r="Q284" s="182">
        <f>HLOOKUP(O284,Pesos!$C$4:$H$8,3,FALSE)*P284</f>
        <v>0</v>
      </c>
      <c r="R284" s="1">
        <v>0</v>
      </c>
      <c r="S284" s="182">
        <f>HLOOKUP(O284,Pesos!$C$4:$H$8,4,FALSE)*R284</f>
        <v>0</v>
      </c>
      <c r="T284" s="1">
        <v>0</v>
      </c>
      <c r="U284" s="182">
        <f>HLOOKUP(O284,Pesos!$C$4:$H$8,4,FALSE)*T284</f>
        <v>0</v>
      </c>
      <c r="V284" s="182">
        <f t="shared" si="20"/>
        <v>0</v>
      </c>
      <c r="W284" s="1"/>
    </row>
    <row r="285" spans="1:23">
      <c r="A285" s="1"/>
      <c r="B285" s="1"/>
      <c r="C285" s="1"/>
      <c r="D285" s="347"/>
      <c r="E285" s="176"/>
      <c r="F285" s="176"/>
      <c r="G285" s="201"/>
      <c r="H285" s="234"/>
      <c r="I285" s="234"/>
      <c r="J285" s="234"/>
      <c r="K285" s="198"/>
      <c r="L285" s="1">
        <f t="shared" si="21"/>
        <v>1</v>
      </c>
      <c r="M285" s="1">
        <f t="shared" si="22"/>
        <v>1</v>
      </c>
      <c r="N285" s="169">
        <f t="shared" si="19"/>
        <v>0</v>
      </c>
      <c r="O285" s="1" t="s">
        <v>168</v>
      </c>
      <c r="P285" s="1">
        <v>0</v>
      </c>
      <c r="Q285" s="182">
        <f>HLOOKUP(O285,Pesos!$C$4:$H$8,3,FALSE)*P285</f>
        <v>0</v>
      </c>
      <c r="R285" s="1">
        <v>0</v>
      </c>
      <c r="S285" s="182">
        <f>HLOOKUP(O285,Pesos!$C$4:$H$8,4,FALSE)*R285</f>
        <v>0</v>
      </c>
      <c r="T285" s="1">
        <v>0</v>
      </c>
      <c r="U285" s="182">
        <f>HLOOKUP(O285,Pesos!$C$4:$H$8,4,FALSE)*T285</f>
        <v>0</v>
      </c>
      <c r="V285" s="182">
        <f t="shared" si="20"/>
        <v>0</v>
      </c>
      <c r="W285" s="1"/>
    </row>
    <row r="286" spans="1:23">
      <c r="A286" s="1"/>
      <c r="B286" s="1"/>
      <c r="C286" s="1"/>
      <c r="D286" s="347"/>
      <c r="E286" s="176"/>
      <c r="F286" s="176"/>
      <c r="G286" s="201"/>
      <c r="H286" s="234"/>
      <c r="I286" s="234"/>
      <c r="J286" s="234"/>
      <c r="K286" s="198"/>
      <c r="L286" s="1">
        <f t="shared" si="21"/>
        <v>1</v>
      </c>
      <c r="M286" s="1">
        <f t="shared" si="22"/>
        <v>1</v>
      </c>
      <c r="N286" s="169">
        <f t="shared" si="19"/>
        <v>0</v>
      </c>
      <c r="O286" s="1" t="s">
        <v>168</v>
      </c>
      <c r="P286" s="1">
        <v>0</v>
      </c>
      <c r="Q286" s="182">
        <f>HLOOKUP(O286,Pesos!$C$4:$H$8,3,FALSE)*P286</f>
        <v>0</v>
      </c>
      <c r="R286" s="1">
        <v>0</v>
      </c>
      <c r="S286" s="182">
        <f>HLOOKUP(O286,Pesos!$C$4:$H$8,4,FALSE)*R286</f>
        <v>0</v>
      </c>
      <c r="T286" s="1">
        <v>0</v>
      </c>
      <c r="U286" s="182">
        <f>HLOOKUP(O286,Pesos!$C$4:$H$8,4,FALSE)*T286</f>
        <v>0</v>
      </c>
      <c r="V286" s="182">
        <f t="shared" si="20"/>
        <v>0</v>
      </c>
      <c r="W286" s="1"/>
    </row>
    <row r="287" spans="1:23">
      <c r="A287" s="1"/>
      <c r="B287" s="1"/>
      <c r="C287" s="1"/>
      <c r="D287" s="347"/>
      <c r="E287" s="176"/>
      <c r="F287" s="176"/>
      <c r="G287" s="201"/>
      <c r="H287" s="234"/>
      <c r="I287" s="234"/>
      <c r="J287" s="234"/>
      <c r="K287" s="198"/>
      <c r="L287" s="1">
        <f t="shared" si="21"/>
        <v>1</v>
      </c>
      <c r="M287" s="1">
        <f t="shared" si="22"/>
        <v>1</v>
      </c>
      <c r="N287" s="169">
        <f t="shared" si="19"/>
        <v>0</v>
      </c>
      <c r="O287" s="1" t="s">
        <v>168</v>
      </c>
      <c r="P287" s="1">
        <v>0</v>
      </c>
      <c r="Q287" s="182">
        <f>HLOOKUP(O287,Pesos!$C$4:$H$8,3,FALSE)*P287</f>
        <v>0</v>
      </c>
      <c r="R287" s="1">
        <v>0</v>
      </c>
      <c r="S287" s="182">
        <f>HLOOKUP(O287,Pesos!$C$4:$H$8,4,FALSE)*R287</f>
        <v>0</v>
      </c>
      <c r="T287" s="1">
        <v>0</v>
      </c>
      <c r="U287" s="182">
        <f>HLOOKUP(O287,Pesos!$C$4:$H$8,4,FALSE)*T287</f>
        <v>0</v>
      </c>
      <c r="V287" s="182">
        <f t="shared" si="20"/>
        <v>0</v>
      </c>
      <c r="W287" s="1"/>
    </row>
    <row r="288" spans="1:23">
      <c r="A288" s="1"/>
      <c r="B288" s="1"/>
      <c r="C288" s="1"/>
      <c r="D288" s="347"/>
      <c r="E288" s="176"/>
      <c r="F288" s="176"/>
      <c r="G288" s="201"/>
      <c r="H288" s="234"/>
      <c r="I288" s="234"/>
      <c r="J288" s="234"/>
      <c r="K288" s="198"/>
      <c r="L288" s="1">
        <f t="shared" si="21"/>
        <v>1</v>
      </c>
      <c r="M288" s="1">
        <f t="shared" si="22"/>
        <v>1</v>
      </c>
      <c r="N288" s="169">
        <f t="shared" si="19"/>
        <v>0</v>
      </c>
      <c r="O288" s="1" t="s">
        <v>168</v>
      </c>
      <c r="P288" s="1">
        <v>0</v>
      </c>
      <c r="Q288" s="182">
        <f>HLOOKUP(O288,Pesos!$C$4:$H$8,3,FALSE)*P288</f>
        <v>0</v>
      </c>
      <c r="R288" s="1">
        <v>0</v>
      </c>
      <c r="S288" s="182">
        <f>HLOOKUP(O288,Pesos!$C$4:$H$8,4,FALSE)*R288</f>
        <v>0</v>
      </c>
      <c r="T288" s="1">
        <v>0</v>
      </c>
      <c r="U288" s="182">
        <f>HLOOKUP(O288,Pesos!$C$4:$H$8,4,FALSE)*T288</f>
        <v>0</v>
      </c>
      <c r="V288" s="182">
        <f t="shared" si="20"/>
        <v>0</v>
      </c>
      <c r="W288" s="1"/>
    </row>
    <row r="289" spans="1:23">
      <c r="A289" s="1"/>
      <c r="B289" s="1"/>
      <c r="C289" s="1"/>
      <c r="D289" s="347"/>
      <c r="E289" s="176"/>
      <c r="F289" s="176"/>
      <c r="G289" s="201"/>
      <c r="H289" s="234"/>
      <c r="I289" s="234"/>
      <c r="J289" s="234"/>
      <c r="K289" s="198"/>
      <c r="L289" s="1">
        <f t="shared" si="21"/>
        <v>1</v>
      </c>
      <c r="M289" s="1">
        <f t="shared" si="22"/>
        <v>1</v>
      </c>
      <c r="N289" s="169">
        <f t="shared" si="19"/>
        <v>0</v>
      </c>
      <c r="O289" s="1" t="s">
        <v>168</v>
      </c>
      <c r="P289" s="1">
        <v>0</v>
      </c>
      <c r="Q289" s="182">
        <f>HLOOKUP(O289,Pesos!$C$4:$H$8,3,FALSE)*P289</f>
        <v>0</v>
      </c>
      <c r="R289" s="1">
        <v>0</v>
      </c>
      <c r="S289" s="182">
        <f>HLOOKUP(O289,Pesos!$C$4:$H$8,4,FALSE)*R289</f>
        <v>0</v>
      </c>
      <c r="T289" s="1">
        <v>0</v>
      </c>
      <c r="U289" s="182">
        <f>HLOOKUP(O289,Pesos!$C$4:$H$8,4,FALSE)*T289</f>
        <v>0</v>
      </c>
      <c r="V289" s="182">
        <f t="shared" si="20"/>
        <v>0</v>
      </c>
      <c r="W289" s="1"/>
    </row>
    <row r="290" spans="1:23">
      <c r="A290" s="1"/>
      <c r="B290" s="1"/>
      <c r="C290" s="1"/>
      <c r="D290" s="347"/>
      <c r="E290" s="176"/>
      <c r="F290" s="176"/>
      <c r="G290" s="201"/>
      <c r="H290" s="234"/>
      <c r="I290" s="234"/>
      <c r="J290" s="234"/>
      <c r="K290" s="198"/>
      <c r="L290" s="1">
        <f t="shared" si="21"/>
        <v>1</v>
      </c>
      <c r="M290" s="1">
        <f t="shared" si="22"/>
        <v>1</v>
      </c>
      <c r="N290" s="169">
        <f t="shared" si="19"/>
        <v>0</v>
      </c>
      <c r="O290" s="1" t="s">
        <v>168</v>
      </c>
      <c r="P290" s="1">
        <v>0</v>
      </c>
      <c r="Q290" s="182">
        <f>HLOOKUP(O290,Pesos!$C$4:$H$8,3,FALSE)*P290</f>
        <v>0</v>
      </c>
      <c r="R290" s="1">
        <v>0</v>
      </c>
      <c r="S290" s="182">
        <f>HLOOKUP(O290,Pesos!$C$4:$H$8,4,FALSE)*R290</f>
        <v>0</v>
      </c>
      <c r="T290" s="1">
        <v>0</v>
      </c>
      <c r="U290" s="182">
        <f>HLOOKUP(O290,Pesos!$C$4:$H$8,4,FALSE)*T290</f>
        <v>0</v>
      </c>
      <c r="V290" s="182">
        <f t="shared" si="20"/>
        <v>0</v>
      </c>
      <c r="W290" s="1"/>
    </row>
    <row r="291" spans="1:23">
      <c r="A291" s="1"/>
      <c r="B291" s="1"/>
      <c r="C291" s="1"/>
      <c r="D291" s="347"/>
      <c r="E291" s="176"/>
      <c r="F291" s="176"/>
      <c r="G291" s="201"/>
      <c r="H291" s="234"/>
      <c r="I291" s="234"/>
      <c r="J291" s="234"/>
      <c r="K291" s="198"/>
      <c r="L291" s="1">
        <f t="shared" si="21"/>
        <v>1</v>
      </c>
      <c r="M291" s="1">
        <f t="shared" si="22"/>
        <v>1</v>
      </c>
      <c r="N291" s="169">
        <f t="shared" si="19"/>
        <v>0</v>
      </c>
      <c r="O291" s="1" t="s">
        <v>168</v>
      </c>
      <c r="P291" s="1">
        <v>0</v>
      </c>
      <c r="Q291" s="182">
        <f>HLOOKUP(O291,Pesos!$C$4:$H$8,3,FALSE)*P291</f>
        <v>0</v>
      </c>
      <c r="R291" s="1">
        <v>0</v>
      </c>
      <c r="S291" s="182">
        <f>HLOOKUP(O291,Pesos!$C$4:$H$8,4,FALSE)*R291</f>
        <v>0</v>
      </c>
      <c r="T291" s="1">
        <v>0</v>
      </c>
      <c r="U291" s="182">
        <f>HLOOKUP(O291,Pesos!$C$4:$H$8,4,FALSE)*T291</f>
        <v>0</v>
      </c>
      <c r="V291" s="182">
        <f t="shared" si="20"/>
        <v>0</v>
      </c>
      <c r="W291" s="1"/>
    </row>
    <row r="292" spans="1:23">
      <c r="A292" s="1"/>
      <c r="B292" s="1"/>
      <c r="C292" s="1"/>
      <c r="D292" s="347"/>
      <c r="E292" s="176"/>
      <c r="F292" s="176"/>
      <c r="G292" s="201"/>
      <c r="H292" s="234"/>
      <c r="I292" s="234"/>
      <c r="J292" s="234"/>
      <c r="K292" s="198"/>
      <c r="L292" s="1">
        <f t="shared" si="21"/>
        <v>1</v>
      </c>
      <c r="M292" s="1">
        <f t="shared" si="22"/>
        <v>1</v>
      </c>
      <c r="N292" s="169">
        <f t="shared" si="19"/>
        <v>0</v>
      </c>
      <c r="O292" s="1" t="s">
        <v>168</v>
      </c>
      <c r="P292" s="1">
        <v>0</v>
      </c>
      <c r="Q292" s="182">
        <f>HLOOKUP(O292,Pesos!$C$4:$H$8,3,FALSE)*P292</f>
        <v>0</v>
      </c>
      <c r="R292" s="1">
        <v>0</v>
      </c>
      <c r="S292" s="182">
        <f>HLOOKUP(O292,Pesos!$C$4:$H$8,4,FALSE)*R292</f>
        <v>0</v>
      </c>
      <c r="T292" s="1">
        <v>0</v>
      </c>
      <c r="U292" s="182">
        <f>HLOOKUP(O292,Pesos!$C$4:$H$8,4,FALSE)*T292</f>
        <v>0</v>
      </c>
      <c r="V292" s="182">
        <f t="shared" si="20"/>
        <v>0</v>
      </c>
      <c r="W292" s="1"/>
    </row>
    <row r="293" spans="1:23">
      <c r="A293" s="1"/>
      <c r="B293" s="1"/>
      <c r="C293" s="1"/>
      <c r="D293" s="347"/>
      <c r="E293" s="176"/>
      <c r="F293" s="176"/>
      <c r="G293" s="201"/>
      <c r="H293" s="234"/>
      <c r="I293" s="234"/>
      <c r="J293" s="234"/>
      <c r="K293" s="198"/>
      <c r="L293" s="1">
        <f t="shared" si="21"/>
        <v>1</v>
      </c>
      <c r="M293" s="1">
        <f t="shared" si="22"/>
        <v>1</v>
      </c>
      <c r="N293" s="169">
        <f t="shared" si="19"/>
        <v>0</v>
      </c>
      <c r="O293" s="1" t="s">
        <v>168</v>
      </c>
      <c r="P293" s="1">
        <v>0</v>
      </c>
      <c r="Q293" s="182">
        <f>HLOOKUP(O293,Pesos!$C$4:$H$8,3,FALSE)*P293</f>
        <v>0</v>
      </c>
      <c r="R293" s="1">
        <v>0</v>
      </c>
      <c r="S293" s="182">
        <f>HLOOKUP(O293,Pesos!$C$4:$H$8,4,FALSE)*R293</f>
        <v>0</v>
      </c>
      <c r="T293" s="1">
        <v>0</v>
      </c>
      <c r="U293" s="182">
        <f>HLOOKUP(O293,Pesos!$C$4:$H$8,4,FALSE)*T293</f>
        <v>0</v>
      </c>
      <c r="V293" s="182">
        <f t="shared" si="20"/>
        <v>0</v>
      </c>
      <c r="W293" s="1"/>
    </row>
    <row r="294" spans="1:23">
      <c r="A294" s="1"/>
      <c r="B294" s="1"/>
      <c r="C294" s="1"/>
      <c r="D294" s="347"/>
      <c r="E294" s="176"/>
      <c r="F294" s="176"/>
      <c r="G294" s="201"/>
      <c r="H294" s="234"/>
      <c r="I294" s="234"/>
      <c r="J294" s="234"/>
      <c r="K294" s="198"/>
      <c r="L294" s="1">
        <f t="shared" si="21"/>
        <v>1</v>
      </c>
      <c r="M294" s="1">
        <f t="shared" si="22"/>
        <v>1</v>
      </c>
      <c r="N294" s="169">
        <f t="shared" si="19"/>
        <v>0</v>
      </c>
      <c r="O294" s="1" t="s">
        <v>168</v>
      </c>
      <c r="P294" s="1">
        <v>0</v>
      </c>
      <c r="Q294" s="182">
        <f>HLOOKUP(O294,Pesos!$C$4:$H$8,3,FALSE)*P294</f>
        <v>0</v>
      </c>
      <c r="R294" s="1">
        <v>0</v>
      </c>
      <c r="S294" s="182">
        <f>HLOOKUP(O294,Pesos!$C$4:$H$8,4,FALSE)*R294</f>
        <v>0</v>
      </c>
      <c r="T294" s="1">
        <v>0</v>
      </c>
      <c r="U294" s="182">
        <f>HLOOKUP(O294,Pesos!$C$4:$H$8,4,FALSE)*T294</f>
        <v>0</v>
      </c>
      <c r="V294" s="182">
        <f t="shared" si="20"/>
        <v>0</v>
      </c>
      <c r="W294" s="1"/>
    </row>
    <row r="295" spans="1:23">
      <c r="A295" s="1"/>
      <c r="B295" s="1"/>
      <c r="C295" s="1"/>
      <c r="D295" s="347"/>
      <c r="E295" s="176"/>
      <c r="F295" s="176"/>
      <c r="G295" s="201"/>
      <c r="H295" s="234"/>
      <c r="I295" s="234"/>
      <c r="J295" s="234"/>
      <c r="K295" s="198"/>
      <c r="L295" s="1">
        <f t="shared" si="21"/>
        <v>1</v>
      </c>
      <c r="M295" s="1">
        <f t="shared" si="22"/>
        <v>1</v>
      </c>
      <c r="N295" s="169">
        <f t="shared" si="19"/>
        <v>0</v>
      </c>
      <c r="O295" s="1" t="s">
        <v>168</v>
      </c>
      <c r="P295" s="1">
        <v>0</v>
      </c>
      <c r="Q295" s="182">
        <f>HLOOKUP(O295,Pesos!$C$4:$H$8,3,FALSE)*P295</f>
        <v>0</v>
      </c>
      <c r="R295" s="1">
        <v>0</v>
      </c>
      <c r="S295" s="182">
        <f>HLOOKUP(O295,Pesos!$C$4:$H$8,4,FALSE)*R295</f>
        <v>0</v>
      </c>
      <c r="T295" s="1">
        <v>0</v>
      </c>
      <c r="U295" s="182">
        <f>HLOOKUP(O295,Pesos!$C$4:$H$8,4,FALSE)*T295</f>
        <v>0</v>
      </c>
      <c r="V295" s="182">
        <f t="shared" si="20"/>
        <v>0</v>
      </c>
      <c r="W295" s="1"/>
    </row>
    <row r="296" spans="1:23">
      <c r="A296" s="1"/>
      <c r="B296" s="1"/>
      <c r="C296" s="1"/>
      <c r="D296" s="347"/>
      <c r="E296" s="176"/>
      <c r="F296" s="176"/>
      <c r="G296" s="201"/>
      <c r="H296" s="234"/>
      <c r="I296" s="234"/>
      <c r="J296" s="234"/>
      <c r="K296" s="198"/>
      <c r="L296" s="1">
        <f t="shared" si="21"/>
        <v>1</v>
      </c>
      <c r="M296" s="1">
        <f t="shared" si="22"/>
        <v>1</v>
      </c>
      <c r="N296" s="169">
        <f t="shared" si="19"/>
        <v>0</v>
      </c>
      <c r="O296" s="1" t="s">
        <v>168</v>
      </c>
      <c r="P296" s="1">
        <v>0</v>
      </c>
      <c r="Q296" s="182">
        <f>HLOOKUP(O296,Pesos!$C$4:$H$8,3,FALSE)*P296</f>
        <v>0</v>
      </c>
      <c r="R296" s="1">
        <v>0</v>
      </c>
      <c r="S296" s="182">
        <f>HLOOKUP(O296,Pesos!$C$4:$H$8,4,FALSE)*R296</f>
        <v>0</v>
      </c>
      <c r="T296" s="1">
        <v>0</v>
      </c>
      <c r="U296" s="182">
        <f>HLOOKUP(O296,Pesos!$C$4:$H$8,4,FALSE)*T296</f>
        <v>0</v>
      </c>
      <c r="V296" s="182">
        <f t="shared" si="20"/>
        <v>0</v>
      </c>
      <c r="W296" s="1"/>
    </row>
    <row r="297" spans="1:23">
      <c r="A297" s="1"/>
      <c r="B297" s="1"/>
      <c r="C297" s="1"/>
      <c r="D297" s="347"/>
      <c r="E297" s="176"/>
      <c r="F297" s="176"/>
      <c r="G297" s="201"/>
      <c r="H297" s="234"/>
      <c r="I297" s="234"/>
      <c r="J297" s="234"/>
      <c r="K297" s="198"/>
      <c r="L297" s="1">
        <f t="shared" si="21"/>
        <v>1</v>
      </c>
      <c r="M297" s="1">
        <f t="shared" si="22"/>
        <v>1</v>
      </c>
      <c r="N297" s="169">
        <f t="shared" si="19"/>
        <v>0</v>
      </c>
      <c r="O297" s="1" t="s">
        <v>168</v>
      </c>
      <c r="P297" s="1">
        <v>0</v>
      </c>
      <c r="Q297" s="182">
        <f>HLOOKUP(O297,Pesos!$C$4:$H$8,3,FALSE)*P297</f>
        <v>0</v>
      </c>
      <c r="R297" s="1">
        <v>0</v>
      </c>
      <c r="S297" s="182">
        <f>HLOOKUP(O297,Pesos!$C$4:$H$8,4,FALSE)*R297</f>
        <v>0</v>
      </c>
      <c r="T297" s="1">
        <v>0</v>
      </c>
      <c r="U297" s="182">
        <f>HLOOKUP(O297,Pesos!$C$4:$H$8,4,FALSE)*T297</f>
        <v>0</v>
      </c>
      <c r="V297" s="182">
        <f t="shared" si="20"/>
        <v>0</v>
      </c>
      <c r="W297" s="1"/>
    </row>
    <row r="298" spans="1:23">
      <c r="A298" s="1"/>
      <c r="B298" s="1"/>
      <c r="C298" s="1"/>
      <c r="D298" s="347"/>
      <c r="E298" s="176"/>
      <c r="F298" s="176"/>
      <c r="G298" s="201"/>
      <c r="H298" s="234"/>
      <c r="I298" s="234"/>
      <c r="J298" s="234"/>
      <c r="K298" s="198"/>
      <c r="L298" s="1">
        <f t="shared" si="21"/>
        <v>1</v>
      </c>
      <c r="M298" s="1">
        <f t="shared" si="22"/>
        <v>1</v>
      </c>
      <c r="N298" s="169">
        <f t="shared" si="19"/>
        <v>0</v>
      </c>
      <c r="O298" s="1" t="s">
        <v>168</v>
      </c>
      <c r="P298" s="1">
        <v>0</v>
      </c>
      <c r="Q298" s="182">
        <f>HLOOKUP(O298,Pesos!$C$4:$H$8,3,FALSE)*P298</f>
        <v>0</v>
      </c>
      <c r="R298" s="1">
        <v>0</v>
      </c>
      <c r="S298" s="182">
        <f>HLOOKUP(O298,Pesos!$C$4:$H$8,4,FALSE)*R298</f>
        <v>0</v>
      </c>
      <c r="T298" s="1">
        <v>0</v>
      </c>
      <c r="U298" s="182">
        <f>HLOOKUP(O298,Pesos!$C$4:$H$8,4,FALSE)*T298</f>
        <v>0</v>
      </c>
      <c r="V298" s="182">
        <f t="shared" si="20"/>
        <v>0</v>
      </c>
      <c r="W298" s="1"/>
    </row>
    <row r="299" spans="1:23">
      <c r="A299" s="1"/>
      <c r="B299" s="1"/>
      <c r="C299" s="1"/>
      <c r="D299" s="347"/>
      <c r="E299" s="176"/>
      <c r="F299" s="176"/>
      <c r="G299" s="201"/>
      <c r="H299" s="234"/>
      <c r="I299" s="234"/>
      <c r="J299" s="234"/>
      <c r="K299" s="198"/>
      <c r="L299" s="1">
        <f t="shared" si="21"/>
        <v>1</v>
      </c>
      <c r="M299" s="1">
        <f t="shared" si="22"/>
        <v>1</v>
      </c>
      <c r="N299" s="169">
        <f t="shared" si="19"/>
        <v>0</v>
      </c>
      <c r="O299" s="1" t="s">
        <v>168</v>
      </c>
      <c r="P299" s="1">
        <v>0</v>
      </c>
      <c r="Q299" s="182">
        <f>HLOOKUP(O299,Pesos!$C$4:$H$8,3,FALSE)*P299</f>
        <v>0</v>
      </c>
      <c r="R299" s="1">
        <v>0</v>
      </c>
      <c r="S299" s="182">
        <f>HLOOKUP(O299,Pesos!$C$4:$H$8,4,FALSE)*R299</f>
        <v>0</v>
      </c>
      <c r="T299" s="1">
        <v>0</v>
      </c>
      <c r="U299" s="182">
        <f>HLOOKUP(O299,Pesos!$C$4:$H$8,4,FALSE)*T299</f>
        <v>0</v>
      </c>
      <c r="V299" s="182">
        <f t="shared" si="20"/>
        <v>0</v>
      </c>
      <c r="W299" s="1"/>
    </row>
    <row r="300" spans="1:23">
      <c r="A300" s="1"/>
      <c r="B300" s="1"/>
      <c r="C300" s="1"/>
      <c r="D300" s="347"/>
      <c r="E300" s="176"/>
      <c r="F300" s="176"/>
      <c r="G300" s="201"/>
      <c r="H300" s="234"/>
      <c r="I300" s="234"/>
      <c r="J300" s="234"/>
      <c r="K300" s="198"/>
      <c r="L300" s="1">
        <f t="shared" si="21"/>
        <v>1</v>
      </c>
      <c r="M300" s="1">
        <f t="shared" si="22"/>
        <v>1</v>
      </c>
      <c r="N300" s="169">
        <f t="shared" si="19"/>
        <v>0</v>
      </c>
      <c r="O300" s="1" t="s">
        <v>168</v>
      </c>
      <c r="P300" s="1">
        <v>0</v>
      </c>
      <c r="Q300" s="182">
        <f>HLOOKUP(O300,Pesos!$C$4:$H$8,3,FALSE)*P300</f>
        <v>0</v>
      </c>
      <c r="R300" s="1">
        <v>0</v>
      </c>
      <c r="S300" s="182">
        <f>HLOOKUP(O300,Pesos!$C$4:$H$8,4,FALSE)*R300</f>
        <v>0</v>
      </c>
      <c r="T300" s="1">
        <v>0</v>
      </c>
      <c r="U300" s="182">
        <f>HLOOKUP(O300,Pesos!$C$4:$H$8,4,FALSE)*T300</f>
        <v>0</v>
      </c>
      <c r="V300" s="182">
        <f t="shared" si="20"/>
        <v>0</v>
      </c>
      <c r="W300" s="1"/>
    </row>
    <row r="301" spans="1:23">
      <c r="A301" s="1"/>
      <c r="B301" s="1"/>
      <c r="C301" s="1"/>
      <c r="D301" s="347"/>
      <c r="E301" s="176"/>
      <c r="F301" s="176"/>
      <c r="G301" s="201"/>
      <c r="H301" s="234"/>
      <c r="I301" s="234"/>
      <c r="J301" s="234"/>
      <c r="K301" s="198"/>
      <c r="L301" s="1">
        <f t="shared" si="21"/>
        <v>1</v>
      </c>
      <c r="M301" s="1">
        <f t="shared" si="22"/>
        <v>1</v>
      </c>
      <c r="N301" s="169">
        <f t="shared" si="19"/>
        <v>0</v>
      </c>
      <c r="O301" s="1" t="s">
        <v>168</v>
      </c>
      <c r="P301" s="1">
        <v>0</v>
      </c>
      <c r="Q301" s="182">
        <f>HLOOKUP(O301,Pesos!$C$4:$H$8,3,FALSE)*P301</f>
        <v>0</v>
      </c>
      <c r="R301" s="1">
        <v>0</v>
      </c>
      <c r="S301" s="182">
        <f>HLOOKUP(O301,Pesos!$C$4:$H$8,4,FALSE)*R301</f>
        <v>0</v>
      </c>
      <c r="T301" s="1">
        <v>0</v>
      </c>
      <c r="U301" s="182">
        <f>HLOOKUP(O301,Pesos!$C$4:$H$8,4,FALSE)*T301</f>
        <v>0</v>
      </c>
      <c r="V301" s="182">
        <f t="shared" si="20"/>
        <v>0</v>
      </c>
      <c r="W301" s="1"/>
    </row>
    <row r="302" spans="1:23">
      <c r="A302" s="1"/>
      <c r="B302" s="1"/>
      <c r="C302" s="1"/>
      <c r="D302" s="347"/>
      <c r="E302" s="176"/>
      <c r="F302" s="176"/>
      <c r="G302" s="201"/>
      <c r="H302" s="234"/>
      <c r="I302" s="234"/>
      <c r="J302" s="234"/>
      <c r="K302" s="198"/>
      <c r="L302" s="1">
        <f t="shared" si="21"/>
        <v>1</v>
      </c>
      <c r="M302" s="1">
        <f t="shared" si="22"/>
        <v>1</v>
      </c>
      <c r="N302" s="169">
        <f t="shared" si="19"/>
        <v>0</v>
      </c>
      <c r="O302" s="1" t="s">
        <v>168</v>
      </c>
      <c r="P302" s="1">
        <v>0</v>
      </c>
      <c r="Q302" s="182">
        <f>HLOOKUP(O302,Pesos!$C$4:$H$8,3,FALSE)*P302</f>
        <v>0</v>
      </c>
      <c r="R302" s="1">
        <v>0</v>
      </c>
      <c r="S302" s="182">
        <f>HLOOKUP(O302,Pesos!$C$4:$H$8,4,FALSE)*R302</f>
        <v>0</v>
      </c>
      <c r="T302" s="1">
        <v>0</v>
      </c>
      <c r="U302" s="182">
        <f>HLOOKUP(O302,Pesos!$C$4:$H$8,4,FALSE)*T302</f>
        <v>0</v>
      </c>
      <c r="V302" s="182">
        <f t="shared" si="20"/>
        <v>0</v>
      </c>
      <c r="W302" s="1"/>
    </row>
    <row r="303" spans="1:23">
      <c r="A303" s="1"/>
      <c r="B303" s="1"/>
      <c r="C303" s="1"/>
      <c r="D303" s="347"/>
      <c r="E303" s="176"/>
      <c r="F303" s="176"/>
      <c r="G303" s="201"/>
      <c r="H303" s="234"/>
      <c r="I303" s="234"/>
      <c r="J303" s="234"/>
      <c r="K303" s="198"/>
      <c r="L303" s="1">
        <f t="shared" si="21"/>
        <v>1</v>
      </c>
      <c r="M303" s="1">
        <f t="shared" si="22"/>
        <v>1</v>
      </c>
      <c r="N303" s="169">
        <f t="shared" si="19"/>
        <v>0</v>
      </c>
      <c r="O303" s="1" t="s">
        <v>168</v>
      </c>
      <c r="P303" s="1">
        <v>0</v>
      </c>
      <c r="Q303" s="182">
        <f>HLOOKUP(O303,Pesos!$C$4:$H$8,3,FALSE)*P303</f>
        <v>0</v>
      </c>
      <c r="R303" s="1">
        <v>0</v>
      </c>
      <c r="S303" s="182">
        <f>HLOOKUP(O303,Pesos!$C$4:$H$8,4,FALSE)*R303</f>
        <v>0</v>
      </c>
      <c r="T303" s="1">
        <v>0</v>
      </c>
      <c r="U303" s="182">
        <f>HLOOKUP(O303,Pesos!$C$4:$H$8,4,FALSE)*T303</f>
        <v>0</v>
      </c>
      <c r="V303" s="182">
        <f t="shared" si="20"/>
        <v>0</v>
      </c>
      <c r="W303" s="1"/>
    </row>
    <row r="304" spans="1:23">
      <c r="A304" s="1"/>
      <c r="B304" s="1"/>
      <c r="C304" s="1"/>
      <c r="D304" s="347"/>
      <c r="E304" s="176"/>
      <c r="F304" s="176"/>
      <c r="G304" s="201"/>
      <c r="H304" s="234"/>
      <c r="I304" s="234"/>
      <c r="J304" s="234"/>
      <c r="K304" s="198"/>
      <c r="L304" s="1">
        <f t="shared" si="21"/>
        <v>1</v>
      </c>
      <c r="M304" s="1">
        <f t="shared" si="22"/>
        <v>1</v>
      </c>
      <c r="N304" s="169">
        <f t="shared" si="19"/>
        <v>0</v>
      </c>
      <c r="O304" s="1" t="s">
        <v>168</v>
      </c>
      <c r="P304" s="1">
        <v>0</v>
      </c>
      <c r="Q304" s="182">
        <f>HLOOKUP(O304,Pesos!$C$4:$H$8,3,FALSE)*P304</f>
        <v>0</v>
      </c>
      <c r="R304" s="1">
        <v>0</v>
      </c>
      <c r="S304" s="182">
        <f>HLOOKUP(O304,Pesos!$C$4:$H$8,4,FALSE)*R304</f>
        <v>0</v>
      </c>
      <c r="T304" s="1">
        <v>0</v>
      </c>
      <c r="U304" s="182">
        <f>HLOOKUP(O304,Pesos!$C$4:$H$8,4,FALSE)*T304</f>
        <v>0</v>
      </c>
      <c r="V304" s="182">
        <f t="shared" si="20"/>
        <v>0</v>
      </c>
      <c r="W304" s="1"/>
    </row>
    <row r="305" spans="1:23">
      <c r="A305" s="1"/>
      <c r="B305" s="1"/>
      <c r="C305" s="1"/>
      <c r="D305" s="347"/>
      <c r="E305" s="176"/>
      <c r="F305" s="176"/>
      <c r="G305" s="201"/>
      <c r="H305" s="234"/>
      <c r="I305" s="234"/>
      <c r="J305" s="234"/>
      <c r="K305" s="198"/>
      <c r="L305" s="1">
        <f t="shared" si="21"/>
        <v>1</v>
      </c>
      <c r="M305" s="1">
        <f t="shared" si="22"/>
        <v>1</v>
      </c>
      <c r="N305" s="169">
        <f t="shared" si="19"/>
        <v>0</v>
      </c>
      <c r="O305" s="1" t="s">
        <v>168</v>
      </c>
      <c r="P305" s="1">
        <v>0</v>
      </c>
      <c r="Q305" s="182">
        <f>HLOOKUP(O305,Pesos!$C$4:$H$8,3,FALSE)*P305</f>
        <v>0</v>
      </c>
      <c r="R305" s="1">
        <v>0</v>
      </c>
      <c r="S305" s="182">
        <f>HLOOKUP(O305,Pesos!$C$4:$H$8,4,FALSE)*R305</f>
        <v>0</v>
      </c>
      <c r="T305" s="1">
        <v>0</v>
      </c>
      <c r="U305" s="182">
        <f>HLOOKUP(O305,Pesos!$C$4:$H$8,4,FALSE)*T305</f>
        <v>0</v>
      </c>
      <c r="V305" s="182">
        <f t="shared" si="20"/>
        <v>0</v>
      </c>
      <c r="W305" s="1"/>
    </row>
    <row r="306" spans="1:23">
      <c r="A306" s="1"/>
      <c r="B306" s="1"/>
      <c r="C306" s="1"/>
      <c r="D306" s="347"/>
      <c r="E306" s="176"/>
      <c r="F306" s="176"/>
      <c r="G306" s="201"/>
      <c r="H306" s="234"/>
      <c r="I306" s="234"/>
      <c r="J306" s="234"/>
      <c r="K306" s="198"/>
      <c r="L306" s="1">
        <f t="shared" si="21"/>
        <v>1</v>
      </c>
      <c r="M306" s="1">
        <f t="shared" si="22"/>
        <v>1</v>
      </c>
      <c r="N306" s="169">
        <f t="shared" si="19"/>
        <v>0</v>
      </c>
      <c r="O306" s="1" t="s">
        <v>168</v>
      </c>
      <c r="P306" s="1">
        <v>0</v>
      </c>
      <c r="Q306" s="182">
        <f>HLOOKUP(O306,Pesos!$C$4:$H$8,3,FALSE)*P306</f>
        <v>0</v>
      </c>
      <c r="R306" s="1">
        <v>0</v>
      </c>
      <c r="S306" s="182">
        <f>HLOOKUP(O306,Pesos!$C$4:$H$8,4,FALSE)*R306</f>
        <v>0</v>
      </c>
      <c r="T306" s="1">
        <v>0</v>
      </c>
      <c r="U306" s="182">
        <f>HLOOKUP(O306,Pesos!$C$4:$H$8,4,FALSE)*T306</f>
        <v>0</v>
      </c>
      <c r="V306" s="182">
        <f t="shared" si="20"/>
        <v>0</v>
      </c>
      <c r="W306" s="1"/>
    </row>
    <row r="307" spans="1:23">
      <c r="A307" s="1"/>
      <c r="B307" s="1"/>
      <c r="C307" s="1"/>
      <c r="D307" s="347"/>
      <c r="E307" s="176"/>
      <c r="F307" s="176"/>
      <c r="G307" s="201"/>
      <c r="H307" s="234"/>
      <c r="I307" s="234"/>
      <c r="J307" s="234"/>
      <c r="K307" s="198"/>
      <c r="L307" s="1">
        <f t="shared" si="21"/>
        <v>1</v>
      </c>
      <c r="M307" s="1">
        <f t="shared" si="22"/>
        <v>1</v>
      </c>
      <c r="N307" s="169">
        <f t="shared" si="19"/>
        <v>0</v>
      </c>
      <c r="O307" s="1" t="s">
        <v>168</v>
      </c>
      <c r="P307" s="1">
        <v>0</v>
      </c>
      <c r="Q307" s="182">
        <f>HLOOKUP(O307,Pesos!$C$4:$H$8,3,FALSE)*P307</f>
        <v>0</v>
      </c>
      <c r="R307" s="1">
        <v>0</v>
      </c>
      <c r="S307" s="182">
        <f>HLOOKUP(O307,Pesos!$C$4:$H$8,4,FALSE)*R307</f>
        <v>0</v>
      </c>
      <c r="T307" s="1">
        <v>0</v>
      </c>
      <c r="U307" s="182">
        <f>HLOOKUP(O307,Pesos!$C$4:$H$8,4,FALSE)*T307</f>
        <v>0</v>
      </c>
      <c r="V307" s="182">
        <f t="shared" si="20"/>
        <v>0</v>
      </c>
      <c r="W307" s="1"/>
    </row>
    <row r="308" spans="1:23">
      <c r="A308" s="1"/>
      <c r="B308" s="1"/>
      <c r="C308" s="1"/>
      <c r="D308" s="347"/>
      <c r="E308" s="176"/>
      <c r="F308" s="176"/>
      <c r="G308" s="201"/>
      <c r="H308" s="234"/>
      <c r="I308" s="234"/>
      <c r="J308" s="234"/>
      <c r="K308" s="198"/>
      <c r="L308" s="1">
        <f t="shared" si="21"/>
        <v>1</v>
      </c>
      <c r="M308" s="1">
        <f t="shared" si="22"/>
        <v>1</v>
      </c>
      <c r="N308" s="169">
        <f t="shared" si="19"/>
        <v>0</v>
      </c>
      <c r="O308" s="1" t="s">
        <v>168</v>
      </c>
      <c r="P308" s="1">
        <v>0</v>
      </c>
      <c r="Q308" s="182">
        <f>HLOOKUP(O308,Pesos!$C$4:$H$8,3,FALSE)*P308</f>
        <v>0</v>
      </c>
      <c r="R308" s="1">
        <v>0</v>
      </c>
      <c r="S308" s="182">
        <f>HLOOKUP(O308,Pesos!$C$4:$H$8,4,FALSE)*R308</f>
        <v>0</v>
      </c>
      <c r="T308" s="1">
        <v>0</v>
      </c>
      <c r="U308" s="182">
        <f>HLOOKUP(O308,Pesos!$C$4:$H$8,4,FALSE)*T308</f>
        <v>0</v>
      </c>
      <c r="V308" s="182">
        <f t="shared" si="20"/>
        <v>0</v>
      </c>
      <c r="W308" s="1"/>
    </row>
    <row r="309" spans="1:23">
      <c r="A309" s="1"/>
      <c r="B309" s="1"/>
      <c r="C309" s="1"/>
      <c r="D309" s="347"/>
      <c r="E309" s="176"/>
      <c r="F309" s="176"/>
      <c r="G309" s="201"/>
      <c r="H309" s="234"/>
      <c r="I309" s="234"/>
      <c r="J309" s="234"/>
      <c r="K309" s="198"/>
      <c r="L309" s="1">
        <f t="shared" si="21"/>
        <v>1</v>
      </c>
      <c r="M309" s="1">
        <f t="shared" si="22"/>
        <v>1</v>
      </c>
      <c r="N309" s="169">
        <f t="shared" si="19"/>
        <v>0</v>
      </c>
      <c r="O309" s="1" t="s">
        <v>168</v>
      </c>
      <c r="P309" s="1">
        <v>0</v>
      </c>
      <c r="Q309" s="182">
        <f>HLOOKUP(O309,Pesos!$C$4:$H$8,3,FALSE)*P309</f>
        <v>0</v>
      </c>
      <c r="R309" s="1">
        <v>0</v>
      </c>
      <c r="S309" s="182">
        <f>HLOOKUP(O309,Pesos!$C$4:$H$8,4,FALSE)*R309</f>
        <v>0</v>
      </c>
      <c r="T309" s="1">
        <v>0</v>
      </c>
      <c r="U309" s="182">
        <f>HLOOKUP(O309,Pesos!$C$4:$H$8,4,FALSE)*T309</f>
        <v>0</v>
      </c>
      <c r="V309" s="182">
        <f t="shared" si="20"/>
        <v>0</v>
      </c>
      <c r="W309" s="1"/>
    </row>
    <row r="310" spans="1:23">
      <c r="A310" s="1"/>
      <c r="B310" s="1"/>
      <c r="C310" s="1"/>
      <c r="D310" s="347"/>
      <c r="E310" s="176"/>
      <c r="F310" s="176"/>
      <c r="G310" s="201"/>
      <c r="H310" s="234"/>
      <c r="I310" s="234"/>
      <c r="J310" s="234"/>
      <c r="K310" s="198"/>
      <c r="L310" s="1">
        <f t="shared" si="21"/>
        <v>1</v>
      </c>
      <c r="M310" s="1">
        <f t="shared" si="22"/>
        <v>1</v>
      </c>
      <c r="N310" s="169">
        <f t="shared" si="19"/>
        <v>0</v>
      </c>
      <c r="O310" s="1" t="s">
        <v>168</v>
      </c>
      <c r="P310" s="1">
        <v>0</v>
      </c>
      <c r="Q310" s="182">
        <f>HLOOKUP(O310,Pesos!$C$4:$H$8,3,FALSE)*P310</f>
        <v>0</v>
      </c>
      <c r="R310" s="1">
        <v>0</v>
      </c>
      <c r="S310" s="182">
        <f>HLOOKUP(O310,Pesos!$C$4:$H$8,4,FALSE)*R310</f>
        <v>0</v>
      </c>
      <c r="T310" s="1">
        <v>0</v>
      </c>
      <c r="U310" s="182">
        <f>HLOOKUP(O310,Pesos!$C$4:$H$8,4,FALSE)*T310</f>
        <v>0</v>
      </c>
      <c r="V310" s="182">
        <f t="shared" si="20"/>
        <v>0</v>
      </c>
      <c r="W310" s="1"/>
    </row>
    <row r="311" spans="1:23">
      <c r="A311" s="1"/>
      <c r="B311" s="1"/>
      <c r="C311" s="1"/>
      <c r="D311" s="347"/>
      <c r="E311" s="176"/>
      <c r="F311" s="176"/>
      <c r="G311" s="201"/>
      <c r="H311" s="234"/>
      <c r="I311" s="234"/>
      <c r="J311" s="234"/>
      <c r="K311" s="198"/>
      <c r="L311" s="1">
        <f t="shared" si="21"/>
        <v>1</v>
      </c>
      <c r="M311" s="1">
        <f t="shared" si="22"/>
        <v>1</v>
      </c>
      <c r="N311" s="169">
        <f t="shared" si="19"/>
        <v>0</v>
      </c>
      <c r="O311" s="1" t="s">
        <v>168</v>
      </c>
      <c r="P311" s="1">
        <v>0</v>
      </c>
      <c r="Q311" s="182">
        <f>HLOOKUP(O311,Pesos!$C$4:$H$8,3,FALSE)*P311</f>
        <v>0</v>
      </c>
      <c r="R311" s="1">
        <v>0</v>
      </c>
      <c r="S311" s="182">
        <f>HLOOKUP(O311,Pesos!$C$4:$H$8,4,FALSE)*R311</f>
        <v>0</v>
      </c>
      <c r="T311" s="1">
        <v>0</v>
      </c>
      <c r="U311" s="182">
        <f>HLOOKUP(O311,Pesos!$C$4:$H$8,4,FALSE)*T311</f>
        <v>0</v>
      </c>
      <c r="V311" s="182">
        <f t="shared" si="20"/>
        <v>0</v>
      </c>
      <c r="W311" s="1"/>
    </row>
    <row r="312" spans="1:23">
      <c r="A312" s="1"/>
      <c r="B312" s="1"/>
      <c r="C312" s="1"/>
      <c r="D312" s="347"/>
      <c r="E312" s="176"/>
      <c r="F312" s="176"/>
      <c r="G312" s="201"/>
      <c r="H312" s="234"/>
      <c r="I312" s="234"/>
      <c r="J312" s="234"/>
      <c r="K312" s="198"/>
      <c r="L312" s="1">
        <f t="shared" si="21"/>
        <v>1</v>
      </c>
      <c r="M312" s="1">
        <f t="shared" si="22"/>
        <v>1</v>
      </c>
      <c r="N312" s="169">
        <f t="shared" si="19"/>
        <v>0</v>
      </c>
      <c r="O312" s="1" t="s">
        <v>168</v>
      </c>
      <c r="P312" s="1">
        <v>0</v>
      </c>
      <c r="Q312" s="182">
        <f>HLOOKUP(O312,Pesos!$C$4:$H$8,3,FALSE)*P312</f>
        <v>0</v>
      </c>
      <c r="R312" s="1">
        <v>0</v>
      </c>
      <c r="S312" s="182">
        <f>HLOOKUP(O312,Pesos!$C$4:$H$8,4,FALSE)*R312</f>
        <v>0</v>
      </c>
      <c r="T312" s="1">
        <v>0</v>
      </c>
      <c r="U312" s="182">
        <f>HLOOKUP(O312,Pesos!$C$4:$H$8,4,FALSE)*T312</f>
        <v>0</v>
      </c>
      <c r="V312" s="182">
        <f t="shared" si="20"/>
        <v>0</v>
      </c>
      <c r="W312" s="1"/>
    </row>
    <row r="313" spans="1:23">
      <c r="A313" s="1"/>
      <c r="B313" s="1"/>
      <c r="C313" s="1"/>
      <c r="D313" s="347"/>
      <c r="E313" s="176"/>
      <c r="F313" s="176"/>
      <c r="G313" s="201"/>
      <c r="H313" s="234"/>
      <c r="I313" s="234"/>
      <c r="J313" s="234"/>
      <c r="K313" s="198"/>
      <c r="L313" s="1">
        <f t="shared" si="21"/>
        <v>1</v>
      </c>
      <c r="M313" s="1">
        <f t="shared" si="22"/>
        <v>1</v>
      </c>
      <c r="N313" s="169">
        <f t="shared" si="19"/>
        <v>0</v>
      </c>
      <c r="O313" s="1" t="s">
        <v>168</v>
      </c>
      <c r="P313" s="1">
        <v>0</v>
      </c>
      <c r="Q313" s="182">
        <f>HLOOKUP(O313,Pesos!$C$4:$H$8,3,FALSE)*P313</f>
        <v>0</v>
      </c>
      <c r="R313" s="1">
        <v>0</v>
      </c>
      <c r="S313" s="182">
        <f>HLOOKUP(O313,Pesos!$C$4:$H$8,4,FALSE)*R313</f>
        <v>0</v>
      </c>
      <c r="T313" s="1">
        <v>0</v>
      </c>
      <c r="U313" s="182">
        <f>HLOOKUP(O313,Pesos!$C$4:$H$8,4,FALSE)*T313</f>
        <v>0</v>
      </c>
      <c r="V313" s="182">
        <f t="shared" si="20"/>
        <v>0</v>
      </c>
      <c r="W313" s="1"/>
    </row>
    <row r="314" spans="1:23">
      <c r="A314" s="1"/>
      <c r="B314" s="1"/>
      <c r="C314" s="1"/>
      <c r="D314" s="347"/>
      <c r="E314" s="176"/>
      <c r="F314" s="176"/>
      <c r="G314" s="201"/>
      <c r="H314" s="234"/>
      <c r="I314" s="234"/>
      <c r="J314" s="234"/>
      <c r="K314" s="198"/>
      <c r="L314" s="1">
        <f t="shared" si="21"/>
        <v>1</v>
      </c>
      <c r="M314" s="1">
        <f t="shared" si="22"/>
        <v>1</v>
      </c>
      <c r="N314" s="169">
        <f t="shared" si="19"/>
        <v>0</v>
      </c>
      <c r="O314" s="1" t="s">
        <v>168</v>
      </c>
      <c r="P314" s="1">
        <v>0</v>
      </c>
      <c r="Q314" s="182">
        <f>HLOOKUP(O314,Pesos!$C$4:$H$8,3,FALSE)*P314</f>
        <v>0</v>
      </c>
      <c r="R314" s="1">
        <v>0</v>
      </c>
      <c r="S314" s="182">
        <f>HLOOKUP(O314,Pesos!$C$4:$H$8,4,FALSE)*R314</f>
        <v>0</v>
      </c>
      <c r="T314" s="1">
        <v>0</v>
      </c>
      <c r="U314" s="182">
        <f>HLOOKUP(O314,Pesos!$C$4:$H$8,4,FALSE)*T314</f>
        <v>0</v>
      </c>
      <c r="V314" s="182">
        <f t="shared" si="20"/>
        <v>0</v>
      </c>
      <c r="W314" s="1"/>
    </row>
    <row r="315" spans="1:23">
      <c r="A315" s="1"/>
      <c r="B315" s="1"/>
      <c r="C315" s="1"/>
      <c r="D315" s="347"/>
      <c r="E315" s="176"/>
      <c r="F315" s="176"/>
      <c r="G315" s="201"/>
      <c r="H315" s="234"/>
      <c r="I315" s="234"/>
      <c r="J315" s="234"/>
      <c r="K315" s="198"/>
      <c r="L315" s="1">
        <f t="shared" si="21"/>
        <v>1</v>
      </c>
      <c r="M315" s="1">
        <f t="shared" si="22"/>
        <v>1</v>
      </c>
      <c r="N315" s="169">
        <f t="shared" si="19"/>
        <v>0</v>
      </c>
      <c r="O315" s="1" t="s">
        <v>168</v>
      </c>
      <c r="P315" s="1">
        <v>0</v>
      </c>
      <c r="Q315" s="182">
        <f>HLOOKUP(O315,Pesos!$C$4:$H$8,3,FALSE)*P315</f>
        <v>0</v>
      </c>
      <c r="R315" s="1">
        <v>0</v>
      </c>
      <c r="S315" s="182">
        <f>HLOOKUP(O315,Pesos!$C$4:$H$8,4,FALSE)*R315</f>
        <v>0</v>
      </c>
      <c r="T315" s="1">
        <v>0</v>
      </c>
      <c r="U315" s="182">
        <f>HLOOKUP(O315,Pesos!$C$4:$H$8,4,FALSE)*T315</f>
        <v>0</v>
      </c>
      <c r="V315" s="182">
        <f t="shared" si="20"/>
        <v>0</v>
      </c>
      <c r="W315" s="1"/>
    </row>
    <row r="316" spans="1:23">
      <c r="A316" s="1"/>
      <c r="B316" s="1"/>
      <c r="C316" s="1"/>
      <c r="D316" s="347"/>
      <c r="E316" s="176"/>
      <c r="F316" s="176"/>
      <c r="G316" s="201"/>
      <c r="H316" s="234"/>
      <c r="I316" s="234"/>
      <c r="J316" s="234"/>
      <c r="K316" s="198"/>
      <c r="L316" s="1">
        <f t="shared" si="21"/>
        <v>1</v>
      </c>
      <c r="M316" s="1">
        <f t="shared" si="22"/>
        <v>1</v>
      </c>
      <c r="N316" s="169">
        <f t="shared" si="19"/>
        <v>0</v>
      </c>
      <c r="O316" s="1" t="s">
        <v>168</v>
      </c>
      <c r="P316" s="1">
        <v>0</v>
      </c>
      <c r="Q316" s="182">
        <f>HLOOKUP(O316,Pesos!$C$4:$H$8,3,FALSE)*P316</f>
        <v>0</v>
      </c>
      <c r="R316" s="1">
        <v>0</v>
      </c>
      <c r="S316" s="182">
        <f>HLOOKUP(O316,Pesos!$C$4:$H$8,4,FALSE)*R316</f>
        <v>0</v>
      </c>
      <c r="T316" s="1">
        <v>0</v>
      </c>
      <c r="U316" s="182">
        <f>HLOOKUP(O316,Pesos!$C$4:$H$8,4,FALSE)*T316</f>
        <v>0</v>
      </c>
      <c r="V316" s="182">
        <f t="shared" si="20"/>
        <v>0</v>
      </c>
      <c r="W316" s="1"/>
    </row>
    <row r="317" spans="1:23">
      <c r="A317" s="1"/>
      <c r="B317" s="1"/>
      <c r="C317" s="1"/>
      <c r="D317" s="347"/>
      <c r="E317" s="176"/>
      <c r="F317" s="176"/>
      <c r="G317" s="201"/>
      <c r="H317" s="234"/>
      <c r="I317" s="234"/>
      <c r="J317" s="234"/>
      <c r="K317" s="198"/>
      <c r="L317" s="1">
        <f t="shared" si="21"/>
        <v>1</v>
      </c>
      <c r="M317" s="1">
        <f t="shared" si="22"/>
        <v>1</v>
      </c>
      <c r="N317" s="169">
        <f t="shared" si="19"/>
        <v>0</v>
      </c>
      <c r="O317" s="1" t="s">
        <v>168</v>
      </c>
      <c r="P317" s="1">
        <v>0</v>
      </c>
      <c r="Q317" s="182">
        <f>HLOOKUP(O317,Pesos!$C$4:$H$8,3,FALSE)*P317</f>
        <v>0</v>
      </c>
      <c r="R317" s="1">
        <v>0</v>
      </c>
      <c r="S317" s="182">
        <f>HLOOKUP(O317,Pesos!$C$4:$H$8,4,FALSE)*R317</f>
        <v>0</v>
      </c>
      <c r="T317" s="1">
        <v>0</v>
      </c>
      <c r="U317" s="182">
        <f>HLOOKUP(O317,Pesos!$C$4:$H$8,4,FALSE)*T317</f>
        <v>0</v>
      </c>
      <c r="V317" s="182">
        <f t="shared" si="20"/>
        <v>0</v>
      </c>
      <c r="W317" s="1"/>
    </row>
    <row r="318" spans="1:23">
      <c r="A318" s="1"/>
      <c r="B318" s="1"/>
      <c r="C318" s="1"/>
      <c r="D318" s="347"/>
      <c r="E318" s="176"/>
      <c r="F318" s="176"/>
      <c r="G318" s="201"/>
      <c r="H318" s="234"/>
      <c r="I318" s="234"/>
      <c r="J318" s="234"/>
      <c r="K318" s="198"/>
      <c r="L318" s="1">
        <f t="shared" si="21"/>
        <v>1</v>
      </c>
      <c r="M318" s="1">
        <f t="shared" si="22"/>
        <v>1</v>
      </c>
      <c r="N318" s="169">
        <f t="shared" si="19"/>
        <v>0</v>
      </c>
      <c r="O318" s="1" t="s">
        <v>168</v>
      </c>
      <c r="P318" s="1">
        <v>0</v>
      </c>
      <c r="Q318" s="182">
        <f>HLOOKUP(O318,Pesos!$C$4:$H$8,3,FALSE)*P318</f>
        <v>0</v>
      </c>
      <c r="R318" s="1">
        <v>0</v>
      </c>
      <c r="S318" s="182">
        <f>HLOOKUP(O318,Pesos!$C$4:$H$8,4,FALSE)*R318</f>
        <v>0</v>
      </c>
      <c r="T318" s="1">
        <v>0</v>
      </c>
      <c r="U318" s="182">
        <f>HLOOKUP(O318,Pesos!$C$4:$H$8,4,FALSE)*T318</f>
        <v>0</v>
      </c>
      <c r="V318" s="182">
        <f t="shared" si="20"/>
        <v>0</v>
      </c>
      <c r="W318" s="1"/>
    </row>
    <row r="319" spans="1:23">
      <c r="A319" s="1"/>
      <c r="B319" s="1"/>
      <c r="C319" s="1"/>
      <c r="D319" s="347"/>
      <c r="E319" s="176"/>
      <c r="F319" s="176"/>
      <c r="G319" s="201"/>
      <c r="H319" s="234"/>
      <c r="I319" s="234"/>
      <c r="J319" s="234"/>
      <c r="K319" s="198"/>
      <c r="L319" s="1">
        <f t="shared" si="21"/>
        <v>1</v>
      </c>
      <c r="M319" s="1">
        <f t="shared" si="22"/>
        <v>1</v>
      </c>
      <c r="N319" s="169">
        <f t="shared" si="19"/>
        <v>0</v>
      </c>
      <c r="O319" s="1" t="s">
        <v>168</v>
      </c>
      <c r="P319" s="1">
        <v>0</v>
      </c>
      <c r="Q319" s="182">
        <f>HLOOKUP(O319,Pesos!$C$4:$H$8,3,FALSE)*P319</f>
        <v>0</v>
      </c>
      <c r="R319" s="1">
        <v>0</v>
      </c>
      <c r="S319" s="182">
        <f>HLOOKUP(O319,Pesos!$C$4:$H$8,4,FALSE)*R319</f>
        <v>0</v>
      </c>
      <c r="T319" s="1">
        <v>0</v>
      </c>
      <c r="U319" s="182">
        <f>HLOOKUP(O319,Pesos!$C$4:$H$8,4,FALSE)*T319</f>
        <v>0</v>
      </c>
      <c r="V319" s="182">
        <f t="shared" si="20"/>
        <v>0</v>
      </c>
      <c r="W319" s="1"/>
    </row>
    <row r="320" spans="1:23">
      <c r="A320" s="1"/>
      <c r="B320" s="1"/>
      <c r="C320" s="1"/>
      <c r="D320" s="347"/>
      <c r="E320" s="176"/>
      <c r="F320" s="176"/>
      <c r="G320" s="201"/>
      <c r="H320" s="234"/>
      <c r="I320" s="234"/>
      <c r="J320" s="234"/>
      <c r="K320" s="198"/>
      <c r="L320" s="1">
        <f t="shared" si="21"/>
        <v>1</v>
      </c>
      <c r="M320" s="1">
        <f t="shared" si="22"/>
        <v>1</v>
      </c>
      <c r="N320" s="169">
        <f t="shared" si="19"/>
        <v>0</v>
      </c>
      <c r="O320" s="1" t="s">
        <v>168</v>
      </c>
      <c r="P320" s="1">
        <v>0</v>
      </c>
      <c r="Q320" s="182">
        <f>HLOOKUP(O320,Pesos!$C$4:$H$8,3,FALSE)*P320</f>
        <v>0</v>
      </c>
      <c r="R320" s="1">
        <v>0</v>
      </c>
      <c r="S320" s="182">
        <f>HLOOKUP(O320,Pesos!$C$4:$H$8,4,FALSE)*R320</f>
        <v>0</v>
      </c>
      <c r="T320" s="1">
        <v>0</v>
      </c>
      <c r="U320" s="182">
        <f>HLOOKUP(O320,Pesos!$C$4:$H$8,4,FALSE)*T320</f>
        <v>0</v>
      </c>
      <c r="V320" s="182">
        <f t="shared" si="20"/>
        <v>0</v>
      </c>
      <c r="W320" s="1"/>
    </row>
    <row r="321" spans="1:23">
      <c r="A321" s="1"/>
      <c r="B321" s="1"/>
      <c r="C321" s="1"/>
      <c r="D321" s="347"/>
      <c r="E321" s="176"/>
      <c r="F321" s="176"/>
      <c r="G321" s="201"/>
      <c r="H321" s="234"/>
      <c r="I321" s="234"/>
      <c r="J321" s="234"/>
      <c r="K321" s="198"/>
      <c r="L321" s="1">
        <f t="shared" si="21"/>
        <v>1</v>
      </c>
      <c r="M321" s="1">
        <f t="shared" si="22"/>
        <v>1</v>
      </c>
      <c r="N321" s="169">
        <f t="shared" si="19"/>
        <v>0</v>
      </c>
      <c r="O321" s="1" t="s">
        <v>168</v>
      </c>
      <c r="P321" s="1">
        <v>0</v>
      </c>
      <c r="Q321" s="182">
        <f>HLOOKUP(O321,Pesos!$C$4:$H$8,3,FALSE)*P321</f>
        <v>0</v>
      </c>
      <c r="R321" s="1">
        <v>0</v>
      </c>
      <c r="S321" s="182">
        <f>HLOOKUP(O321,Pesos!$C$4:$H$8,4,FALSE)*R321</f>
        <v>0</v>
      </c>
      <c r="T321" s="1">
        <v>0</v>
      </c>
      <c r="U321" s="182">
        <f>HLOOKUP(O321,Pesos!$C$4:$H$8,4,FALSE)*T321</f>
        <v>0</v>
      </c>
      <c r="V321" s="182">
        <f t="shared" si="20"/>
        <v>0</v>
      </c>
      <c r="W321" s="1"/>
    </row>
    <row r="322" spans="1:23">
      <c r="A322" s="1"/>
      <c r="B322" s="1"/>
      <c r="C322" s="1"/>
      <c r="D322" s="347"/>
      <c r="E322" s="176"/>
      <c r="F322" s="176"/>
      <c r="G322" s="201"/>
      <c r="H322" s="234"/>
      <c r="I322" s="234"/>
      <c r="J322" s="234"/>
      <c r="K322" s="198"/>
      <c r="L322" s="1">
        <f t="shared" si="21"/>
        <v>1</v>
      </c>
      <c r="M322" s="1">
        <f t="shared" si="22"/>
        <v>1</v>
      </c>
      <c r="N322" s="169">
        <f t="shared" si="19"/>
        <v>0</v>
      </c>
      <c r="O322" s="1" t="s">
        <v>168</v>
      </c>
      <c r="P322" s="1">
        <v>0</v>
      </c>
      <c r="Q322" s="182">
        <f>HLOOKUP(O322,Pesos!$C$4:$H$8,3,FALSE)*P322</f>
        <v>0</v>
      </c>
      <c r="R322" s="1">
        <v>0</v>
      </c>
      <c r="S322" s="182">
        <f>HLOOKUP(O322,Pesos!$C$4:$H$8,4,FALSE)*R322</f>
        <v>0</v>
      </c>
      <c r="T322" s="1">
        <v>0</v>
      </c>
      <c r="U322" s="182">
        <f>HLOOKUP(O322,Pesos!$C$4:$H$8,4,FALSE)*T322</f>
        <v>0</v>
      </c>
      <c r="V322" s="182">
        <f t="shared" si="20"/>
        <v>0</v>
      </c>
      <c r="W322" s="1"/>
    </row>
    <row r="323" spans="1:23">
      <c r="A323" s="1"/>
      <c r="B323" s="1"/>
      <c r="C323" s="1"/>
      <c r="D323" s="347"/>
      <c r="E323" s="176"/>
      <c r="F323" s="176"/>
      <c r="G323" s="201"/>
      <c r="H323" s="234"/>
      <c r="I323" s="234"/>
      <c r="J323" s="234"/>
      <c r="K323" s="198"/>
      <c r="L323" s="1">
        <f t="shared" si="21"/>
        <v>1</v>
      </c>
      <c r="M323" s="1">
        <f t="shared" si="22"/>
        <v>1</v>
      </c>
      <c r="N323" s="169">
        <f t="shared" si="19"/>
        <v>0</v>
      </c>
      <c r="O323" s="1" t="s">
        <v>168</v>
      </c>
      <c r="P323" s="1">
        <v>0</v>
      </c>
      <c r="Q323" s="182">
        <f>HLOOKUP(O323,Pesos!$C$4:$H$8,3,FALSE)*P323</f>
        <v>0</v>
      </c>
      <c r="R323" s="1">
        <v>0</v>
      </c>
      <c r="S323" s="182">
        <f>HLOOKUP(O323,Pesos!$C$4:$H$8,4,FALSE)*R323</f>
        <v>0</v>
      </c>
      <c r="T323" s="1">
        <v>0</v>
      </c>
      <c r="U323" s="182">
        <f>HLOOKUP(O323,Pesos!$C$4:$H$8,4,FALSE)*T323</f>
        <v>0</v>
      </c>
      <c r="V323" s="182">
        <f t="shared" si="20"/>
        <v>0</v>
      </c>
      <c r="W323" s="1"/>
    </row>
    <row r="324" spans="1:23">
      <c r="A324" s="1"/>
      <c r="B324" s="1"/>
      <c r="C324" s="1"/>
      <c r="D324" s="347"/>
      <c r="E324" s="176"/>
      <c r="F324" s="176"/>
      <c r="G324" s="201"/>
      <c r="H324" s="234"/>
      <c r="I324" s="234"/>
      <c r="J324" s="234"/>
      <c r="K324" s="198"/>
      <c r="L324" s="1">
        <f t="shared" si="21"/>
        <v>1</v>
      </c>
      <c r="M324" s="1">
        <f t="shared" si="22"/>
        <v>1</v>
      </c>
      <c r="N324" s="169">
        <f t="shared" si="19"/>
        <v>0</v>
      </c>
      <c r="O324" s="1" t="s">
        <v>168</v>
      </c>
      <c r="P324" s="1">
        <v>0</v>
      </c>
      <c r="Q324" s="182">
        <f>HLOOKUP(O324,Pesos!$C$4:$H$8,3,FALSE)*P324</f>
        <v>0</v>
      </c>
      <c r="R324" s="1">
        <v>0</v>
      </c>
      <c r="S324" s="182">
        <f>HLOOKUP(O324,Pesos!$C$4:$H$8,4,FALSE)*R324</f>
        <v>0</v>
      </c>
      <c r="T324" s="1">
        <v>0</v>
      </c>
      <c r="U324" s="182">
        <f>HLOOKUP(O324,Pesos!$C$4:$H$8,4,FALSE)*T324</f>
        <v>0</v>
      </c>
      <c r="V324" s="182">
        <f t="shared" si="20"/>
        <v>0</v>
      </c>
      <c r="W324" s="1"/>
    </row>
    <row r="325" spans="1:23">
      <c r="A325" s="1"/>
      <c r="B325" s="1"/>
      <c r="C325" s="1"/>
      <c r="D325" s="347"/>
      <c r="E325" s="176"/>
      <c r="F325" s="176"/>
      <c r="G325" s="201"/>
      <c r="H325" s="234"/>
      <c r="I325" s="234"/>
      <c r="J325" s="234"/>
      <c r="K325" s="198"/>
      <c r="L325" s="1">
        <f t="shared" si="21"/>
        <v>1</v>
      </c>
      <c r="M325" s="1">
        <f t="shared" si="22"/>
        <v>1</v>
      </c>
      <c r="N325" s="169">
        <f t="shared" si="19"/>
        <v>0</v>
      </c>
      <c r="O325" s="1" t="s">
        <v>168</v>
      </c>
      <c r="P325" s="1">
        <v>0</v>
      </c>
      <c r="Q325" s="182">
        <f>HLOOKUP(O325,Pesos!$C$4:$H$8,3,FALSE)*P325</f>
        <v>0</v>
      </c>
      <c r="R325" s="1">
        <v>0</v>
      </c>
      <c r="S325" s="182">
        <f>HLOOKUP(O325,Pesos!$C$4:$H$8,4,FALSE)*R325</f>
        <v>0</v>
      </c>
      <c r="T325" s="1">
        <v>0</v>
      </c>
      <c r="U325" s="182">
        <f>HLOOKUP(O325,Pesos!$C$4:$H$8,4,FALSE)*T325</f>
        <v>0</v>
      </c>
      <c r="V325" s="182">
        <f t="shared" si="20"/>
        <v>0</v>
      </c>
      <c r="W325" s="1"/>
    </row>
    <row r="326" spans="1:23">
      <c r="A326" s="1"/>
      <c r="B326" s="1"/>
      <c r="C326" s="1"/>
      <c r="D326" s="347"/>
      <c r="E326" s="176"/>
      <c r="F326" s="176"/>
      <c r="G326" s="201"/>
      <c r="H326" s="234"/>
      <c r="I326" s="234"/>
      <c r="J326" s="234"/>
      <c r="K326" s="198"/>
      <c r="L326" s="1">
        <f t="shared" si="21"/>
        <v>1</v>
      </c>
      <c r="M326" s="1">
        <f t="shared" si="22"/>
        <v>1</v>
      </c>
      <c r="N326" s="169">
        <f t="shared" si="19"/>
        <v>0</v>
      </c>
      <c r="O326" s="1" t="s">
        <v>168</v>
      </c>
      <c r="P326" s="1">
        <v>0</v>
      </c>
      <c r="Q326" s="182">
        <f>HLOOKUP(O326,Pesos!$C$4:$H$8,3,FALSE)*P326</f>
        <v>0</v>
      </c>
      <c r="R326" s="1">
        <v>0</v>
      </c>
      <c r="S326" s="182">
        <f>HLOOKUP(O326,Pesos!$C$4:$H$8,4,FALSE)*R326</f>
        <v>0</v>
      </c>
      <c r="T326" s="1">
        <v>0</v>
      </c>
      <c r="U326" s="182">
        <f>HLOOKUP(O326,Pesos!$C$4:$H$8,4,FALSE)*T326</f>
        <v>0</v>
      </c>
      <c r="V326" s="182">
        <f t="shared" si="20"/>
        <v>0</v>
      </c>
      <c r="W326" s="1"/>
    </row>
    <row r="327" spans="1:23">
      <c r="A327" s="1"/>
      <c r="B327" s="1"/>
      <c r="C327" s="1"/>
      <c r="D327" s="347"/>
      <c r="E327" s="176"/>
      <c r="F327" s="176"/>
      <c r="G327" s="201"/>
      <c r="H327" s="234"/>
      <c r="I327" s="234"/>
      <c r="J327" s="234"/>
      <c r="K327" s="198"/>
      <c r="L327" s="1">
        <f t="shared" si="21"/>
        <v>1</v>
      </c>
      <c r="M327" s="1">
        <f t="shared" si="22"/>
        <v>1</v>
      </c>
      <c r="N327" s="169">
        <f t="shared" si="19"/>
        <v>0</v>
      </c>
      <c r="O327" s="1" t="s">
        <v>168</v>
      </c>
      <c r="P327" s="1">
        <v>0</v>
      </c>
      <c r="Q327" s="182">
        <f>HLOOKUP(O327,Pesos!$C$4:$H$8,3,FALSE)*P327</f>
        <v>0</v>
      </c>
      <c r="R327" s="1">
        <v>0</v>
      </c>
      <c r="S327" s="182">
        <f>HLOOKUP(O327,Pesos!$C$4:$H$8,4,FALSE)*R327</f>
        <v>0</v>
      </c>
      <c r="T327" s="1">
        <v>0</v>
      </c>
      <c r="U327" s="182">
        <f>HLOOKUP(O327,Pesos!$C$4:$H$8,4,FALSE)*T327</f>
        <v>0</v>
      </c>
      <c r="V327" s="182">
        <f t="shared" si="20"/>
        <v>0</v>
      </c>
      <c r="W327" s="1"/>
    </row>
    <row r="328" spans="1:23">
      <c r="A328" s="1"/>
      <c r="B328" s="1"/>
      <c r="C328" s="1"/>
      <c r="D328" s="347"/>
      <c r="E328" s="176"/>
      <c r="F328" s="176"/>
      <c r="G328" s="201"/>
      <c r="H328" s="234"/>
      <c r="I328" s="234"/>
      <c r="J328" s="234"/>
      <c r="K328" s="198"/>
      <c r="L328" s="1">
        <f t="shared" si="21"/>
        <v>1</v>
      </c>
      <c r="M328" s="1">
        <f t="shared" si="22"/>
        <v>1</v>
      </c>
      <c r="N328" s="169">
        <f t="shared" si="19"/>
        <v>0</v>
      </c>
      <c r="O328" s="1" t="s">
        <v>168</v>
      </c>
      <c r="P328" s="1">
        <v>0</v>
      </c>
      <c r="Q328" s="182">
        <f>HLOOKUP(O328,Pesos!$C$4:$H$8,3,FALSE)*P328</f>
        <v>0</v>
      </c>
      <c r="R328" s="1">
        <v>0</v>
      </c>
      <c r="S328" s="182">
        <f>HLOOKUP(O328,Pesos!$C$4:$H$8,4,FALSE)*R328</f>
        <v>0</v>
      </c>
      <c r="T328" s="1">
        <v>0</v>
      </c>
      <c r="U328" s="182">
        <f>HLOOKUP(O328,Pesos!$C$4:$H$8,4,FALSE)*T328</f>
        <v>0</v>
      </c>
      <c r="V328" s="182">
        <f t="shared" si="20"/>
        <v>0</v>
      </c>
      <c r="W328" s="1"/>
    </row>
    <row r="329" spans="1:23">
      <c r="A329" s="1"/>
      <c r="B329" s="1"/>
      <c r="C329" s="1"/>
      <c r="D329" s="347"/>
      <c r="E329" s="176"/>
      <c r="F329" s="176"/>
      <c r="G329" s="201"/>
      <c r="H329" s="234"/>
      <c r="I329" s="234"/>
      <c r="J329" s="234"/>
      <c r="K329" s="198"/>
      <c r="L329" s="1">
        <f t="shared" si="21"/>
        <v>1</v>
      </c>
      <c r="M329" s="1">
        <f t="shared" si="22"/>
        <v>1</v>
      </c>
      <c r="N329" s="169">
        <f t="shared" si="19"/>
        <v>0</v>
      </c>
      <c r="O329" s="1" t="s">
        <v>168</v>
      </c>
      <c r="P329" s="1">
        <v>0</v>
      </c>
      <c r="Q329" s="182">
        <f>HLOOKUP(O329,Pesos!$C$4:$H$8,3,FALSE)*P329</f>
        <v>0</v>
      </c>
      <c r="R329" s="1">
        <v>0</v>
      </c>
      <c r="S329" s="182">
        <f>HLOOKUP(O329,Pesos!$C$4:$H$8,4,FALSE)*R329</f>
        <v>0</v>
      </c>
      <c r="T329" s="1">
        <v>0</v>
      </c>
      <c r="U329" s="182">
        <f>HLOOKUP(O329,Pesos!$C$4:$H$8,4,FALSE)*T329</f>
        <v>0</v>
      </c>
      <c r="V329" s="182">
        <f t="shared" si="20"/>
        <v>0</v>
      </c>
      <c r="W329" s="1"/>
    </row>
    <row r="330" spans="1:23">
      <c r="A330" s="1"/>
      <c r="B330" s="1"/>
      <c r="C330" s="1"/>
      <c r="D330" s="347"/>
      <c r="E330" s="176"/>
      <c r="F330" s="176"/>
      <c r="G330" s="201"/>
      <c r="H330" s="234"/>
      <c r="I330" s="234"/>
      <c r="J330" s="234"/>
      <c r="K330" s="198"/>
      <c r="L330" s="1">
        <f t="shared" si="21"/>
        <v>1</v>
      </c>
      <c r="M330" s="1">
        <f t="shared" si="22"/>
        <v>1</v>
      </c>
      <c r="N330" s="169">
        <f t="shared" si="19"/>
        <v>0</v>
      </c>
      <c r="O330" s="1" t="s">
        <v>168</v>
      </c>
      <c r="P330" s="1">
        <v>0</v>
      </c>
      <c r="Q330" s="182">
        <f>HLOOKUP(O330,Pesos!$C$4:$H$8,3,FALSE)*P330</f>
        <v>0</v>
      </c>
      <c r="R330" s="1">
        <v>0</v>
      </c>
      <c r="S330" s="182">
        <f>HLOOKUP(O330,Pesos!$C$4:$H$8,4,FALSE)*R330</f>
        <v>0</v>
      </c>
      <c r="T330" s="1">
        <v>0</v>
      </c>
      <c r="U330" s="182">
        <f>HLOOKUP(O330,Pesos!$C$4:$H$8,4,FALSE)*T330</f>
        <v>0</v>
      </c>
      <c r="V330" s="182">
        <f t="shared" si="20"/>
        <v>0</v>
      </c>
      <c r="W330" s="1"/>
    </row>
    <row r="331" spans="1:23">
      <c r="A331" s="1"/>
      <c r="B331" s="1"/>
      <c r="C331" s="1"/>
      <c r="D331" s="347"/>
      <c r="E331" s="176"/>
      <c r="F331" s="176"/>
      <c r="G331" s="201"/>
      <c r="H331" s="234"/>
      <c r="I331" s="234"/>
      <c r="J331" s="234"/>
      <c r="K331" s="198"/>
      <c r="L331" s="1">
        <f t="shared" si="21"/>
        <v>1</v>
      </c>
      <c r="M331" s="1">
        <f t="shared" si="22"/>
        <v>1</v>
      </c>
      <c r="N331" s="169">
        <f t="shared" si="19"/>
        <v>0</v>
      </c>
      <c r="O331" s="1" t="s">
        <v>168</v>
      </c>
      <c r="P331" s="1">
        <v>0</v>
      </c>
      <c r="Q331" s="182">
        <f>HLOOKUP(O331,Pesos!$C$4:$H$8,3,FALSE)*P331</f>
        <v>0</v>
      </c>
      <c r="R331" s="1">
        <v>0</v>
      </c>
      <c r="S331" s="182">
        <f>HLOOKUP(O331,Pesos!$C$4:$H$8,4,FALSE)*R331</f>
        <v>0</v>
      </c>
      <c r="T331" s="1">
        <v>0</v>
      </c>
      <c r="U331" s="182">
        <f>HLOOKUP(O331,Pesos!$C$4:$H$8,4,FALSE)*T331</f>
        <v>0</v>
      </c>
      <c r="V331" s="182">
        <f t="shared" si="20"/>
        <v>0</v>
      </c>
      <c r="W331" s="1"/>
    </row>
    <row r="332" spans="1:23">
      <c r="A332" s="1"/>
      <c r="B332" s="1"/>
      <c r="C332" s="1"/>
      <c r="D332" s="347"/>
      <c r="E332" s="176"/>
      <c r="F332" s="176"/>
      <c r="G332" s="201"/>
      <c r="H332" s="234"/>
      <c r="I332" s="234"/>
      <c r="J332" s="234"/>
      <c r="K332" s="198"/>
      <c r="L332" s="1">
        <f t="shared" si="21"/>
        <v>1</v>
      </c>
      <c r="M332" s="1">
        <f t="shared" si="22"/>
        <v>1</v>
      </c>
      <c r="N332" s="169">
        <f t="shared" si="19"/>
        <v>0</v>
      </c>
      <c r="O332" s="1" t="s">
        <v>168</v>
      </c>
      <c r="P332" s="1">
        <v>0</v>
      </c>
      <c r="Q332" s="182">
        <f>HLOOKUP(O332,Pesos!$C$4:$H$8,3,FALSE)*P332</f>
        <v>0</v>
      </c>
      <c r="R332" s="1">
        <v>0</v>
      </c>
      <c r="S332" s="182">
        <f>HLOOKUP(O332,Pesos!$C$4:$H$8,4,FALSE)*R332</f>
        <v>0</v>
      </c>
      <c r="T332" s="1">
        <v>0</v>
      </c>
      <c r="U332" s="182">
        <f>HLOOKUP(O332,Pesos!$C$4:$H$8,4,FALSE)*T332</f>
        <v>0</v>
      </c>
      <c r="V332" s="182">
        <f t="shared" si="20"/>
        <v>0</v>
      </c>
      <c r="W332" s="1"/>
    </row>
    <row r="333" spans="1:23">
      <c r="A333" s="1"/>
      <c r="B333" s="1"/>
      <c r="C333" s="1"/>
      <c r="D333" s="347"/>
      <c r="E333" s="176"/>
      <c r="F333" s="176"/>
      <c r="G333" s="201"/>
      <c r="H333" s="234"/>
      <c r="I333" s="234"/>
      <c r="J333" s="234"/>
      <c r="K333" s="198"/>
      <c r="L333" s="1">
        <f t="shared" si="21"/>
        <v>1</v>
      </c>
      <c r="M333" s="1">
        <f t="shared" si="22"/>
        <v>1</v>
      </c>
      <c r="N333" s="169">
        <f t="shared" si="19"/>
        <v>0</v>
      </c>
      <c r="O333" s="1" t="s">
        <v>168</v>
      </c>
      <c r="P333" s="1">
        <v>0</v>
      </c>
      <c r="Q333" s="182">
        <f>HLOOKUP(O333,Pesos!$C$4:$H$8,3,FALSE)*P333</f>
        <v>0</v>
      </c>
      <c r="R333" s="1">
        <v>0</v>
      </c>
      <c r="S333" s="182">
        <f>HLOOKUP(O333,Pesos!$C$4:$H$8,4,FALSE)*R333</f>
        <v>0</v>
      </c>
      <c r="T333" s="1">
        <v>0</v>
      </c>
      <c r="U333" s="182">
        <f>HLOOKUP(O333,Pesos!$C$4:$H$8,4,FALSE)*T333</f>
        <v>0</v>
      </c>
      <c r="V333" s="182">
        <f t="shared" si="20"/>
        <v>0</v>
      </c>
      <c r="W333" s="1"/>
    </row>
    <row r="334" spans="1:23">
      <c r="A334" s="1"/>
      <c r="B334" s="1"/>
      <c r="C334" s="1"/>
      <c r="D334" s="347"/>
      <c r="E334" s="176"/>
      <c r="F334" s="176"/>
      <c r="G334" s="201"/>
      <c r="H334" s="234"/>
      <c r="I334" s="234"/>
      <c r="J334" s="234"/>
      <c r="K334" s="198"/>
      <c r="L334" s="1">
        <f t="shared" si="21"/>
        <v>1</v>
      </c>
      <c r="M334" s="1">
        <f t="shared" si="22"/>
        <v>1</v>
      </c>
      <c r="N334" s="169">
        <f t="shared" ref="N334:N419" si="23">(M334-L334)/L334</f>
        <v>0</v>
      </c>
      <c r="O334" s="1" t="s">
        <v>168</v>
      </c>
      <c r="P334" s="1">
        <v>0</v>
      </c>
      <c r="Q334" s="182">
        <f>HLOOKUP(O334,Pesos!$C$4:$H$8,3,FALSE)*P334</f>
        <v>0</v>
      </c>
      <c r="R334" s="1">
        <v>0</v>
      </c>
      <c r="S334" s="182">
        <f>HLOOKUP(O334,Pesos!$C$4:$H$8,4,FALSE)*R334</f>
        <v>0</v>
      </c>
      <c r="T334" s="1">
        <v>0</v>
      </c>
      <c r="U334" s="182">
        <f>HLOOKUP(O334,Pesos!$C$4:$H$8,4,FALSE)*T334</f>
        <v>0</v>
      </c>
      <c r="V334" s="182">
        <f t="shared" ref="V334:V419" si="24">Q334+S334+U334</f>
        <v>0</v>
      </c>
      <c r="W334" s="1"/>
    </row>
    <row r="335" spans="1:23">
      <c r="A335" s="1"/>
      <c r="B335" s="1"/>
      <c r="C335" s="1"/>
      <c r="D335" s="347"/>
      <c r="E335" s="176"/>
      <c r="F335" s="176"/>
      <c r="G335" s="201"/>
      <c r="H335" s="234"/>
      <c r="I335" s="234"/>
      <c r="J335" s="234"/>
      <c r="K335" s="198"/>
      <c r="L335" s="1">
        <f t="shared" si="21"/>
        <v>1</v>
      </c>
      <c r="M335" s="1">
        <f t="shared" si="22"/>
        <v>1</v>
      </c>
      <c r="N335" s="169">
        <f t="shared" si="23"/>
        <v>0</v>
      </c>
      <c r="O335" s="1" t="s">
        <v>168</v>
      </c>
      <c r="P335" s="1">
        <v>0</v>
      </c>
      <c r="Q335" s="182">
        <f>HLOOKUP(O335,Pesos!$C$4:$H$8,3,FALSE)*P335</f>
        <v>0</v>
      </c>
      <c r="R335" s="1">
        <v>0</v>
      </c>
      <c r="S335" s="182">
        <f>HLOOKUP(O335,Pesos!$C$4:$H$8,4,FALSE)*R335</f>
        <v>0</v>
      </c>
      <c r="T335" s="1">
        <v>0</v>
      </c>
      <c r="U335" s="182">
        <f>HLOOKUP(O335,Pesos!$C$4:$H$8,4,FALSE)*T335</f>
        <v>0</v>
      </c>
      <c r="V335" s="182">
        <f t="shared" si="24"/>
        <v>0</v>
      </c>
      <c r="W335" s="1"/>
    </row>
    <row r="336" spans="1:23">
      <c r="A336" s="1"/>
      <c r="B336" s="1"/>
      <c r="C336" s="1"/>
      <c r="D336" s="347"/>
      <c r="E336" s="176"/>
      <c r="F336" s="176"/>
      <c r="G336" s="201"/>
      <c r="H336" s="234"/>
      <c r="I336" s="234"/>
      <c r="J336" s="234"/>
      <c r="K336" s="198"/>
      <c r="L336" s="1">
        <f t="shared" si="21"/>
        <v>1</v>
      </c>
      <c r="M336" s="1">
        <f t="shared" si="22"/>
        <v>1</v>
      </c>
      <c r="N336" s="169">
        <f t="shared" si="23"/>
        <v>0</v>
      </c>
      <c r="O336" s="1" t="s">
        <v>168</v>
      </c>
      <c r="P336" s="1">
        <v>0</v>
      </c>
      <c r="Q336" s="182">
        <f>HLOOKUP(O336,Pesos!$C$4:$H$8,3,FALSE)*P336</f>
        <v>0</v>
      </c>
      <c r="R336" s="1">
        <v>0</v>
      </c>
      <c r="S336" s="182">
        <f>HLOOKUP(O336,Pesos!$C$4:$H$8,4,FALSE)*R336</f>
        <v>0</v>
      </c>
      <c r="T336" s="1">
        <v>0</v>
      </c>
      <c r="U336" s="182">
        <f>HLOOKUP(O336,Pesos!$C$4:$H$8,4,FALSE)*T336</f>
        <v>0</v>
      </c>
      <c r="V336" s="182">
        <f t="shared" si="24"/>
        <v>0</v>
      </c>
      <c r="W336" s="1"/>
    </row>
    <row r="337" spans="1:23">
      <c r="A337" s="1"/>
      <c r="B337" s="1"/>
      <c r="C337" s="1"/>
      <c r="D337" s="347"/>
      <c r="E337" s="176"/>
      <c r="F337" s="176"/>
      <c r="G337" s="201"/>
      <c r="H337" s="234"/>
      <c r="I337" s="234"/>
      <c r="J337" s="234"/>
      <c r="K337" s="198"/>
      <c r="L337" s="1">
        <f t="shared" si="21"/>
        <v>1</v>
      </c>
      <c r="M337" s="1">
        <f t="shared" si="22"/>
        <v>1</v>
      </c>
      <c r="N337" s="169">
        <f t="shared" si="23"/>
        <v>0</v>
      </c>
      <c r="O337" s="1" t="s">
        <v>168</v>
      </c>
      <c r="P337" s="1">
        <v>0</v>
      </c>
      <c r="Q337" s="182">
        <f>HLOOKUP(O337,Pesos!$C$4:$H$8,3,FALSE)*P337</f>
        <v>0</v>
      </c>
      <c r="R337" s="1">
        <v>0</v>
      </c>
      <c r="S337" s="182">
        <f>HLOOKUP(O337,Pesos!$C$4:$H$8,4,FALSE)*R337</f>
        <v>0</v>
      </c>
      <c r="T337" s="1">
        <v>0</v>
      </c>
      <c r="U337" s="182">
        <f>HLOOKUP(O337,Pesos!$C$4:$H$8,4,FALSE)*T337</f>
        <v>0</v>
      </c>
      <c r="V337" s="182">
        <f t="shared" si="24"/>
        <v>0</v>
      </c>
      <c r="W337" s="1"/>
    </row>
    <row r="338" spans="1:23">
      <c r="A338" s="1"/>
      <c r="B338" s="1"/>
      <c r="C338" s="1"/>
      <c r="D338" s="347"/>
      <c r="E338" s="176"/>
      <c r="F338" s="176"/>
      <c r="G338" s="201"/>
      <c r="H338" s="234"/>
      <c r="I338" s="234"/>
      <c r="J338" s="234"/>
      <c r="K338" s="198"/>
      <c r="L338" s="1">
        <f t="shared" si="21"/>
        <v>1</v>
      </c>
      <c r="M338" s="1">
        <f t="shared" si="22"/>
        <v>1</v>
      </c>
      <c r="N338" s="169">
        <f t="shared" si="23"/>
        <v>0</v>
      </c>
      <c r="O338" s="1" t="s">
        <v>168</v>
      </c>
      <c r="P338" s="1">
        <v>0</v>
      </c>
      <c r="Q338" s="182">
        <f>HLOOKUP(O338,Pesos!$C$4:$H$8,3,FALSE)*P338</f>
        <v>0</v>
      </c>
      <c r="R338" s="1">
        <v>0</v>
      </c>
      <c r="S338" s="182">
        <f>HLOOKUP(O338,Pesos!$C$4:$H$8,4,FALSE)*R338</f>
        <v>0</v>
      </c>
      <c r="T338" s="1">
        <v>0</v>
      </c>
      <c r="U338" s="182">
        <f>HLOOKUP(O338,Pesos!$C$4:$H$8,4,FALSE)*T338</f>
        <v>0</v>
      </c>
      <c r="V338" s="182">
        <f t="shared" si="24"/>
        <v>0</v>
      </c>
      <c r="W338" s="1"/>
    </row>
    <row r="339" spans="1:23">
      <c r="A339" s="1"/>
      <c r="B339" s="1"/>
      <c r="C339" s="1"/>
      <c r="D339" s="347"/>
      <c r="E339" s="176"/>
      <c r="F339" s="176"/>
      <c r="G339" s="201"/>
      <c r="H339" s="234"/>
      <c r="I339" s="234"/>
      <c r="J339" s="234"/>
      <c r="K339" s="198"/>
      <c r="L339" s="1">
        <f t="shared" si="21"/>
        <v>1</v>
      </c>
      <c r="M339" s="1">
        <f t="shared" si="22"/>
        <v>1</v>
      </c>
      <c r="N339" s="169">
        <f t="shared" si="23"/>
        <v>0</v>
      </c>
      <c r="O339" s="1" t="s">
        <v>168</v>
      </c>
      <c r="P339" s="1">
        <v>0</v>
      </c>
      <c r="Q339" s="182">
        <f>HLOOKUP(O339,Pesos!$C$4:$H$8,3,FALSE)*P339</f>
        <v>0</v>
      </c>
      <c r="R339" s="1">
        <v>0</v>
      </c>
      <c r="S339" s="182">
        <f>HLOOKUP(O339,Pesos!$C$4:$H$8,4,FALSE)*R339</f>
        <v>0</v>
      </c>
      <c r="T339" s="1">
        <v>0</v>
      </c>
      <c r="U339" s="182">
        <f>HLOOKUP(O339,Pesos!$C$4:$H$8,4,FALSE)*T339</f>
        <v>0</v>
      </c>
      <c r="V339" s="182">
        <f t="shared" si="24"/>
        <v>0</v>
      </c>
      <c r="W339" s="1"/>
    </row>
    <row r="340" spans="1:23">
      <c r="A340" s="1"/>
      <c r="B340" s="1"/>
      <c r="C340" s="1"/>
      <c r="D340" s="347"/>
      <c r="E340" s="176"/>
      <c r="F340" s="176"/>
      <c r="G340" s="201"/>
      <c r="H340" s="234"/>
      <c r="I340" s="234"/>
      <c r="J340" s="234"/>
      <c r="K340" s="198"/>
      <c r="L340" s="1">
        <f t="shared" si="21"/>
        <v>1</v>
      </c>
      <c r="M340" s="1">
        <f t="shared" si="22"/>
        <v>1</v>
      </c>
      <c r="N340" s="169">
        <f t="shared" si="23"/>
        <v>0</v>
      </c>
      <c r="O340" s="1" t="s">
        <v>168</v>
      </c>
      <c r="P340" s="1">
        <v>0</v>
      </c>
      <c r="Q340" s="182">
        <f>HLOOKUP(O340,Pesos!$C$4:$H$8,3,FALSE)*P340</f>
        <v>0</v>
      </c>
      <c r="R340" s="1">
        <v>0</v>
      </c>
      <c r="S340" s="182">
        <f>HLOOKUP(O340,Pesos!$C$4:$H$8,4,FALSE)*R340</f>
        <v>0</v>
      </c>
      <c r="T340" s="1">
        <v>0</v>
      </c>
      <c r="U340" s="182">
        <f>HLOOKUP(O340,Pesos!$C$4:$H$8,4,FALSE)*T340</f>
        <v>0</v>
      </c>
      <c r="V340" s="182">
        <f t="shared" si="24"/>
        <v>0</v>
      </c>
      <c r="W340" s="1"/>
    </row>
    <row r="341" spans="1:23">
      <c r="A341" s="1"/>
      <c r="B341" s="1"/>
      <c r="C341" s="1"/>
      <c r="D341" s="347"/>
      <c r="E341" s="176"/>
      <c r="F341" s="176"/>
      <c r="G341" s="201"/>
      <c r="H341" s="234"/>
      <c r="I341" s="234"/>
      <c r="J341" s="234"/>
      <c r="K341" s="198"/>
      <c r="L341" s="1">
        <f t="shared" si="21"/>
        <v>1</v>
      </c>
      <c r="M341" s="1">
        <f t="shared" si="22"/>
        <v>1</v>
      </c>
      <c r="N341" s="169">
        <f t="shared" si="23"/>
        <v>0</v>
      </c>
      <c r="O341" s="1" t="s">
        <v>168</v>
      </c>
      <c r="P341" s="1">
        <v>0</v>
      </c>
      <c r="Q341" s="182">
        <f>HLOOKUP(O341,Pesos!$C$4:$H$8,3,FALSE)*P341</f>
        <v>0</v>
      </c>
      <c r="R341" s="1">
        <v>0</v>
      </c>
      <c r="S341" s="182">
        <f>HLOOKUP(O341,Pesos!$C$4:$H$8,4,FALSE)*R341</f>
        <v>0</v>
      </c>
      <c r="T341" s="1">
        <v>0</v>
      </c>
      <c r="U341" s="182">
        <f>HLOOKUP(O341,Pesos!$C$4:$H$8,4,FALSE)*T341</f>
        <v>0</v>
      </c>
      <c r="V341" s="182">
        <f t="shared" si="24"/>
        <v>0</v>
      </c>
      <c r="W341" s="1"/>
    </row>
    <row r="342" spans="1:23">
      <c r="A342" s="1"/>
      <c r="B342" s="1"/>
      <c r="C342" s="1"/>
      <c r="D342" s="347"/>
      <c r="E342" s="176"/>
      <c r="F342" s="176"/>
      <c r="G342" s="201"/>
      <c r="H342" s="234"/>
      <c r="I342" s="234"/>
      <c r="J342" s="234"/>
      <c r="K342" s="198"/>
      <c r="L342" s="1">
        <f t="shared" si="21"/>
        <v>1</v>
      </c>
      <c r="M342" s="1">
        <f t="shared" si="22"/>
        <v>1</v>
      </c>
      <c r="N342" s="169">
        <f t="shared" si="23"/>
        <v>0</v>
      </c>
      <c r="O342" s="1" t="s">
        <v>168</v>
      </c>
      <c r="P342" s="1">
        <v>0</v>
      </c>
      <c r="Q342" s="182">
        <f>HLOOKUP(O342,Pesos!$C$4:$H$8,3,FALSE)*P342</f>
        <v>0</v>
      </c>
      <c r="R342" s="1">
        <v>0</v>
      </c>
      <c r="S342" s="182">
        <f>HLOOKUP(O342,Pesos!$C$4:$H$8,4,FALSE)*R342</f>
        <v>0</v>
      </c>
      <c r="T342" s="1">
        <v>0</v>
      </c>
      <c r="U342" s="182">
        <f>HLOOKUP(O342,Pesos!$C$4:$H$8,4,FALSE)*T342</f>
        <v>0</v>
      </c>
      <c r="V342" s="182">
        <f t="shared" si="24"/>
        <v>0</v>
      </c>
      <c r="W342" s="1"/>
    </row>
    <row r="343" spans="1:23">
      <c r="A343" s="1"/>
      <c r="B343" s="1"/>
      <c r="C343" s="1"/>
      <c r="D343" s="347"/>
      <c r="E343" s="176"/>
      <c r="F343" s="176"/>
      <c r="G343" s="201"/>
      <c r="H343" s="234"/>
      <c r="I343" s="234"/>
      <c r="J343" s="234"/>
      <c r="K343" s="198"/>
      <c r="L343" s="1">
        <f t="shared" si="21"/>
        <v>1</v>
      </c>
      <c r="M343" s="1">
        <f t="shared" si="22"/>
        <v>1</v>
      </c>
      <c r="N343" s="169">
        <f t="shared" si="23"/>
        <v>0</v>
      </c>
      <c r="O343" s="1" t="s">
        <v>168</v>
      </c>
      <c r="P343" s="1">
        <v>0</v>
      </c>
      <c r="Q343" s="182">
        <f>HLOOKUP(O343,Pesos!$C$4:$H$8,3,FALSE)*P343</f>
        <v>0</v>
      </c>
      <c r="R343" s="1">
        <v>0</v>
      </c>
      <c r="S343" s="182">
        <f>HLOOKUP(O343,Pesos!$C$4:$H$8,4,FALSE)*R343</f>
        <v>0</v>
      </c>
      <c r="T343" s="1">
        <v>0</v>
      </c>
      <c r="U343" s="182">
        <f>HLOOKUP(O343,Pesos!$C$4:$H$8,4,FALSE)*T343</f>
        <v>0</v>
      </c>
      <c r="V343" s="182">
        <f t="shared" si="24"/>
        <v>0</v>
      </c>
      <c r="W343" s="1"/>
    </row>
    <row r="344" spans="1:23">
      <c r="A344" s="1"/>
      <c r="B344" s="1"/>
      <c r="C344" s="1"/>
      <c r="D344" s="347"/>
      <c r="E344" s="176"/>
      <c r="F344" s="176"/>
      <c r="G344" s="201"/>
      <c r="H344" s="234"/>
      <c r="I344" s="234"/>
      <c r="J344" s="234"/>
      <c r="K344" s="198"/>
      <c r="L344" s="1">
        <f t="shared" si="21"/>
        <v>1</v>
      </c>
      <c r="M344" s="1">
        <f t="shared" si="22"/>
        <v>1</v>
      </c>
      <c r="N344" s="169">
        <f t="shared" si="23"/>
        <v>0</v>
      </c>
      <c r="O344" s="1" t="s">
        <v>168</v>
      </c>
      <c r="P344" s="1">
        <v>0</v>
      </c>
      <c r="Q344" s="182">
        <f>HLOOKUP(O344,Pesos!$C$4:$H$8,3,FALSE)*P344</f>
        <v>0</v>
      </c>
      <c r="R344" s="1">
        <v>0</v>
      </c>
      <c r="S344" s="182">
        <f>HLOOKUP(O344,Pesos!$C$4:$H$8,4,FALSE)*R344</f>
        <v>0</v>
      </c>
      <c r="T344" s="1">
        <v>0</v>
      </c>
      <c r="U344" s="182">
        <f>HLOOKUP(O344,Pesos!$C$4:$H$8,4,FALSE)*T344</f>
        <v>0</v>
      </c>
      <c r="V344" s="182">
        <f t="shared" si="24"/>
        <v>0</v>
      </c>
      <c r="W344" s="1"/>
    </row>
    <row r="345" spans="1:23">
      <c r="A345" s="1"/>
      <c r="B345" s="1"/>
      <c r="C345" s="1"/>
      <c r="D345" s="347"/>
      <c r="E345" s="176"/>
      <c r="F345" s="176"/>
      <c r="G345" s="201"/>
      <c r="H345" s="234"/>
      <c r="I345" s="234"/>
      <c r="J345" s="234"/>
      <c r="K345" s="198"/>
      <c r="L345" s="1">
        <f t="shared" si="21"/>
        <v>1</v>
      </c>
      <c r="M345" s="1">
        <f t="shared" si="22"/>
        <v>1</v>
      </c>
      <c r="N345" s="169">
        <f t="shared" si="23"/>
        <v>0</v>
      </c>
      <c r="O345" s="1" t="s">
        <v>168</v>
      </c>
      <c r="P345" s="1">
        <v>0</v>
      </c>
      <c r="Q345" s="182">
        <f>HLOOKUP(O345,Pesos!$C$4:$H$8,3,FALSE)*P345</f>
        <v>0</v>
      </c>
      <c r="R345" s="1">
        <v>0</v>
      </c>
      <c r="S345" s="182">
        <f>HLOOKUP(O345,Pesos!$C$4:$H$8,4,FALSE)*R345</f>
        <v>0</v>
      </c>
      <c r="T345" s="1">
        <v>0</v>
      </c>
      <c r="U345" s="182">
        <f>HLOOKUP(O345,Pesos!$C$4:$H$8,4,FALSE)*T345</f>
        <v>0</v>
      </c>
      <c r="V345" s="182">
        <f t="shared" si="24"/>
        <v>0</v>
      </c>
      <c r="W345" s="1"/>
    </row>
    <row r="346" spans="1:23">
      <c r="A346" s="1"/>
      <c r="B346" s="1"/>
      <c r="C346" s="1"/>
      <c r="D346" s="347"/>
      <c r="E346" s="176"/>
      <c r="F346" s="176"/>
      <c r="G346" s="201"/>
      <c r="H346" s="234"/>
      <c r="I346" s="234"/>
      <c r="J346" s="234"/>
      <c r="K346" s="198"/>
      <c r="L346" s="1">
        <f t="shared" ref="L346:L429" si="25">IF(EXACT(_xlfn.DAYS(H346,I346),0),1,_xlfn.DAYS(I346,H346))</f>
        <v>1</v>
      </c>
      <c r="M346" s="1">
        <f t="shared" ref="M346:M429" si="26">IF(EXACT(_xlfn.DAYS(H346,J346),0),1,_xlfn.DAYS(J346,H346))</f>
        <v>1</v>
      </c>
      <c r="N346" s="169">
        <f t="shared" si="23"/>
        <v>0</v>
      </c>
      <c r="O346" s="1" t="s">
        <v>168</v>
      </c>
      <c r="P346" s="1">
        <v>0</v>
      </c>
      <c r="Q346" s="182">
        <f>HLOOKUP(O346,Pesos!$C$4:$H$8,3,FALSE)*P346</f>
        <v>0</v>
      </c>
      <c r="R346" s="1">
        <v>0</v>
      </c>
      <c r="S346" s="182">
        <f>HLOOKUP(O346,Pesos!$C$4:$H$8,4,FALSE)*R346</f>
        <v>0</v>
      </c>
      <c r="T346" s="1">
        <v>0</v>
      </c>
      <c r="U346" s="182">
        <f>HLOOKUP(O346,Pesos!$C$4:$H$8,4,FALSE)*T346</f>
        <v>0</v>
      </c>
      <c r="V346" s="182">
        <f t="shared" si="24"/>
        <v>0</v>
      </c>
      <c r="W346" s="1"/>
    </row>
    <row r="347" spans="1:23">
      <c r="A347" s="1"/>
      <c r="B347" s="1"/>
      <c r="C347" s="1"/>
      <c r="D347" s="347"/>
      <c r="E347" s="176"/>
      <c r="F347" s="176"/>
      <c r="G347" s="201"/>
      <c r="H347" s="234"/>
      <c r="I347" s="234"/>
      <c r="J347" s="234"/>
      <c r="K347" s="198"/>
      <c r="L347" s="1">
        <f t="shared" si="25"/>
        <v>1</v>
      </c>
      <c r="M347" s="1">
        <f t="shared" si="26"/>
        <v>1</v>
      </c>
      <c r="N347" s="169">
        <f t="shared" si="23"/>
        <v>0</v>
      </c>
      <c r="O347" s="1" t="s">
        <v>168</v>
      </c>
      <c r="P347" s="1">
        <v>0</v>
      </c>
      <c r="Q347" s="182">
        <f>HLOOKUP(O347,Pesos!$C$4:$H$8,3,FALSE)*P347</f>
        <v>0</v>
      </c>
      <c r="R347" s="1">
        <v>0</v>
      </c>
      <c r="S347" s="182">
        <f>HLOOKUP(O347,Pesos!$C$4:$H$8,4,FALSE)*R347</f>
        <v>0</v>
      </c>
      <c r="T347" s="1">
        <v>0</v>
      </c>
      <c r="U347" s="182">
        <f>HLOOKUP(O347,Pesos!$C$4:$H$8,4,FALSE)*T347</f>
        <v>0</v>
      </c>
      <c r="V347" s="182">
        <f t="shared" si="24"/>
        <v>0</v>
      </c>
      <c r="W347" s="1"/>
    </row>
    <row r="348" spans="1:23">
      <c r="A348" s="1"/>
      <c r="B348" s="1"/>
      <c r="C348" s="1"/>
      <c r="D348" s="347"/>
      <c r="E348" s="176"/>
      <c r="F348" s="176"/>
      <c r="G348" s="201"/>
      <c r="H348" s="234"/>
      <c r="I348" s="234"/>
      <c r="J348" s="234"/>
      <c r="K348" s="198"/>
      <c r="L348" s="1">
        <f t="shared" si="25"/>
        <v>1</v>
      </c>
      <c r="M348" s="1">
        <f t="shared" si="26"/>
        <v>1</v>
      </c>
      <c r="N348" s="169">
        <f t="shared" si="23"/>
        <v>0</v>
      </c>
      <c r="O348" s="1" t="s">
        <v>168</v>
      </c>
      <c r="P348" s="1">
        <v>0</v>
      </c>
      <c r="Q348" s="182">
        <f>HLOOKUP(O348,Pesos!$C$4:$H$8,3,FALSE)*P348</f>
        <v>0</v>
      </c>
      <c r="R348" s="1">
        <v>0</v>
      </c>
      <c r="S348" s="182">
        <f>HLOOKUP(O348,Pesos!$C$4:$H$8,4,FALSE)*R348</f>
        <v>0</v>
      </c>
      <c r="T348" s="1">
        <v>0</v>
      </c>
      <c r="U348" s="182">
        <f>HLOOKUP(O348,Pesos!$C$4:$H$8,4,FALSE)*T348</f>
        <v>0</v>
      </c>
      <c r="V348" s="182">
        <f t="shared" si="24"/>
        <v>0</v>
      </c>
      <c r="W348" s="1"/>
    </row>
    <row r="349" spans="1:23">
      <c r="A349" s="1"/>
      <c r="B349" s="1"/>
      <c r="C349" s="1"/>
      <c r="D349" s="347"/>
      <c r="E349" s="176"/>
      <c r="F349" s="176"/>
      <c r="G349" s="201"/>
      <c r="H349" s="234"/>
      <c r="I349" s="234"/>
      <c r="J349" s="234"/>
      <c r="K349" s="198"/>
      <c r="L349" s="1">
        <f t="shared" si="25"/>
        <v>1</v>
      </c>
      <c r="M349" s="1">
        <f t="shared" si="26"/>
        <v>1</v>
      </c>
      <c r="N349" s="169">
        <f t="shared" si="23"/>
        <v>0</v>
      </c>
      <c r="O349" s="1" t="s">
        <v>168</v>
      </c>
      <c r="P349" s="1">
        <v>0</v>
      </c>
      <c r="Q349" s="182">
        <f>HLOOKUP(O349,Pesos!$C$4:$H$8,3,FALSE)*P349</f>
        <v>0</v>
      </c>
      <c r="R349" s="1">
        <v>0</v>
      </c>
      <c r="S349" s="182">
        <f>HLOOKUP(O349,Pesos!$C$4:$H$8,4,FALSE)*R349</f>
        <v>0</v>
      </c>
      <c r="T349" s="1">
        <v>0</v>
      </c>
      <c r="U349" s="182">
        <f>HLOOKUP(O349,Pesos!$C$4:$H$8,4,FALSE)*T349</f>
        <v>0</v>
      </c>
      <c r="V349" s="182">
        <f t="shared" si="24"/>
        <v>0</v>
      </c>
      <c r="W349" s="1"/>
    </row>
    <row r="350" spans="1:23">
      <c r="A350" s="1"/>
      <c r="B350" s="1"/>
      <c r="C350" s="1"/>
      <c r="D350" s="347"/>
      <c r="E350" s="176"/>
      <c r="F350" s="176"/>
      <c r="G350" s="201"/>
      <c r="H350" s="234"/>
      <c r="I350" s="234"/>
      <c r="J350" s="234"/>
      <c r="K350" s="198"/>
      <c r="L350" s="1">
        <f t="shared" ref="L350:L377" si="27">IF(EXACT(_xlfn.DAYS(H350,I350),0),1,_xlfn.DAYS(I350,H350))</f>
        <v>1</v>
      </c>
      <c r="M350" s="1">
        <f t="shared" ref="M350:M377" si="28">IF(EXACT(_xlfn.DAYS(H350,J350),0),1,_xlfn.DAYS(J350,H350))</f>
        <v>1</v>
      </c>
      <c r="N350" s="169">
        <f t="shared" ref="N350:N377" si="29">(M350-L350)/L350</f>
        <v>0</v>
      </c>
      <c r="O350" s="1" t="s">
        <v>168</v>
      </c>
      <c r="P350" s="1">
        <v>0</v>
      </c>
      <c r="Q350" s="182">
        <f>HLOOKUP(O350,Pesos!$C$4:$H$8,3,FALSE)*P350</f>
        <v>0</v>
      </c>
      <c r="R350" s="1">
        <v>0</v>
      </c>
      <c r="S350" s="182">
        <f>HLOOKUP(O350,Pesos!$C$4:$H$8,4,FALSE)*R350</f>
        <v>0</v>
      </c>
      <c r="T350" s="1">
        <v>0</v>
      </c>
      <c r="U350" s="182">
        <f>HLOOKUP(O350,Pesos!$C$4:$H$8,4,FALSE)*T350</f>
        <v>0</v>
      </c>
      <c r="V350" s="182">
        <f t="shared" ref="V350:V377" si="30">Q350+S350+U350</f>
        <v>0</v>
      </c>
      <c r="W350" s="1"/>
    </row>
    <row r="351" spans="1:23">
      <c r="A351" s="1"/>
      <c r="B351" s="1"/>
      <c r="C351" s="1"/>
      <c r="D351" s="347"/>
      <c r="E351" s="176"/>
      <c r="F351" s="176"/>
      <c r="G351" s="201"/>
      <c r="H351" s="234"/>
      <c r="I351" s="234"/>
      <c r="J351" s="234"/>
      <c r="K351" s="198"/>
      <c r="L351" s="1">
        <f t="shared" si="27"/>
        <v>1</v>
      </c>
      <c r="M351" s="1">
        <f t="shared" si="28"/>
        <v>1</v>
      </c>
      <c r="N351" s="169">
        <f t="shared" si="29"/>
        <v>0</v>
      </c>
      <c r="O351" s="1" t="s">
        <v>168</v>
      </c>
      <c r="P351" s="1">
        <v>0</v>
      </c>
      <c r="Q351" s="182">
        <f>HLOOKUP(O351,Pesos!$C$4:$H$8,3,FALSE)*P351</f>
        <v>0</v>
      </c>
      <c r="R351" s="1">
        <v>0</v>
      </c>
      <c r="S351" s="182">
        <f>HLOOKUP(O351,Pesos!$C$4:$H$8,4,FALSE)*R351</f>
        <v>0</v>
      </c>
      <c r="T351" s="1">
        <v>0</v>
      </c>
      <c r="U351" s="182">
        <f>HLOOKUP(O351,Pesos!$C$4:$H$8,4,FALSE)*T351</f>
        <v>0</v>
      </c>
      <c r="V351" s="182">
        <f t="shared" si="30"/>
        <v>0</v>
      </c>
      <c r="W351" s="1"/>
    </row>
    <row r="352" spans="1:23">
      <c r="A352" s="1"/>
      <c r="B352" s="1"/>
      <c r="C352" s="1"/>
      <c r="D352" s="347"/>
      <c r="E352" s="176"/>
      <c r="F352" s="176"/>
      <c r="G352" s="201"/>
      <c r="H352" s="234"/>
      <c r="I352" s="234"/>
      <c r="J352" s="234"/>
      <c r="K352" s="198"/>
      <c r="L352" s="1">
        <f t="shared" si="27"/>
        <v>1</v>
      </c>
      <c r="M352" s="1">
        <f t="shared" si="28"/>
        <v>1</v>
      </c>
      <c r="N352" s="169">
        <f t="shared" si="29"/>
        <v>0</v>
      </c>
      <c r="O352" s="1" t="s">
        <v>168</v>
      </c>
      <c r="P352" s="1">
        <v>0</v>
      </c>
      <c r="Q352" s="182">
        <f>HLOOKUP(O352,Pesos!$C$4:$H$8,3,FALSE)*P352</f>
        <v>0</v>
      </c>
      <c r="R352" s="1">
        <v>0</v>
      </c>
      <c r="S352" s="182">
        <f>HLOOKUP(O352,Pesos!$C$4:$H$8,4,FALSE)*R352</f>
        <v>0</v>
      </c>
      <c r="T352" s="1">
        <v>0</v>
      </c>
      <c r="U352" s="182">
        <f>HLOOKUP(O352,Pesos!$C$4:$H$8,4,FALSE)*T352</f>
        <v>0</v>
      </c>
      <c r="V352" s="182">
        <f t="shared" si="30"/>
        <v>0</v>
      </c>
      <c r="W352" s="1"/>
    </row>
    <row r="353" spans="1:23">
      <c r="A353" s="1"/>
      <c r="B353" s="1"/>
      <c r="C353" s="1"/>
      <c r="D353" s="347"/>
      <c r="E353" s="176"/>
      <c r="F353" s="176"/>
      <c r="G353" s="201"/>
      <c r="H353" s="234"/>
      <c r="I353" s="234"/>
      <c r="J353" s="234"/>
      <c r="K353" s="198"/>
      <c r="L353" s="1">
        <f t="shared" si="27"/>
        <v>1</v>
      </c>
      <c r="M353" s="1">
        <f t="shared" si="28"/>
        <v>1</v>
      </c>
      <c r="N353" s="169">
        <f t="shared" si="29"/>
        <v>0</v>
      </c>
      <c r="O353" s="1" t="s">
        <v>168</v>
      </c>
      <c r="P353" s="1">
        <v>0</v>
      </c>
      <c r="Q353" s="182">
        <f>HLOOKUP(O353,Pesos!$C$4:$H$8,3,FALSE)*P353</f>
        <v>0</v>
      </c>
      <c r="R353" s="1">
        <v>0</v>
      </c>
      <c r="S353" s="182">
        <f>HLOOKUP(O353,Pesos!$C$4:$H$8,4,FALSE)*R353</f>
        <v>0</v>
      </c>
      <c r="T353" s="1">
        <v>0</v>
      </c>
      <c r="U353" s="182">
        <f>HLOOKUP(O353,Pesos!$C$4:$H$8,4,FALSE)*T353</f>
        <v>0</v>
      </c>
      <c r="V353" s="182">
        <f t="shared" si="30"/>
        <v>0</v>
      </c>
      <c r="W353" s="1"/>
    </row>
    <row r="354" spans="1:23">
      <c r="A354" s="1"/>
      <c r="B354" s="1"/>
      <c r="C354" s="1"/>
      <c r="D354" s="347"/>
      <c r="E354" s="176"/>
      <c r="F354" s="176"/>
      <c r="G354" s="201"/>
      <c r="H354" s="234"/>
      <c r="I354" s="234"/>
      <c r="J354" s="234"/>
      <c r="K354" s="198"/>
      <c r="L354" s="1">
        <f t="shared" si="27"/>
        <v>1</v>
      </c>
      <c r="M354" s="1">
        <f t="shared" si="28"/>
        <v>1</v>
      </c>
      <c r="N354" s="169">
        <f t="shared" si="29"/>
        <v>0</v>
      </c>
      <c r="O354" s="1" t="s">
        <v>168</v>
      </c>
      <c r="P354" s="1">
        <v>0</v>
      </c>
      <c r="Q354" s="182">
        <f>HLOOKUP(O354,Pesos!$C$4:$H$8,3,FALSE)*P354</f>
        <v>0</v>
      </c>
      <c r="R354" s="1">
        <v>0</v>
      </c>
      <c r="S354" s="182">
        <f>HLOOKUP(O354,Pesos!$C$4:$H$8,4,FALSE)*R354</f>
        <v>0</v>
      </c>
      <c r="T354" s="1">
        <v>0</v>
      </c>
      <c r="U354" s="182">
        <f>HLOOKUP(O354,Pesos!$C$4:$H$8,4,FALSE)*T354</f>
        <v>0</v>
      </c>
      <c r="V354" s="182">
        <f t="shared" si="30"/>
        <v>0</v>
      </c>
      <c r="W354" s="1"/>
    </row>
    <row r="355" spans="1:23">
      <c r="A355" s="1"/>
      <c r="B355" s="1"/>
      <c r="C355" s="1"/>
      <c r="D355" s="347"/>
      <c r="E355" s="176"/>
      <c r="F355" s="176"/>
      <c r="G355" s="201"/>
      <c r="H355" s="234"/>
      <c r="I355" s="234"/>
      <c r="J355" s="234"/>
      <c r="K355" s="198"/>
      <c r="L355" s="1">
        <f t="shared" si="27"/>
        <v>1</v>
      </c>
      <c r="M355" s="1">
        <f t="shared" si="28"/>
        <v>1</v>
      </c>
      <c r="N355" s="169">
        <f t="shared" si="29"/>
        <v>0</v>
      </c>
      <c r="O355" s="1" t="s">
        <v>168</v>
      </c>
      <c r="P355" s="1">
        <v>0</v>
      </c>
      <c r="Q355" s="182">
        <f>HLOOKUP(O355,Pesos!$C$4:$H$8,3,FALSE)*P355</f>
        <v>0</v>
      </c>
      <c r="R355" s="1">
        <v>0</v>
      </c>
      <c r="S355" s="182">
        <f>HLOOKUP(O355,Pesos!$C$4:$H$8,4,FALSE)*R355</f>
        <v>0</v>
      </c>
      <c r="T355" s="1">
        <v>0</v>
      </c>
      <c r="U355" s="182">
        <f>HLOOKUP(O355,Pesos!$C$4:$H$8,4,FALSE)*T355</f>
        <v>0</v>
      </c>
      <c r="V355" s="182">
        <f t="shared" si="30"/>
        <v>0</v>
      </c>
      <c r="W355" s="1"/>
    </row>
    <row r="356" spans="1:23">
      <c r="A356" s="1"/>
      <c r="B356" s="1"/>
      <c r="C356" s="1"/>
      <c r="D356" s="347"/>
      <c r="E356" s="176"/>
      <c r="F356" s="176"/>
      <c r="G356" s="201"/>
      <c r="H356" s="234"/>
      <c r="I356" s="234"/>
      <c r="J356" s="234"/>
      <c r="K356" s="198"/>
      <c r="L356" s="1">
        <f t="shared" si="27"/>
        <v>1</v>
      </c>
      <c r="M356" s="1">
        <f t="shared" si="28"/>
        <v>1</v>
      </c>
      <c r="N356" s="169">
        <f t="shared" si="29"/>
        <v>0</v>
      </c>
      <c r="O356" s="1" t="s">
        <v>168</v>
      </c>
      <c r="P356" s="1">
        <v>0</v>
      </c>
      <c r="Q356" s="182">
        <f>HLOOKUP(O356,Pesos!$C$4:$H$8,3,FALSE)*P356</f>
        <v>0</v>
      </c>
      <c r="R356" s="1">
        <v>0</v>
      </c>
      <c r="S356" s="182">
        <f>HLOOKUP(O356,Pesos!$C$4:$H$8,4,FALSE)*R356</f>
        <v>0</v>
      </c>
      <c r="T356" s="1">
        <v>0</v>
      </c>
      <c r="U356" s="182">
        <f>HLOOKUP(O356,Pesos!$C$4:$H$8,4,FALSE)*T356</f>
        <v>0</v>
      </c>
      <c r="V356" s="182">
        <f t="shared" si="30"/>
        <v>0</v>
      </c>
      <c r="W356" s="1"/>
    </row>
    <row r="357" spans="1:23">
      <c r="A357" s="1"/>
      <c r="B357" s="1"/>
      <c r="C357" s="1"/>
      <c r="D357" s="347"/>
      <c r="E357" s="176"/>
      <c r="F357" s="176"/>
      <c r="G357" s="201"/>
      <c r="H357" s="234"/>
      <c r="I357" s="234"/>
      <c r="J357" s="234"/>
      <c r="K357" s="198"/>
      <c r="L357" s="1">
        <f t="shared" si="27"/>
        <v>1</v>
      </c>
      <c r="M357" s="1">
        <f t="shared" si="28"/>
        <v>1</v>
      </c>
      <c r="N357" s="169">
        <f t="shared" si="29"/>
        <v>0</v>
      </c>
      <c r="O357" s="1" t="s">
        <v>168</v>
      </c>
      <c r="P357" s="1">
        <v>0</v>
      </c>
      <c r="Q357" s="182">
        <f>HLOOKUP(O357,Pesos!$C$4:$H$8,3,FALSE)*P357</f>
        <v>0</v>
      </c>
      <c r="R357" s="1">
        <v>0</v>
      </c>
      <c r="S357" s="182">
        <f>HLOOKUP(O357,Pesos!$C$4:$H$8,4,FALSE)*R357</f>
        <v>0</v>
      </c>
      <c r="T357" s="1">
        <v>0</v>
      </c>
      <c r="U357" s="182">
        <f>HLOOKUP(O357,Pesos!$C$4:$H$8,4,FALSE)*T357</f>
        <v>0</v>
      </c>
      <c r="V357" s="182">
        <f t="shared" si="30"/>
        <v>0</v>
      </c>
      <c r="W357" s="1"/>
    </row>
    <row r="358" spans="1:23">
      <c r="A358" s="1"/>
      <c r="B358" s="1"/>
      <c r="C358" s="1"/>
      <c r="D358" s="347"/>
      <c r="E358" s="176"/>
      <c r="F358" s="176"/>
      <c r="G358" s="201"/>
      <c r="H358" s="234"/>
      <c r="I358" s="234"/>
      <c r="J358" s="234"/>
      <c r="K358" s="198"/>
      <c r="L358" s="1">
        <f t="shared" si="27"/>
        <v>1</v>
      </c>
      <c r="M358" s="1">
        <f t="shared" si="28"/>
        <v>1</v>
      </c>
      <c r="N358" s="169">
        <f t="shared" si="29"/>
        <v>0</v>
      </c>
      <c r="O358" s="1" t="s">
        <v>168</v>
      </c>
      <c r="P358" s="1">
        <v>0</v>
      </c>
      <c r="Q358" s="182">
        <f>HLOOKUP(O358,Pesos!$C$4:$H$8,3,FALSE)*P358</f>
        <v>0</v>
      </c>
      <c r="R358" s="1">
        <v>0</v>
      </c>
      <c r="S358" s="182">
        <f>HLOOKUP(O358,Pesos!$C$4:$H$8,4,FALSE)*R358</f>
        <v>0</v>
      </c>
      <c r="T358" s="1">
        <v>0</v>
      </c>
      <c r="U358" s="182">
        <f>HLOOKUP(O358,Pesos!$C$4:$H$8,4,FALSE)*T358</f>
        <v>0</v>
      </c>
      <c r="V358" s="182">
        <f t="shared" si="30"/>
        <v>0</v>
      </c>
      <c r="W358" s="1"/>
    </row>
    <row r="359" spans="1:23">
      <c r="A359" s="1"/>
      <c r="B359" s="1"/>
      <c r="C359" s="1"/>
      <c r="D359" s="347"/>
      <c r="E359" s="176"/>
      <c r="F359" s="176"/>
      <c r="G359" s="201"/>
      <c r="H359" s="234"/>
      <c r="I359" s="234"/>
      <c r="J359" s="234"/>
      <c r="K359" s="198"/>
      <c r="L359" s="1">
        <f t="shared" si="27"/>
        <v>1</v>
      </c>
      <c r="M359" s="1">
        <f t="shared" si="28"/>
        <v>1</v>
      </c>
      <c r="N359" s="169">
        <f t="shared" si="29"/>
        <v>0</v>
      </c>
      <c r="O359" s="1" t="s">
        <v>168</v>
      </c>
      <c r="P359" s="1">
        <v>0</v>
      </c>
      <c r="Q359" s="182">
        <f>HLOOKUP(O359,Pesos!$C$4:$H$8,3,FALSE)*P359</f>
        <v>0</v>
      </c>
      <c r="R359" s="1">
        <v>0</v>
      </c>
      <c r="S359" s="182">
        <f>HLOOKUP(O359,Pesos!$C$4:$H$8,4,FALSE)*R359</f>
        <v>0</v>
      </c>
      <c r="T359" s="1">
        <v>0</v>
      </c>
      <c r="U359" s="182">
        <f>HLOOKUP(O359,Pesos!$C$4:$H$8,4,FALSE)*T359</f>
        <v>0</v>
      </c>
      <c r="V359" s="182">
        <f t="shared" si="30"/>
        <v>0</v>
      </c>
      <c r="W359" s="1"/>
    </row>
    <row r="360" spans="1:23">
      <c r="A360" s="1"/>
      <c r="B360" s="1"/>
      <c r="C360" s="1"/>
      <c r="D360" s="347"/>
      <c r="E360" s="176"/>
      <c r="F360" s="176"/>
      <c r="G360" s="201"/>
      <c r="H360" s="234"/>
      <c r="I360" s="234"/>
      <c r="J360" s="234"/>
      <c r="K360" s="198"/>
      <c r="L360" s="1">
        <f t="shared" si="27"/>
        <v>1</v>
      </c>
      <c r="M360" s="1">
        <f t="shared" si="28"/>
        <v>1</v>
      </c>
      <c r="N360" s="169">
        <f t="shared" si="29"/>
        <v>0</v>
      </c>
      <c r="O360" s="1" t="s">
        <v>168</v>
      </c>
      <c r="P360" s="1">
        <v>0</v>
      </c>
      <c r="Q360" s="182">
        <f>HLOOKUP(O360,Pesos!$C$4:$H$8,3,FALSE)*P360</f>
        <v>0</v>
      </c>
      <c r="R360" s="1">
        <v>0</v>
      </c>
      <c r="S360" s="182">
        <f>HLOOKUP(O360,Pesos!$C$4:$H$8,4,FALSE)*R360</f>
        <v>0</v>
      </c>
      <c r="T360" s="1">
        <v>0</v>
      </c>
      <c r="U360" s="182">
        <f>HLOOKUP(O360,Pesos!$C$4:$H$8,4,FALSE)*T360</f>
        <v>0</v>
      </c>
      <c r="V360" s="182">
        <f t="shared" si="30"/>
        <v>0</v>
      </c>
      <c r="W360" s="1"/>
    </row>
    <row r="361" spans="1:23">
      <c r="A361" s="1"/>
      <c r="B361" s="1"/>
      <c r="C361" s="1"/>
      <c r="D361" s="347"/>
      <c r="E361" s="176"/>
      <c r="F361" s="176"/>
      <c r="G361" s="201"/>
      <c r="H361" s="234"/>
      <c r="I361" s="234"/>
      <c r="J361" s="234"/>
      <c r="K361" s="198"/>
      <c r="L361" s="1">
        <f t="shared" si="27"/>
        <v>1</v>
      </c>
      <c r="M361" s="1">
        <f t="shared" si="28"/>
        <v>1</v>
      </c>
      <c r="N361" s="169">
        <f t="shared" si="29"/>
        <v>0</v>
      </c>
      <c r="O361" s="1" t="s">
        <v>168</v>
      </c>
      <c r="P361" s="1">
        <v>0</v>
      </c>
      <c r="Q361" s="182">
        <f>HLOOKUP(O361,Pesos!$C$4:$H$8,3,FALSE)*P361</f>
        <v>0</v>
      </c>
      <c r="R361" s="1">
        <v>0</v>
      </c>
      <c r="S361" s="182">
        <f>HLOOKUP(O361,Pesos!$C$4:$H$8,4,FALSE)*R361</f>
        <v>0</v>
      </c>
      <c r="T361" s="1">
        <v>0</v>
      </c>
      <c r="U361" s="182">
        <f>HLOOKUP(O361,Pesos!$C$4:$H$8,4,FALSE)*T361</f>
        <v>0</v>
      </c>
      <c r="V361" s="182">
        <f t="shared" si="30"/>
        <v>0</v>
      </c>
      <c r="W361" s="1"/>
    </row>
    <row r="362" spans="1:23">
      <c r="A362" s="1"/>
      <c r="B362" s="1"/>
      <c r="C362" s="1"/>
      <c r="D362" s="347"/>
      <c r="E362" s="176"/>
      <c r="F362" s="176"/>
      <c r="G362" s="201"/>
      <c r="H362" s="234"/>
      <c r="I362" s="234"/>
      <c r="J362" s="234"/>
      <c r="K362" s="198"/>
      <c r="L362" s="1">
        <f t="shared" si="27"/>
        <v>1</v>
      </c>
      <c r="M362" s="1">
        <f t="shared" si="28"/>
        <v>1</v>
      </c>
      <c r="N362" s="169">
        <f t="shared" si="29"/>
        <v>0</v>
      </c>
      <c r="O362" s="1" t="s">
        <v>168</v>
      </c>
      <c r="P362" s="1">
        <v>0</v>
      </c>
      <c r="Q362" s="182">
        <f>HLOOKUP(O362,Pesos!$C$4:$H$8,3,FALSE)*P362</f>
        <v>0</v>
      </c>
      <c r="R362" s="1">
        <v>0</v>
      </c>
      <c r="S362" s="182">
        <f>HLOOKUP(O362,Pesos!$C$4:$H$8,4,FALSE)*R362</f>
        <v>0</v>
      </c>
      <c r="T362" s="1">
        <v>0</v>
      </c>
      <c r="U362" s="182">
        <f>HLOOKUP(O362,Pesos!$C$4:$H$8,4,FALSE)*T362</f>
        <v>0</v>
      </c>
      <c r="V362" s="182">
        <f t="shared" si="30"/>
        <v>0</v>
      </c>
      <c r="W362" s="1"/>
    </row>
    <row r="363" spans="1:23">
      <c r="A363" s="1"/>
      <c r="B363" s="1"/>
      <c r="C363" s="1"/>
      <c r="D363" s="347"/>
      <c r="E363" s="176"/>
      <c r="F363" s="176"/>
      <c r="G363" s="201"/>
      <c r="H363" s="234"/>
      <c r="I363" s="234"/>
      <c r="J363" s="234"/>
      <c r="K363" s="198"/>
      <c r="L363" s="1">
        <f t="shared" si="27"/>
        <v>1</v>
      </c>
      <c r="M363" s="1">
        <f t="shared" si="28"/>
        <v>1</v>
      </c>
      <c r="N363" s="169">
        <f t="shared" si="29"/>
        <v>0</v>
      </c>
      <c r="O363" s="1" t="s">
        <v>168</v>
      </c>
      <c r="P363" s="1">
        <v>0</v>
      </c>
      <c r="Q363" s="182">
        <f>HLOOKUP(O363,Pesos!$C$4:$H$8,3,FALSE)*P363</f>
        <v>0</v>
      </c>
      <c r="R363" s="1">
        <v>0</v>
      </c>
      <c r="S363" s="182">
        <f>HLOOKUP(O363,Pesos!$C$4:$H$8,4,FALSE)*R363</f>
        <v>0</v>
      </c>
      <c r="T363" s="1">
        <v>0</v>
      </c>
      <c r="U363" s="182">
        <f>HLOOKUP(O363,Pesos!$C$4:$H$8,4,FALSE)*T363</f>
        <v>0</v>
      </c>
      <c r="V363" s="182">
        <f t="shared" si="30"/>
        <v>0</v>
      </c>
      <c r="W363" s="1"/>
    </row>
    <row r="364" spans="1:23">
      <c r="A364" s="1"/>
      <c r="B364" s="1"/>
      <c r="C364" s="1"/>
      <c r="D364" s="347"/>
      <c r="E364" s="176"/>
      <c r="F364" s="176"/>
      <c r="G364" s="201"/>
      <c r="H364" s="234"/>
      <c r="I364" s="234"/>
      <c r="J364" s="234"/>
      <c r="K364" s="198"/>
      <c r="L364" s="1">
        <f t="shared" si="27"/>
        <v>1</v>
      </c>
      <c r="M364" s="1">
        <f t="shared" si="28"/>
        <v>1</v>
      </c>
      <c r="N364" s="169">
        <f t="shared" si="29"/>
        <v>0</v>
      </c>
      <c r="O364" s="1" t="s">
        <v>168</v>
      </c>
      <c r="P364" s="1">
        <v>0</v>
      </c>
      <c r="Q364" s="182">
        <f>HLOOKUP(O364,Pesos!$C$4:$H$8,3,FALSE)*P364</f>
        <v>0</v>
      </c>
      <c r="R364" s="1">
        <v>0</v>
      </c>
      <c r="S364" s="182">
        <f>HLOOKUP(O364,Pesos!$C$4:$H$8,4,FALSE)*R364</f>
        <v>0</v>
      </c>
      <c r="T364" s="1">
        <v>0</v>
      </c>
      <c r="U364" s="182">
        <f>HLOOKUP(O364,Pesos!$C$4:$H$8,4,FALSE)*T364</f>
        <v>0</v>
      </c>
      <c r="V364" s="182">
        <f t="shared" si="30"/>
        <v>0</v>
      </c>
      <c r="W364" s="1"/>
    </row>
    <row r="365" spans="1:23">
      <c r="A365" s="1"/>
      <c r="B365" s="1"/>
      <c r="C365" s="1"/>
      <c r="D365" s="347"/>
      <c r="E365" s="176"/>
      <c r="F365" s="176"/>
      <c r="G365" s="201"/>
      <c r="H365" s="234"/>
      <c r="I365" s="234"/>
      <c r="J365" s="234"/>
      <c r="K365" s="198"/>
      <c r="L365" s="1">
        <f t="shared" si="27"/>
        <v>1</v>
      </c>
      <c r="M365" s="1">
        <f t="shared" si="28"/>
        <v>1</v>
      </c>
      <c r="N365" s="169">
        <f t="shared" si="29"/>
        <v>0</v>
      </c>
      <c r="O365" s="1" t="s">
        <v>168</v>
      </c>
      <c r="P365" s="1">
        <v>0</v>
      </c>
      <c r="Q365" s="182">
        <f>HLOOKUP(O365,Pesos!$C$4:$H$8,3,FALSE)*P365</f>
        <v>0</v>
      </c>
      <c r="R365" s="1">
        <v>0</v>
      </c>
      <c r="S365" s="182">
        <f>HLOOKUP(O365,Pesos!$C$4:$H$8,4,FALSE)*R365</f>
        <v>0</v>
      </c>
      <c r="T365" s="1">
        <v>0</v>
      </c>
      <c r="U365" s="182">
        <f>HLOOKUP(O365,Pesos!$C$4:$H$8,4,FALSE)*T365</f>
        <v>0</v>
      </c>
      <c r="V365" s="182">
        <f t="shared" si="30"/>
        <v>0</v>
      </c>
      <c r="W365" s="1"/>
    </row>
    <row r="366" spans="1:23">
      <c r="A366" s="1"/>
      <c r="B366" s="1"/>
      <c r="C366" s="1"/>
      <c r="D366" s="347"/>
      <c r="E366" s="176"/>
      <c r="F366" s="176"/>
      <c r="G366" s="201"/>
      <c r="H366" s="234"/>
      <c r="I366" s="234"/>
      <c r="J366" s="234"/>
      <c r="K366" s="198"/>
      <c r="L366" s="1">
        <f t="shared" si="27"/>
        <v>1</v>
      </c>
      <c r="M366" s="1">
        <f t="shared" si="28"/>
        <v>1</v>
      </c>
      <c r="N366" s="169">
        <f t="shared" si="29"/>
        <v>0</v>
      </c>
      <c r="O366" s="1" t="s">
        <v>168</v>
      </c>
      <c r="P366" s="1">
        <v>0</v>
      </c>
      <c r="Q366" s="182">
        <f>HLOOKUP(O366,Pesos!$C$4:$H$8,3,FALSE)*P366</f>
        <v>0</v>
      </c>
      <c r="R366" s="1">
        <v>0</v>
      </c>
      <c r="S366" s="182">
        <f>HLOOKUP(O366,Pesos!$C$4:$H$8,4,FALSE)*R366</f>
        <v>0</v>
      </c>
      <c r="T366" s="1">
        <v>0</v>
      </c>
      <c r="U366" s="182">
        <f>HLOOKUP(O366,Pesos!$C$4:$H$8,4,FALSE)*T366</f>
        <v>0</v>
      </c>
      <c r="V366" s="182">
        <f t="shared" si="30"/>
        <v>0</v>
      </c>
      <c r="W366" s="1"/>
    </row>
    <row r="367" spans="1:23">
      <c r="A367" s="1"/>
      <c r="B367" s="1"/>
      <c r="C367" s="1"/>
      <c r="D367" s="347"/>
      <c r="E367" s="176"/>
      <c r="F367" s="176"/>
      <c r="G367" s="201"/>
      <c r="H367" s="234"/>
      <c r="I367" s="234"/>
      <c r="J367" s="234"/>
      <c r="K367" s="198"/>
      <c r="L367" s="1">
        <f t="shared" si="27"/>
        <v>1</v>
      </c>
      <c r="M367" s="1">
        <f t="shared" si="28"/>
        <v>1</v>
      </c>
      <c r="N367" s="169">
        <f t="shared" si="29"/>
        <v>0</v>
      </c>
      <c r="O367" s="1" t="s">
        <v>168</v>
      </c>
      <c r="P367" s="1">
        <v>0</v>
      </c>
      <c r="Q367" s="182">
        <f>HLOOKUP(O367,Pesos!$C$4:$H$8,3,FALSE)*P367</f>
        <v>0</v>
      </c>
      <c r="R367" s="1">
        <v>0</v>
      </c>
      <c r="S367" s="182">
        <f>HLOOKUP(O367,Pesos!$C$4:$H$8,4,FALSE)*R367</f>
        <v>0</v>
      </c>
      <c r="T367" s="1">
        <v>0</v>
      </c>
      <c r="U367" s="182">
        <f>HLOOKUP(O367,Pesos!$C$4:$H$8,4,FALSE)*T367</f>
        <v>0</v>
      </c>
      <c r="V367" s="182">
        <f t="shared" si="30"/>
        <v>0</v>
      </c>
      <c r="W367" s="1"/>
    </row>
    <row r="368" spans="1:23">
      <c r="A368" s="1"/>
      <c r="B368" s="1"/>
      <c r="C368" s="1"/>
      <c r="D368" s="347"/>
      <c r="E368" s="176"/>
      <c r="F368" s="176"/>
      <c r="G368" s="201"/>
      <c r="H368" s="234"/>
      <c r="I368" s="234"/>
      <c r="J368" s="234"/>
      <c r="K368" s="198"/>
      <c r="L368" s="1">
        <f t="shared" si="27"/>
        <v>1</v>
      </c>
      <c r="M368" s="1">
        <f t="shared" si="28"/>
        <v>1</v>
      </c>
      <c r="N368" s="169">
        <f t="shared" si="29"/>
        <v>0</v>
      </c>
      <c r="O368" s="1" t="s">
        <v>168</v>
      </c>
      <c r="P368" s="1">
        <v>0</v>
      </c>
      <c r="Q368" s="182">
        <f>HLOOKUP(O368,Pesos!$C$4:$H$8,3,FALSE)*P368</f>
        <v>0</v>
      </c>
      <c r="R368" s="1">
        <v>0</v>
      </c>
      <c r="S368" s="182">
        <f>HLOOKUP(O368,Pesos!$C$4:$H$8,4,FALSE)*R368</f>
        <v>0</v>
      </c>
      <c r="T368" s="1">
        <v>0</v>
      </c>
      <c r="U368" s="182">
        <f>HLOOKUP(O368,Pesos!$C$4:$H$8,4,FALSE)*T368</f>
        <v>0</v>
      </c>
      <c r="V368" s="182">
        <f t="shared" si="30"/>
        <v>0</v>
      </c>
      <c r="W368" s="1"/>
    </row>
    <row r="369" spans="1:23">
      <c r="A369" s="1"/>
      <c r="B369" s="1"/>
      <c r="C369" s="1"/>
      <c r="D369" s="347"/>
      <c r="E369" s="176"/>
      <c r="F369" s="176"/>
      <c r="G369" s="201"/>
      <c r="H369" s="234"/>
      <c r="I369" s="234"/>
      <c r="J369" s="234"/>
      <c r="K369" s="198"/>
      <c r="L369" s="1">
        <f t="shared" si="27"/>
        <v>1</v>
      </c>
      <c r="M369" s="1">
        <f t="shared" si="28"/>
        <v>1</v>
      </c>
      <c r="N369" s="169">
        <f t="shared" si="29"/>
        <v>0</v>
      </c>
      <c r="O369" s="1" t="s">
        <v>168</v>
      </c>
      <c r="P369" s="1">
        <v>0</v>
      </c>
      <c r="Q369" s="182">
        <f>HLOOKUP(O369,Pesos!$C$4:$H$8,3,FALSE)*P369</f>
        <v>0</v>
      </c>
      <c r="R369" s="1">
        <v>0</v>
      </c>
      <c r="S369" s="182">
        <f>HLOOKUP(O369,Pesos!$C$4:$H$8,4,FALSE)*R369</f>
        <v>0</v>
      </c>
      <c r="T369" s="1">
        <v>0</v>
      </c>
      <c r="U369" s="182">
        <f>HLOOKUP(O369,Pesos!$C$4:$H$8,4,FALSE)*T369</f>
        <v>0</v>
      </c>
      <c r="V369" s="182">
        <f t="shared" si="30"/>
        <v>0</v>
      </c>
      <c r="W369" s="1"/>
    </row>
    <row r="370" spans="1:23">
      <c r="A370" s="1"/>
      <c r="B370" s="1"/>
      <c r="C370" s="1"/>
      <c r="D370" s="347"/>
      <c r="E370" s="176"/>
      <c r="F370" s="176"/>
      <c r="G370" s="201"/>
      <c r="H370" s="234"/>
      <c r="I370" s="234"/>
      <c r="J370" s="234"/>
      <c r="K370" s="198"/>
      <c r="L370" s="1">
        <f t="shared" si="27"/>
        <v>1</v>
      </c>
      <c r="M370" s="1">
        <f t="shared" si="28"/>
        <v>1</v>
      </c>
      <c r="N370" s="169">
        <f t="shared" si="29"/>
        <v>0</v>
      </c>
      <c r="O370" s="1" t="s">
        <v>168</v>
      </c>
      <c r="P370" s="1">
        <v>0</v>
      </c>
      <c r="Q370" s="182">
        <f>HLOOKUP(O370,Pesos!$C$4:$H$8,3,FALSE)*P370</f>
        <v>0</v>
      </c>
      <c r="R370" s="1">
        <v>0</v>
      </c>
      <c r="S370" s="182">
        <f>HLOOKUP(O370,Pesos!$C$4:$H$8,4,FALSE)*R370</f>
        <v>0</v>
      </c>
      <c r="T370" s="1">
        <v>0</v>
      </c>
      <c r="U370" s="182">
        <f>HLOOKUP(O370,Pesos!$C$4:$H$8,4,FALSE)*T370</f>
        <v>0</v>
      </c>
      <c r="V370" s="182">
        <f t="shared" si="30"/>
        <v>0</v>
      </c>
      <c r="W370" s="1"/>
    </row>
    <row r="371" spans="1:23">
      <c r="A371" s="1"/>
      <c r="B371" s="1"/>
      <c r="C371" s="1"/>
      <c r="D371" s="347"/>
      <c r="E371" s="176"/>
      <c r="F371" s="176"/>
      <c r="G371" s="201"/>
      <c r="H371" s="234"/>
      <c r="I371" s="234"/>
      <c r="J371" s="234"/>
      <c r="K371" s="198"/>
      <c r="L371" s="1">
        <f t="shared" si="27"/>
        <v>1</v>
      </c>
      <c r="M371" s="1">
        <f t="shared" si="28"/>
        <v>1</v>
      </c>
      <c r="N371" s="169">
        <f t="shared" si="29"/>
        <v>0</v>
      </c>
      <c r="O371" s="1" t="s">
        <v>168</v>
      </c>
      <c r="P371" s="1">
        <v>0</v>
      </c>
      <c r="Q371" s="182">
        <f>HLOOKUP(O371,Pesos!$C$4:$H$8,3,FALSE)*P371</f>
        <v>0</v>
      </c>
      <c r="R371" s="1">
        <v>0</v>
      </c>
      <c r="S371" s="182">
        <f>HLOOKUP(O371,Pesos!$C$4:$H$8,4,FALSE)*R371</f>
        <v>0</v>
      </c>
      <c r="T371" s="1">
        <v>0</v>
      </c>
      <c r="U371" s="182">
        <f>HLOOKUP(O371,Pesos!$C$4:$H$8,4,FALSE)*T371</f>
        <v>0</v>
      </c>
      <c r="V371" s="182">
        <f t="shared" si="30"/>
        <v>0</v>
      </c>
      <c r="W371" s="1"/>
    </row>
    <row r="372" spans="1:23">
      <c r="A372" s="1"/>
      <c r="B372" s="1"/>
      <c r="C372" s="1"/>
      <c r="D372" s="347"/>
      <c r="E372" s="176"/>
      <c r="F372" s="176"/>
      <c r="G372" s="201"/>
      <c r="H372" s="234"/>
      <c r="I372" s="234"/>
      <c r="J372" s="234"/>
      <c r="K372" s="198"/>
      <c r="L372" s="1">
        <f t="shared" si="27"/>
        <v>1</v>
      </c>
      <c r="M372" s="1">
        <f t="shared" si="28"/>
        <v>1</v>
      </c>
      <c r="N372" s="169">
        <f t="shared" si="29"/>
        <v>0</v>
      </c>
      <c r="O372" s="1" t="s">
        <v>168</v>
      </c>
      <c r="P372" s="1">
        <v>0</v>
      </c>
      <c r="Q372" s="182">
        <f>HLOOKUP(O372,Pesos!$C$4:$H$8,3,FALSE)*P372</f>
        <v>0</v>
      </c>
      <c r="R372" s="1">
        <v>0</v>
      </c>
      <c r="S372" s="182">
        <f>HLOOKUP(O372,Pesos!$C$4:$H$8,4,FALSE)*R372</f>
        <v>0</v>
      </c>
      <c r="T372" s="1">
        <v>0</v>
      </c>
      <c r="U372" s="182">
        <f>HLOOKUP(O372,Pesos!$C$4:$H$8,4,FALSE)*T372</f>
        <v>0</v>
      </c>
      <c r="V372" s="182">
        <f t="shared" si="30"/>
        <v>0</v>
      </c>
      <c r="W372" s="1"/>
    </row>
    <row r="373" spans="1:23">
      <c r="A373" s="1"/>
      <c r="B373" s="1"/>
      <c r="C373" s="1"/>
      <c r="D373" s="347"/>
      <c r="E373" s="176"/>
      <c r="F373" s="176"/>
      <c r="G373" s="201"/>
      <c r="H373" s="234"/>
      <c r="I373" s="234"/>
      <c r="J373" s="234"/>
      <c r="K373" s="198"/>
      <c r="L373" s="1">
        <f t="shared" si="27"/>
        <v>1</v>
      </c>
      <c r="M373" s="1">
        <f t="shared" si="28"/>
        <v>1</v>
      </c>
      <c r="N373" s="169">
        <f t="shared" si="29"/>
        <v>0</v>
      </c>
      <c r="O373" s="1" t="s">
        <v>168</v>
      </c>
      <c r="P373" s="1">
        <v>0</v>
      </c>
      <c r="Q373" s="182">
        <f>HLOOKUP(O373,Pesos!$C$4:$H$8,3,FALSE)*P373</f>
        <v>0</v>
      </c>
      <c r="R373" s="1">
        <v>0</v>
      </c>
      <c r="S373" s="182">
        <f>HLOOKUP(O373,Pesos!$C$4:$H$8,4,FALSE)*R373</f>
        <v>0</v>
      </c>
      <c r="T373" s="1">
        <v>0</v>
      </c>
      <c r="U373" s="182">
        <f>HLOOKUP(O373,Pesos!$C$4:$H$8,4,FALSE)*T373</f>
        <v>0</v>
      </c>
      <c r="V373" s="182">
        <f t="shared" si="30"/>
        <v>0</v>
      </c>
      <c r="W373" s="1"/>
    </row>
    <row r="374" spans="1:23">
      <c r="A374" s="1"/>
      <c r="B374" s="1"/>
      <c r="C374" s="1"/>
      <c r="D374" s="347"/>
      <c r="E374" s="176"/>
      <c r="F374" s="176"/>
      <c r="G374" s="201"/>
      <c r="H374" s="234"/>
      <c r="I374" s="234"/>
      <c r="J374" s="234"/>
      <c r="K374" s="198"/>
      <c r="L374" s="1">
        <f t="shared" si="27"/>
        <v>1</v>
      </c>
      <c r="M374" s="1">
        <f t="shared" si="28"/>
        <v>1</v>
      </c>
      <c r="N374" s="169">
        <f t="shared" si="29"/>
        <v>0</v>
      </c>
      <c r="O374" s="1" t="s">
        <v>168</v>
      </c>
      <c r="P374" s="1">
        <v>0</v>
      </c>
      <c r="Q374" s="182">
        <f>HLOOKUP(O374,Pesos!$C$4:$H$8,3,FALSE)*P374</f>
        <v>0</v>
      </c>
      <c r="R374" s="1">
        <v>0</v>
      </c>
      <c r="S374" s="182">
        <f>HLOOKUP(O374,Pesos!$C$4:$H$8,4,FALSE)*R374</f>
        <v>0</v>
      </c>
      <c r="T374" s="1">
        <v>0</v>
      </c>
      <c r="U374" s="182">
        <f>HLOOKUP(O374,Pesos!$C$4:$H$8,4,FALSE)*T374</f>
        <v>0</v>
      </c>
      <c r="V374" s="182">
        <f t="shared" si="30"/>
        <v>0</v>
      </c>
      <c r="W374" s="1"/>
    </row>
    <row r="375" spans="1:23">
      <c r="A375" s="1"/>
      <c r="B375" s="1"/>
      <c r="C375" s="1"/>
      <c r="D375" s="347"/>
      <c r="E375" s="176"/>
      <c r="F375" s="176"/>
      <c r="G375" s="201"/>
      <c r="H375" s="234"/>
      <c r="I375" s="234"/>
      <c r="J375" s="234"/>
      <c r="K375" s="198"/>
      <c r="L375" s="1">
        <f t="shared" si="27"/>
        <v>1</v>
      </c>
      <c r="M375" s="1">
        <f t="shared" si="28"/>
        <v>1</v>
      </c>
      <c r="N375" s="169">
        <f t="shared" si="29"/>
        <v>0</v>
      </c>
      <c r="O375" s="1" t="s">
        <v>168</v>
      </c>
      <c r="P375" s="1">
        <v>0</v>
      </c>
      <c r="Q375" s="182">
        <f>HLOOKUP(O375,Pesos!$C$4:$H$8,3,FALSE)*P375</f>
        <v>0</v>
      </c>
      <c r="R375" s="1">
        <v>0</v>
      </c>
      <c r="S375" s="182">
        <f>HLOOKUP(O375,Pesos!$C$4:$H$8,4,FALSE)*R375</f>
        <v>0</v>
      </c>
      <c r="T375" s="1">
        <v>0</v>
      </c>
      <c r="U375" s="182">
        <f>HLOOKUP(O375,Pesos!$C$4:$H$8,4,FALSE)*T375</f>
        <v>0</v>
      </c>
      <c r="V375" s="182">
        <f t="shared" si="30"/>
        <v>0</v>
      </c>
      <c r="W375" s="1"/>
    </row>
    <row r="376" spans="1:23">
      <c r="A376" s="1"/>
      <c r="B376" s="1"/>
      <c r="C376" s="1"/>
      <c r="D376" s="347"/>
      <c r="E376" s="176"/>
      <c r="F376" s="176"/>
      <c r="G376" s="201"/>
      <c r="H376" s="234"/>
      <c r="I376" s="234"/>
      <c r="J376" s="234"/>
      <c r="K376" s="198"/>
      <c r="L376" s="1">
        <f t="shared" si="27"/>
        <v>1</v>
      </c>
      <c r="M376" s="1">
        <f t="shared" si="28"/>
        <v>1</v>
      </c>
      <c r="N376" s="169">
        <f t="shared" si="29"/>
        <v>0</v>
      </c>
      <c r="O376" s="1" t="s">
        <v>168</v>
      </c>
      <c r="P376" s="1">
        <v>0</v>
      </c>
      <c r="Q376" s="182">
        <f>HLOOKUP(O376,Pesos!$C$4:$H$8,3,FALSE)*P376</f>
        <v>0</v>
      </c>
      <c r="R376" s="1">
        <v>0</v>
      </c>
      <c r="S376" s="182">
        <f>HLOOKUP(O376,Pesos!$C$4:$H$8,4,FALSE)*R376</f>
        <v>0</v>
      </c>
      <c r="T376" s="1">
        <v>0</v>
      </c>
      <c r="U376" s="182">
        <f>HLOOKUP(O376,Pesos!$C$4:$H$8,4,FALSE)*T376</f>
        <v>0</v>
      </c>
      <c r="V376" s="182">
        <f t="shared" si="30"/>
        <v>0</v>
      </c>
      <c r="W376" s="1"/>
    </row>
    <row r="377" spans="1:23">
      <c r="A377" s="1"/>
      <c r="B377" s="1"/>
      <c r="C377" s="1"/>
      <c r="D377" s="347"/>
      <c r="E377" s="176"/>
      <c r="F377" s="176"/>
      <c r="G377" s="201"/>
      <c r="H377" s="234"/>
      <c r="I377" s="234"/>
      <c r="J377" s="234"/>
      <c r="K377" s="198"/>
      <c r="L377" s="1">
        <f t="shared" si="27"/>
        <v>1</v>
      </c>
      <c r="M377" s="1">
        <f t="shared" si="28"/>
        <v>1</v>
      </c>
      <c r="N377" s="169">
        <f t="shared" si="29"/>
        <v>0</v>
      </c>
      <c r="O377" s="1" t="s">
        <v>168</v>
      </c>
      <c r="P377" s="1">
        <v>0</v>
      </c>
      <c r="Q377" s="182">
        <f>HLOOKUP(O377,Pesos!$C$4:$H$8,3,FALSE)*P377</f>
        <v>0</v>
      </c>
      <c r="R377" s="1">
        <v>0</v>
      </c>
      <c r="S377" s="182">
        <f>HLOOKUP(O377,Pesos!$C$4:$H$8,4,FALSE)*R377</f>
        <v>0</v>
      </c>
      <c r="T377" s="1">
        <v>0</v>
      </c>
      <c r="U377" s="182">
        <f>HLOOKUP(O377,Pesos!$C$4:$H$8,4,FALSE)*T377</f>
        <v>0</v>
      </c>
      <c r="V377" s="182">
        <f t="shared" si="30"/>
        <v>0</v>
      </c>
      <c r="W377" s="1"/>
    </row>
    <row r="378" spans="1:23">
      <c r="A378" s="1"/>
      <c r="B378" s="1"/>
      <c r="C378" s="1"/>
      <c r="D378" s="268"/>
      <c r="E378" s="176"/>
      <c r="F378" s="176"/>
      <c r="G378" s="1"/>
      <c r="H378" s="234"/>
      <c r="I378" s="234"/>
      <c r="J378" s="234"/>
      <c r="K378" s="1"/>
      <c r="L378" s="1"/>
      <c r="M378" s="1"/>
      <c r="N378" s="169"/>
      <c r="O378" s="1"/>
      <c r="P378" s="1"/>
      <c r="Q378" s="182"/>
      <c r="R378" s="1"/>
      <c r="S378" s="182"/>
      <c r="T378" s="1"/>
      <c r="U378" s="182"/>
      <c r="V378" s="182"/>
      <c r="W378" s="1"/>
    </row>
    <row r="379" spans="1:23">
      <c r="A379" s="1"/>
      <c r="B379" s="1"/>
      <c r="C379" s="1"/>
      <c r="D379" s="268"/>
      <c r="E379" s="176"/>
      <c r="F379" s="176"/>
      <c r="G379" s="1"/>
      <c r="H379" s="234"/>
      <c r="I379" s="234"/>
      <c r="J379" s="234"/>
      <c r="K379" s="1"/>
      <c r="L379" s="1"/>
      <c r="M379" s="1"/>
      <c r="N379" s="169"/>
      <c r="O379" s="1"/>
      <c r="P379" s="1"/>
      <c r="Q379" s="182"/>
      <c r="R379" s="1"/>
      <c r="S379" s="182"/>
      <c r="T379" s="1"/>
      <c r="U379" s="182"/>
      <c r="V379" s="182"/>
      <c r="W379" s="1"/>
    </row>
    <row r="380" spans="1:23">
      <c r="A380" s="1"/>
      <c r="B380" s="1"/>
      <c r="C380" s="1"/>
      <c r="D380" s="268"/>
      <c r="E380" s="176"/>
      <c r="F380" s="176"/>
      <c r="G380" s="1"/>
      <c r="H380" s="234"/>
      <c r="I380" s="234"/>
      <c r="J380" s="234"/>
      <c r="K380" s="1"/>
      <c r="L380" s="1">
        <f t="shared" si="25"/>
        <v>1</v>
      </c>
      <c r="M380" s="1">
        <f t="shared" si="26"/>
        <v>1</v>
      </c>
      <c r="N380" s="169">
        <f t="shared" si="23"/>
        <v>0</v>
      </c>
      <c r="O380" s="1" t="s">
        <v>168</v>
      </c>
      <c r="P380" s="1">
        <v>0</v>
      </c>
      <c r="Q380" s="182">
        <f>HLOOKUP(O380,Pesos!$C$4:$H$8,3,FALSE)*P380</f>
        <v>0</v>
      </c>
      <c r="R380" s="1">
        <v>0</v>
      </c>
      <c r="S380" s="182">
        <f>HLOOKUP(O380,Pesos!$C$4:$H$8,4,FALSE)*R380</f>
        <v>0</v>
      </c>
      <c r="T380" s="1">
        <v>0</v>
      </c>
      <c r="U380" s="182">
        <f>HLOOKUP(O380,Pesos!$C$4:$H$8,4,FALSE)*T380</f>
        <v>0</v>
      </c>
      <c r="V380" s="182">
        <f t="shared" si="24"/>
        <v>0</v>
      </c>
      <c r="W380" s="1"/>
    </row>
    <row r="381" spans="1:23">
      <c r="A381" s="1"/>
      <c r="B381" s="1"/>
      <c r="C381" s="1"/>
      <c r="D381" s="347"/>
      <c r="E381" s="176"/>
      <c r="F381" s="176"/>
      <c r="G381" s="1"/>
      <c r="H381" s="234"/>
      <c r="I381" s="234"/>
      <c r="J381" s="234"/>
      <c r="K381" s="1"/>
      <c r="L381" s="1">
        <f t="shared" si="25"/>
        <v>1</v>
      </c>
      <c r="M381" s="1">
        <f t="shared" si="26"/>
        <v>1</v>
      </c>
      <c r="N381" s="169">
        <f t="shared" si="23"/>
        <v>0</v>
      </c>
      <c r="O381" s="1" t="s">
        <v>168</v>
      </c>
      <c r="P381" s="1">
        <v>0</v>
      </c>
      <c r="Q381" s="182">
        <f>HLOOKUP(O381,Pesos!$C$4:$H$8,3,FALSE)*P381</f>
        <v>0</v>
      </c>
      <c r="R381" s="1">
        <v>0</v>
      </c>
      <c r="S381" s="182">
        <f>HLOOKUP(O381,Pesos!$C$4:$H$8,4,FALSE)*R381</f>
        <v>0</v>
      </c>
      <c r="T381" s="1">
        <v>0</v>
      </c>
      <c r="U381" s="182">
        <f>HLOOKUP(O381,Pesos!$C$4:$H$8,4,FALSE)*T381</f>
        <v>0</v>
      </c>
      <c r="V381" s="182">
        <f t="shared" si="24"/>
        <v>0</v>
      </c>
      <c r="W381" s="1"/>
    </row>
    <row r="382" spans="1:23">
      <c r="A382" s="1"/>
      <c r="B382" s="1"/>
      <c r="C382" s="1"/>
      <c r="D382" s="347"/>
      <c r="E382" s="176"/>
      <c r="F382" s="176"/>
      <c r="G382" s="1"/>
      <c r="H382" s="234"/>
      <c r="I382" s="234"/>
      <c r="J382" s="234"/>
      <c r="K382" s="1"/>
      <c r="L382" s="1">
        <f t="shared" si="25"/>
        <v>1</v>
      </c>
      <c r="M382" s="1">
        <f t="shared" si="26"/>
        <v>1</v>
      </c>
      <c r="N382" s="169">
        <f t="shared" si="23"/>
        <v>0</v>
      </c>
      <c r="O382" s="1" t="s">
        <v>168</v>
      </c>
      <c r="P382" s="146">
        <v>0</v>
      </c>
      <c r="Q382" s="182">
        <f>HLOOKUP(O382,Pesos!$C$4:$H$8,3,FALSE)*P382</f>
        <v>0</v>
      </c>
      <c r="R382" s="146">
        <v>0</v>
      </c>
      <c r="S382" s="182">
        <f>HLOOKUP(O382,Pesos!$C$4:$H$8,4,FALSE)*R382</f>
        <v>0</v>
      </c>
      <c r="T382" s="145">
        <v>0</v>
      </c>
      <c r="U382" s="182">
        <f>HLOOKUP(O382,Pesos!$C$4:$H$8,4,FALSE)*T382</f>
        <v>0</v>
      </c>
      <c r="V382" s="182">
        <f t="shared" si="24"/>
        <v>0</v>
      </c>
      <c r="W382" s="1"/>
    </row>
    <row r="383" spans="1:23">
      <c r="A383" s="1"/>
      <c r="B383" s="1"/>
      <c r="C383" s="1"/>
      <c r="D383" s="347"/>
      <c r="E383" s="176"/>
      <c r="F383" s="176"/>
      <c r="G383" s="1"/>
      <c r="H383" s="234"/>
      <c r="I383" s="234"/>
      <c r="J383" s="234"/>
      <c r="K383" s="1"/>
      <c r="L383" s="1">
        <f t="shared" si="25"/>
        <v>1</v>
      </c>
      <c r="M383" s="1">
        <f t="shared" si="26"/>
        <v>1</v>
      </c>
      <c r="N383" s="169">
        <f t="shared" si="23"/>
        <v>0</v>
      </c>
      <c r="O383" s="1" t="s">
        <v>168</v>
      </c>
      <c r="P383" s="1">
        <v>0</v>
      </c>
      <c r="Q383" s="182">
        <f>HLOOKUP(O383,Pesos!$C$4:$H$8,3,FALSE)*P383</f>
        <v>0</v>
      </c>
      <c r="R383" s="1">
        <v>0</v>
      </c>
      <c r="S383" s="182">
        <f>HLOOKUP(O383,Pesos!$C$4:$H$8,4,FALSE)*R383</f>
        <v>0</v>
      </c>
      <c r="T383" s="1">
        <v>0</v>
      </c>
      <c r="U383" s="182">
        <f>HLOOKUP(O383,Pesos!$C$4:$H$8,4,FALSE)*T383</f>
        <v>0</v>
      </c>
      <c r="V383" s="182">
        <f t="shared" si="24"/>
        <v>0</v>
      </c>
      <c r="W383" s="1"/>
    </row>
    <row r="384" spans="1:23">
      <c r="A384" s="1"/>
      <c r="B384" s="1"/>
      <c r="C384" s="1"/>
      <c r="D384" s="347"/>
      <c r="E384" s="176"/>
      <c r="F384" s="176"/>
      <c r="G384" s="1"/>
      <c r="H384" s="234"/>
      <c r="I384" s="234"/>
      <c r="J384" s="234"/>
      <c r="K384" s="1"/>
      <c r="L384" s="1">
        <f t="shared" si="25"/>
        <v>1</v>
      </c>
      <c r="M384" s="1">
        <f t="shared" si="26"/>
        <v>1</v>
      </c>
      <c r="N384" s="169">
        <f t="shared" si="23"/>
        <v>0</v>
      </c>
      <c r="O384" s="1" t="s">
        <v>168</v>
      </c>
      <c r="P384" s="1">
        <v>0</v>
      </c>
      <c r="Q384" s="182">
        <f>HLOOKUP(O384,Pesos!$C$4:$H$8,3,FALSE)*P384</f>
        <v>0</v>
      </c>
      <c r="R384" s="1">
        <v>0</v>
      </c>
      <c r="S384" s="182">
        <f>HLOOKUP(O384,Pesos!$C$4:$H$8,4,FALSE)*R384</f>
        <v>0</v>
      </c>
      <c r="T384" s="1">
        <v>0</v>
      </c>
      <c r="U384" s="182">
        <f>HLOOKUP(O384,Pesos!$C$4:$H$8,4,FALSE)*T384</f>
        <v>0</v>
      </c>
      <c r="V384" s="182">
        <f t="shared" si="24"/>
        <v>0</v>
      </c>
      <c r="W384" s="1"/>
    </row>
    <row r="385" spans="1:23">
      <c r="A385" s="1"/>
      <c r="B385" s="1"/>
      <c r="C385" s="1"/>
      <c r="D385" s="347"/>
      <c r="E385" s="176"/>
      <c r="F385" s="176"/>
      <c r="G385" s="1"/>
      <c r="H385" s="234"/>
      <c r="I385" s="234"/>
      <c r="J385" s="234"/>
      <c r="K385" s="1"/>
      <c r="L385" s="1">
        <f t="shared" si="25"/>
        <v>1</v>
      </c>
      <c r="M385" s="1">
        <f t="shared" si="26"/>
        <v>1</v>
      </c>
      <c r="N385" s="169">
        <f t="shared" si="23"/>
        <v>0</v>
      </c>
      <c r="O385" s="1" t="s">
        <v>168</v>
      </c>
      <c r="P385" s="1">
        <v>0</v>
      </c>
      <c r="Q385" s="182">
        <f>HLOOKUP(O385,Pesos!$C$4:$H$8,3,FALSE)*P385</f>
        <v>0</v>
      </c>
      <c r="R385" s="1">
        <v>0</v>
      </c>
      <c r="S385" s="182">
        <f>HLOOKUP(O385,Pesos!$C$4:$H$8,4,FALSE)*R385</f>
        <v>0</v>
      </c>
      <c r="T385" s="1">
        <v>0</v>
      </c>
      <c r="U385" s="182">
        <f>HLOOKUP(O385,Pesos!$C$4:$H$8,4,FALSE)*T385</f>
        <v>0</v>
      </c>
      <c r="V385" s="182">
        <f t="shared" si="24"/>
        <v>0</v>
      </c>
      <c r="W385" s="1"/>
    </row>
    <row r="386" spans="1:23">
      <c r="A386" s="1"/>
      <c r="B386" s="1"/>
      <c r="C386" s="1"/>
      <c r="D386" s="347"/>
      <c r="E386" s="176"/>
      <c r="F386" s="176"/>
      <c r="G386" s="1"/>
      <c r="H386" s="234"/>
      <c r="I386" s="234"/>
      <c r="J386" s="234"/>
      <c r="K386" s="1"/>
      <c r="L386" s="1">
        <f t="shared" si="25"/>
        <v>1</v>
      </c>
      <c r="M386" s="1">
        <f t="shared" si="26"/>
        <v>1</v>
      </c>
      <c r="N386" s="169">
        <f t="shared" si="23"/>
        <v>0</v>
      </c>
      <c r="O386" s="1" t="s">
        <v>168</v>
      </c>
      <c r="P386" s="1">
        <v>0</v>
      </c>
      <c r="Q386" s="182">
        <f>HLOOKUP(O386,Pesos!$C$4:$H$8,3,FALSE)*P386</f>
        <v>0</v>
      </c>
      <c r="R386" s="1">
        <v>0</v>
      </c>
      <c r="S386" s="182">
        <f>HLOOKUP(O386,Pesos!$C$4:$H$8,4,FALSE)*R386</f>
        <v>0</v>
      </c>
      <c r="T386" s="1">
        <v>0</v>
      </c>
      <c r="U386" s="182">
        <f>HLOOKUP(O386,Pesos!$C$4:$H$8,4,FALSE)*T386</f>
        <v>0</v>
      </c>
      <c r="V386" s="182">
        <f t="shared" si="24"/>
        <v>0</v>
      </c>
      <c r="W386" s="1"/>
    </row>
    <row r="387" spans="1:23">
      <c r="A387" s="1"/>
      <c r="B387" s="1"/>
      <c r="C387" s="1"/>
      <c r="D387" s="347"/>
      <c r="E387" s="176"/>
      <c r="F387" s="176"/>
      <c r="G387" s="1"/>
      <c r="H387" s="234"/>
      <c r="I387" s="234"/>
      <c r="J387" s="234"/>
      <c r="K387" s="1"/>
      <c r="L387" s="1">
        <f t="shared" si="25"/>
        <v>1</v>
      </c>
      <c r="M387" s="1">
        <f t="shared" si="26"/>
        <v>1</v>
      </c>
      <c r="N387" s="169">
        <f t="shared" si="23"/>
        <v>0</v>
      </c>
      <c r="O387" s="1" t="s">
        <v>168</v>
      </c>
      <c r="P387" s="1">
        <v>0</v>
      </c>
      <c r="Q387" s="182">
        <f>HLOOKUP(O387,Pesos!$C$4:$H$8,3,FALSE)*P387</f>
        <v>0</v>
      </c>
      <c r="R387" s="1">
        <v>0</v>
      </c>
      <c r="S387" s="182">
        <f>HLOOKUP(O387,Pesos!$C$4:$H$8,4,FALSE)*R387</f>
        <v>0</v>
      </c>
      <c r="T387" s="1">
        <v>0</v>
      </c>
      <c r="U387" s="182">
        <f>HLOOKUP(O387,Pesos!$C$4:$H$8,4,FALSE)*T387</f>
        <v>0</v>
      </c>
      <c r="V387" s="182">
        <f t="shared" si="24"/>
        <v>0</v>
      </c>
      <c r="W387" s="1"/>
    </row>
    <row r="388" spans="1:23">
      <c r="A388" s="1"/>
      <c r="B388" s="1"/>
      <c r="C388" s="1"/>
      <c r="D388" s="347"/>
      <c r="E388" s="176"/>
      <c r="F388" s="176"/>
      <c r="G388" s="1"/>
      <c r="H388" s="234"/>
      <c r="I388" s="234"/>
      <c r="J388" s="234"/>
      <c r="K388" s="1"/>
      <c r="L388" s="1">
        <f t="shared" si="25"/>
        <v>1</v>
      </c>
      <c r="M388" s="1">
        <f t="shared" si="26"/>
        <v>1</v>
      </c>
      <c r="N388" s="169">
        <f t="shared" si="23"/>
        <v>0</v>
      </c>
      <c r="O388" s="1" t="s">
        <v>168</v>
      </c>
      <c r="P388" s="1">
        <v>0</v>
      </c>
      <c r="Q388" s="182">
        <f>HLOOKUP(O388,Pesos!$C$4:$H$8,3,FALSE)*P388</f>
        <v>0</v>
      </c>
      <c r="R388" s="1">
        <v>0</v>
      </c>
      <c r="S388" s="182">
        <f>HLOOKUP(O388,Pesos!$C$4:$H$8,4,FALSE)*R388</f>
        <v>0</v>
      </c>
      <c r="T388" s="1">
        <v>0</v>
      </c>
      <c r="U388" s="182">
        <f>HLOOKUP(O388,Pesos!$C$4:$H$8,4,FALSE)*T388</f>
        <v>0</v>
      </c>
      <c r="V388" s="182">
        <f t="shared" si="24"/>
        <v>0</v>
      </c>
      <c r="W388" s="1"/>
    </row>
    <row r="389" spans="1:23">
      <c r="A389" s="1"/>
      <c r="B389" s="1"/>
      <c r="C389" s="1"/>
      <c r="D389" s="347"/>
      <c r="E389" s="176"/>
      <c r="F389" s="176"/>
      <c r="G389" s="1"/>
      <c r="H389" s="234"/>
      <c r="I389" s="234"/>
      <c r="J389" s="234"/>
      <c r="K389" s="1"/>
      <c r="L389" s="1">
        <f t="shared" si="25"/>
        <v>1</v>
      </c>
      <c r="M389" s="1">
        <f t="shared" si="26"/>
        <v>1</v>
      </c>
      <c r="N389" s="169">
        <f t="shared" si="23"/>
        <v>0</v>
      </c>
      <c r="O389" s="1" t="s">
        <v>168</v>
      </c>
      <c r="P389" s="146">
        <v>0</v>
      </c>
      <c r="Q389" s="182">
        <f>HLOOKUP(O389,Pesos!$C$4:$H$8,3,FALSE)*P389</f>
        <v>0</v>
      </c>
      <c r="R389" s="146">
        <v>0</v>
      </c>
      <c r="S389" s="182">
        <f>HLOOKUP(O389,Pesos!$C$4:$H$8,4,FALSE)*R389</f>
        <v>0</v>
      </c>
      <c r="T389" s="1">
        <v>0</v>
      </c>
      <c r="U389" s="182">
        <f>HLOOKUP(O389,Pesos!$C$4:$H$8,4,FALSE)*T389</f>
        <v>0</v>
      </c>
      <c r="V389" s="182">
        <f t="shared" si="24"/>
        <v>0</v>
      </c>
      <c r="W389" s="1"/>
    </row>
    <row r="390" spans="1:23">
      <c r="A390" s="1"/>
      <c r="B390" s="1"/>
      <c r="C390" s="1"/>
      <c r="D390" s="347"/>
      <c r="E390" s="176"/>
      <c r="F390" s="176"/>
      <c r="G390" s="1"/>
      <c r="H390" s="234"/>
      <c r="I390" s="234"/>
      <c r="J390" s="234"/>
      <c r="K390" s="1"/>
      <c r="L390" s="1">
        <f t="shared" si="25"/>
        <v>1</v>
      </c>
      <c r="M390" s="1">
        <f t="shared" si="26"/>
        <v>1</v>
      </c>
      <c r="N390" s="169">
        <f t="shared" si="23"/>
        <v>0</v>
      </c>
      <c r="O390" s="1" t="s">
        <v>168</v>
      </c>
      <c r="P390" s="1">
        <v>0</v>
      </c>
      <c r="Q390" s="182">
        <f>HLOOKUP(O390,Pesos!$C$4:$H$8,3,FALSE)*P390</f>
        <v>0</v>
      </c>
      <c r="R390" s="1">
        <v>0</v>
      </c>
      <c r="S390" s="182">
        <f>HLOOKUP(O390,Pesos!$C$4:$H$8,4,FALSE)*R390</f>
        <v>0</v>
      </c>
      <c r="T390" s="1">
        <v>0</v>
      </c>
      <c r="U390" s="182">
        <f>HLOOKUP(O390,Pesos!$C$4:$H$8,4,FALSE)*T390</f>
        <v>0</v>
      </c>
      <c r="V390" s="182">
        <f t="shared" si="24"/>
        <v>0</v>
      </c>
      <c r="W390" s="1"/>
    </row>
    <row r="391" spans="1:23">
      <c r="A391" s="1"/>
      <c r="B391" s="1"/>
      <c r="C391" s="1"/>
      <c r="D391" s="347"/>
      <c r="E391" s="176"/>
      <c r="F391" s="176"/>
      <c r="G391" s="1"/>
      <c r="H391" s="234"/>
      <c r="I391" s="234"/>
      <c r="J391" s="234"/>
      <c r="K391" s="1"/>
      <c r="L391" s="1">
        <f t="shared" si="25"/>
        <v>1</v>
      </c>
      <c r="M391" s="1">
        <f t="shared" si="26"/>
        <v>1</v>
      </c>
      <c r="N391" s="169">
        <f t="shared" si="23"/>
        <v>0</v>
      </c>
      <c r="O391" s="1" t="s">
        <v>168</v>
      </c>
      <c r="P391" s="1">
        <v>0</v>
      </c>
      <c r="Q391" s="182">
        <f>HLOOKUP(O391,Pesos!$C$4:$H$8,3,FALSE)*P391</f>
        <v>0</v>
      </c>
      <c r="R391" s="1">
        <v>0</v>
      </c>
      <c r="S391" s="182">
        <f>HLOOKUP(O391,Pesos!$C$4:$H$8,4,FALSE)*R391</f>
        <v>0</v>
      </c>
      <c r="T391" s="1">
        <v>0</v>
      </c>
      <c r="U391" s="182">
        <f>HLOOKUP(O391,Pesos!$C$4:$H$8,4,FALSE)*T391</f>
        <v>0</v>
      </c>
      <c r="V391" s="182">
        <f t="shared" si="24"/>
        <v>0</v>
      </c>
      <c r="W391" s="1"/>
    </row>
    <row r="392" spans="1:23">
      <c r="A392" s="1"/>
      <c r="B392" s="1"/>
      <c r="C392" s="1"/>
      <c r="D392" s="347"/>
      <c r="E392" s="176"/>
      <c r="F392" s="176"/>
      <c r="G392" s="1"/>
      <c r="H392" s="234"/>
      <c r="I392" s="234"/>
      <c r="J392" s="234"/>
      <c r="K392" s="1"/>
      <c r="L392" s="1">
        <f t="shared" si="25"/>
        <v>1</v>
      </c>
      <c r="M392" s="1">
        <f t="shared" si="26"/>
        <v>1</v>
      </c>
      <c r="N392" s="169">
        <f t="shared" si="23"/>
        <v>0</v>
      </c>
      <c r="O392" s="1" t="s">
        <v>168</v>
      </c>
      <c r="P392" s="1">
        <v>0</v>
      </c>
      <c r="Q392" s="182">
        <f>HLOOKUP(O392,Pesos!$C$4:$H$8,3,FALSE)*P392</f>
        <v>0</v>
      </c>
      <c r="R392" s="1">
        <v>0</v>
      </c>
      <c r="S392" s="182">
        <f>HLOOKUP(O392,Pesos!$C$4:$H$8,4,FALSE)*R392</f>
        <v>0</v>
      </c>
      <c r="T392" s="1">
        <v>0</v>
      </c>
      <c r="U392" s="182">
        <f>HLOOKUP(O392,Pesos!$C$4:$H$8,4,FALSE)*T392</f>
        <v>0</v>
      </c>
      <c r="V392" s="182">
        <f t="shared" si="24"/>
        <v>0</v>
      </c>
      <c r="W392" s="1"/>
    </row>
    <row r="393" spans="1:23">
      <c r="A393" s="1"/>
      <c r="B393" s="1"/>
      <c r="C393" s="1"/>
      <c r="D393" s="268"/>
      <c r="E393" s="176"/>
      <c r="F393" s="1"/>
      <c r="G393" s="1"/>
      <c r="H393" s="234"/>
      <c r="I393" s="234"/>
      <c r="J393" s="234"/>
      <c r="K393" s="1"/>
      <c r="L393" s="1">
        <f t="shared" si="25"/>
        <v>1</v>
      </c>
      <c r="M393" s="1">
        <f t="shared" si="26"/>
        <v>1</v>
      </c>
      <c r="N393" s="169">
        <f t="shared" si="23"/>
        <v>0</v>
      </c>
      <c r="O393" s="1" t="s">
        <v>168</v>
      </c>
      <c r="P393" s="1">
        <v>0</v>
      </c>
      <c r="Q393" s="182">
        <f>HLOOKUP(O393,Pesos!$C$4:$H$8,3,FALSE)*P393</f>
        <v>0</v>
      </c>
      <c r="R393" s="1">
        <v>0</v>
      </c>
      <c r="S393" s="182">
        <f>HLOOKUP(O393,Pesos!$C$4:$H$8,4,FALSE)*R393</f>
        <v>0</v>
      </c>
      <c r="T393" s="1">
        <v>0</v>
      </c>
      <c r="U393" s="182">
        <f>HLOOKUP(O393,Pesos!$C$4:$H$8,4,FALSE)*T393</f>
        <v>0</v>
      </c>
      <c r="V393" s="182">
        <f t="shared" si="24"/>
        <v>0</v>
      </c>
      <c r="W393" s="1"/>
    </row>
    <row r="394" spans="1:23">
      <c r="A394" s="1"/>
      <c r="B394" s="1"/>
      <c r="C394" s="1"/>
      <c r="D394" s="268"/>
      <c r="E394" s="176"/>
      <c r="F394" s="1"/>
      <c r="G394" s="1"/>
      <c r="H394" s="234"/>
      <c r="I394" s="234"/>
      <c r="J394" s="234"/>
      <c r="K394" s="1"/>
      <c r="L394" s="1">
        <f t="shared" si="25"/>
        <v>1</v>
      </c>
      <c r="M394" s="1">
        <f t="shared" si="26"/>
        <v>1</v>
      </c>
      <c r="N394" s="169">
        <f t="shared" si="23"/>
        <v>0</v>
      </c>
      <c r="O394" s="1" t="s">
        <v>168</v>
      </c>
      <c r="P394" s="1">
        <v>0</v>
      </c>
      <c r="Q394" s="182">
        <f>HLOOKUP(O394,Pesos!$C$4:$H$8,3,FALSE)*P394</f>
        <v>0</v>
      </c>
      <c r="R394" s="1">
        <v>0</v>
      </c>
      <c r="S394" s="182">
        <f>HLOOKUP(O394,Pesos!$C$4:$H$8,4,FALSE)*R394</f>
        <v>0</v>
      </c>
      <c r="T394" s="1">
        <v>0</v>
      </c>
      <c r="U394" s="182">
        <f>HLOOKUP(O394,Pesos!$C$4:$H$8,4,FALSE)*T394</f>
        <v>0</v>
      </c>
      <c r="V394" s="182">
        <f t="shared" si="24"/>
        <v>0</v>
      </c>
      <c r="W394" s="1"/>
    </row>
    <row r="395" spans="1:23">
      <c r="A395" s="1"/>
      <c r="B395" s="1"/>
      <c r="C395" s="1"/>
      <c r="D395" s="268"/>
      <c r="E395" s="176"/>
      <c r="F395" s="1"/>
      <c r="G395" s="1"/>
      <c r="H395" s="234"/>
      <c r="I395" s="234"/>
      <c r="J395" s="234"/>
      <c r="K395" s="1"/>
      <c r="L395" s="1">
        <f t="shared" si="25"/>
        <v>1</v>
      </c>
      <c r="M395" s="1">
        <f t="shared" si="26"/>
        <v>1</v>
      </c>
      <c r="N395" s="169">
        <f t="shared" si="23"/>
        <v>0</v>
      </c>
      <c r="O395" s="1" t="s">
        <v>168</v>
      </c>
      <c r="P395" s="1">
        <v>0</v>
      </c>
      <c r="Q395" s="182">
        <f>HLOOKUP(O395,Pesos!$C$4:$H$8,3,FALSE)*P395</f>
        <v>0</v>
      </c>
      <c r="R395" s="1">
        <v>0</v>
      </c>
      <c r="S395" s="182">
        <f>HLOOKUP(O395,Pesos!$C$4:$H$8,4,FALSE)*R395</f>
        <v>0</v>
      </c>
      <c r="T395" s="1">
        <v>0</v>
      </c>
      <c r="U395" s="182">
        <f>HLOOKUP(O395,Pesos!$C$4:$H$8,4,FALSE)*T395</f>
        <v>0</v>
      </c>
      <c r="V395" s="182">
        <f t="shared" si="24"/>
        <v>0</v>
      </c>
      <c r="W395" s="1"/>
    </row>
    <row r="396" spans="1:23">
      <c r="A396" s="1"/>
      <c r="B396" s="1"/>
      <c r="C396" s="1"/>
      <c r="D396" s="140"/>
      <c r="E396" s="233"/>
      <c r="F396" s="1"/>
      <c r="G396" s="233"/>
      <c r="H396" s="234"/>
      <c r="I396" s="234"/>
      <c r="J396" s="234"/>
      <c r="K396" s="1"/>
      <c r="L396" s="1">
        <f t="shared" si="25"/>
        <v>1</v>
      </c>
      <c r="M396" s="1">
        <f t="shared" si="26"/>
        <v>1</v>
      </c>
      <c r="N396" s="169">
        <f t="shared" si="23"/>
        <v>0</v>
      </c>
      <c r="O396" s="1" t="s">
        <v>168</v>
      </c>
      <c r="P396" s="1">
        <v>0</v>
      </c>
      <c r="Q396" s="182">
        <f>HLOOKUP(O396,Pesos!$C$4:$H$8,3,FALSE)*P396</f>
        <v>0</v>
      </c>
      <c r="R396" s="1">
        <v>0</v>
      </c>
      <c r="S396" s="182">
        <f>HLOOKUP(O396,Pesos!$C$4:$H$8,4,FALSE)*R396</f>
        <v>0</v>
      </c>
      <c r="T396" s="1">
        <v>0</v>
      </c>
      <c r="U396" s="182">
        <f>HLOOKUP(O396,Pesos!$C$4:$H$8,4,FALSE)*T396</f>
        <v>0</v>
      </c>
      <c r="V396" s="182">
        <f t="shared" si="24"/>
        <v>0</v>
      </c>
      <c r="W396" s="1"/>
    </row>
    <row r="397" spans="1:23">
      <c r="A397" s="1"/>
      <c r="B397" s="1"/>
      <c r="C397" s="1"/>
      <c r="D397" s="140"/>
      <c r="E397" s="39"/>
      <c r="F397" s="1"/>
      <c r="G397" s="1"/>
      <c r="H397" s="234"/>
      <c r="I397" s="234"/>
      <c r="J397" s="234"/>
      <c r="K397" s="1"/>
      <c r="L397" s="1">
        <f t="shared" si="25"/>
        <v>1</v>
      </c>
      <c r="M397" s="1">
        <f t="shared" si="26"/>
        <v>1</v>
      </c>
      <c r="N397" s="169">
        <f t="shared" si="23"/>
        <v>0</v>
      </c>
      <c r="O397" s="1" t="s">
        <v>168</v>
      </c>
      <c r="P397" s="1">
        <v>0</v>
      </c>
      <c r="Q397" s="182">
        <f>HLOOKUP(O397,Pesos!$C$4:$H$8,3,FALSE)*P397</f>
        <v>0</v>
      </c>
      <c r="R397" s="1">
        <v>0</v>
      </c>
      <c r="S397" s="182">
        <f>HLOOKUP(O397,Pesos!$C$4:$H$8,4,FALSE)*R397</f>
        <v>0</v>
      </c>
      <c r="T397" s="1">
        <v>0</v>
      </c>
      <c r="U397" s="182">
        <f>HLOOKUP(O397,Pesos!$C$4:$H$8,4,FALSE)*T397</f>
        <v>0</v>
      </c>
      <c r="V397" s="182">
        <f t="shared" si="24"/>
        <v>0</v>
      </c>
      <c r="W397" s="1"/>
    </row>
    <row r="398" spans="1:23">
      <c r="A398" s="1"/>
      <c r="B398" s="1"/>
      <c r="C398" s="1"/>
      <c r="D398" s="268"/>
      <c r="E398" s="176"/>
      <c r="F398" s="1"/>
      <c r="G398" s="1"/>
      <c r="H398" s="234"/>
      <c r="I398" s="234"/>
      <c r="J398" s="234"/>
      <c r="K398" s="1"/>
      <c r="L398" s="1">
        <f t="shared" si="25"/>
        <v>1</v>
      </c>
      <c r="M398" s="1">
        <f t="shared" si="26"/>
        <v>1</v>
      </c>
      <c r="N398" s="169">
        <f t="shared" si="23"/>
        <v>0</v>
      </c>
      <c r="O398" s="1" t="s">
        <v>168</v>
      </c>
      <c r="P398" s="1">
        <v>0</v>
      </c>
      <c r="Q398" s="182">
        <f>HLOOKUP(O398,Pesos!$C$4:$H$8,3,FALSE)*P398</f>
        <v>0</v>
      </c>
      <c r="R398" s="1">
        <v>0</v>
      </c>
      <c r="S398" s="182">
        <f>HLOOKUP(O398,Pesos!$C$4:$H$8,4,FALSE)*R398</f>
        <v>0</v>
      </c>
      <c r="T398" s="1">
        <v>0</v>
      </c>
      <c r="U398" s="182">
        <f>HLOOKUP(O398,Pesos!$C$4:$H$8,4,FALSE)*T398</f>
        <v>0</v>
      </c>
      <c r="V398" s="182">
        <f t="shared" si="24"/>
        <v>0</v>
      </c>
      <c r="W398" s="1"/>
    </row>
    <row r="399" spans="1:23">
      <c r="A399" s="1"/>
      <c r="B399" s="1"/>
      <c r="C399" s="1"/>
      <c r="D399" s="1"/>
      <c r="E399" s="1"/>
      <c r="F399" s="1"/>
      <c r="G399" s="1"/>
      <c r="H399" s="234"/>
      <c r="I399" s="234"/>
      <c r="J399" s="234"/>
      <c r="K399" s="1"/>
      <c r="L399" s="1">
        <f t="shared" si="25"/>
        <v>1</v>
      </c>
      <c r="M399" s="1">
        <f t="shared" si="26"/>
        <v>1</v>
      </c>
      <c r="N399" s="169">
        <f t="shared" si="23"/>
        <v>0</v>
      </c>
      <c r="O399" s="1" t="s">
        <v>168</v>
      </c>
      <c r="P399" s="146">
        <v>0</v>
      </c>
      <c r="Q399" s="182">
        <f>HLOOKUP(O399,Pesos!$C$4:$H$8,3,FALSE)*P399</f>
        <v>0</v>
      </c>
      <c r="R399" s="146">
        <v>0</v>
      </c>
      <c r="S399" s="182">
        <f>HLOOKUP(O399,Pesos!$C$4:$H$8,4,FALSE)*R399</f>
        <v>0</v>
      </c>
      <c r="T399" s="145">
        <v>0</v>
      </c>
      <c r="U399" s="182">
        <f>HLOOKUP(O399,Pesos!$C$4:$H$8,4,FALSE)*T399</f>
        <v>0</v>
      </c>
      <c r="V399" s="182">
        <f t="shared" si="24"/>
        <v>0</v>
      </c>
      <c r="W399" s="1"/>
    </row>
    <row r="400" spans="1:23">
      <c r="A400" s="1"/>
      <c r="B400" s="1"/>
      <c r="C400" s="1"/>
      <c r="D400" s="176"/>
      <c r="E400" s="176"/>
      <c r="F400" s="1"/>
      <c r="G400" s="1"/>
      <c r="H400" s="234"/>
      <c r="I400" s="234"/>
      <c r="J400" s="234"/>
      <c r="K400" s="1"/>
      <c r="L400" s="1">
        <f t="shared" si="25"/>
        <v>1</v>
      </c>
      <c r="M400" s="1">
        <f t="shared" si="26"/>
        <v>1</v>
      </c>
      <c r="N400" s="169">
        <f t="shared" si="23"/>
        <v>0</v>
      </c>
      <c r="O400" s="1" t="s">
        <v>168</v>
      </c>
      <c r="P400" s="146">
        <v>0</v>
      </c>
      <c r="Q400" s="182">
        <f>HLOOKUP(O400,Pesos!$C$4:$H$8,3,FALSE)*P400</f>
        <v>0</v>
      </c>
      <c r="R400" s="146">
        <v>0</v>
      </c>
      <c r="S400" s="182">
        <f>HLOOKUP(O400,Pesos!$C$4:$H$8,4,FALSE)*R400</f>
        <v>0</v>
      </c>
      <c r="T400" s="145">
        <v>0</v>
      </c>
      <c r="U400" s="182">
        <f>HLOOKUP(O400,Pesos!$C$4:$H$8,4,FALSE)*T400</f>
        <v>0</v>
      </c>
      <c r="V400" s="182">
        <f t="shared" si="24"/>
        <v>0</v>
      </c>
      <c r="W400" s="1"/>
    </row>
    <row r="401" spans="1:23">
      <c r="A401" s="1"/>
      <c r="B401" s="1"/>
      <c r="C401" s="1"/>
      <c r="D401" s="1"/>
      <c r="E401" s="1"/>
      <c r="F401" s="1"/>
      <c r="G401" s="1"/>
      <c r="H401" s="234"/>
      <c r="I401" s="234"/>
      <c r="J401" s="234"/>
      <c r="K401" s="1"/>
      <c r="L401" s="1">
        <f t="shared" si="25"/>
        <v>1</v>
      </c>
      <c r="M401" s="1">
        <f t="shared" si="26"/>
        <v>1</v>
      </c>
      <c r="N401" s="169">
        <f t="shared" si="23"/>
        <v>0</v>
      </c>
      <c r="O401" s="1" t="s">
        <v>168</v>
      </c>
      <c r="P401" s="146">
        <v>0</v>
      </c>
      <c r="Q401" s="182">
        <f>HLOOKUP(O401,Pesos!$C$4:$H$8,3,FALSE)*P401</f>
        <v>0</v>
      </c>
      <c r="R401" s="146">
        <v>0</v>
      </c>
      <c r="S401" s="182">
        <f>HLOOKUP(O401,Pesos!$C$4:$H$8,4,FALSE)*R401</f>
        <v>0</v>
      </c>
      <c r="T401" s="145">
        <v>0</v>
      </c>
      <c r="U401" s="182">
        <f>HLOOKUP(O401,Pesos!$C$4:$H$8,4,FALSE)*T401</f>
        <v>0</v>
      </c>
      <c r="V401" s="182">
        <f t="shared" si="24"/>
        <v>0</v>
      </c>
      <c r="W401" s="1"/>
    </row>
    <row r="402" spans="1:23">
      <c r="A402" s="1"/>
      <c r="B402" s="1"/>
      <c r="C402" s="1"/>
      <c r="D402" s="1"/>
      <c r="E402" s="1"/>
      <c r="F402" s="1"/>
      <c r="G402" s="1"/>
      <c r="H402" s="234"/>
      <c r="I402" s="234"/>
      <c r="J402" s="234"/>
      <c r="K402" s="1"/>
      <c r="L402" s="1">
        <f t="shared" si="25"/>
        <v>1</v>
      </c>
      <c r="M402" s="1">
        <f t="shared" si="26"/>
        <v>1</v>
      </c>
      <c r="N402" s="169">
        <f t="shared" si="23"/>
        <v>0</v>
      </c>
      <c r="O402" s="1" t="s">
        <v>168</v>
      </c>
      <c r="P402" s="146">
        <v>0</v>
      </c>
      <c r="Q402" s="182">
        <f>HLOOKUP(O402,Pesos!$C$4:$H$8,3,FALSE)*P402</f>
        <v>0</v>
      </c>
      <c r="R402" s="146">
        <v>0</v>
      </c>
      <c r="S402" s="182">
        <f>HLOOKUP(O402,Pesos!$C$4:$H$8,4,FALSE)*R402</f>
        <v>0</v>
      </c>
      <c r="T402" s="145">
        <v>0</v>
      </c>
      <c r="U402" s="182">
        <f>HLOOKUP(O402,Pesos!$C$4:$H$8,4,FALSE)*T402</f>
        <v>0</v>
      </c>
      <c r="V402" s="182">
        <f t="shared" si="24"/>
        <v>0</v>
      </c>
      <c r="W402" s="1"/>
    </row>
    <row r="403" spans="1:23">
      <c r="A403" s="1"/>
      <c r="B403" s="1"/>
      <c r="C403" s="1"/>
      <c r="D403" s="176"/>
      <c r="E403" s="176"/>
      <c r="F403" s="1"/>
      <c r="G403" s="1"/>
      <c r="H403" s="234"/>
      <c r="I403" s="234"/>
      <c r="J403" s="234"/>
      <c r="K403" s="1"/>
      <c r="L403" s="1">
        <f t="shared" si="25"/>
        <v>1</v>
      </c>
      <c r="M403" s="1">
        <f t="shared" si="26"/>
        <v>1</v>
      </c>
      <c r="N403" s="169">
        <f t="shared" si="23"/>
        <v>0</v>
      </c>
      <c r="O403" s="1" t="s">
        <v>168</v>
      </c>
      <c r="P403" s="146">
        <v>0</v>
      </c>
      <c r="Q403" s="182">
        <f>HLOOKUP(O403,Pesos!$C$4:$H$8,3,FALSE)*P403</f>
        <v>0</v>
      </c>
      <c r="R403" s="146">
        <v>0</v>
      </c>
      <c r="S403" s="182">
        <f>HLOOKUP(O403,Pesos!$C$4:$H$8,4,FALSE)*R403</f>
        <v>0</v>
      </c>
      <c r="T403" s="145">
        <v>0</v>
      </c>
      <c r="U403" s="182">
        <f>HLOOKUP(O403,Pesos!$C$4:$H$8,4,FALSE)*T403</f>
        <v>0</v>
      </c>
      <c r="V403" s="182">
        <f t="shared" si="24"/>
        <v>0</v>
      </c>
      <c r="W403" s="1"/>
    </row>
    <row r="404" spans="1:23">
      <c r="A404" s="1"/>
      <c r="B404" s="1"/>
      <c r="C404" s="1"/>
      <c r="D404" s="176"/>
      <c r="E404" s="176"/>
      <c r="F404" s="1"/>
      <c r="G404" s="1"/>
      <c r="H404" s="234"/>
      <c r="I404" s="234"/>
      <c r="J404" s="234"/>
      <c r="K404" s="1"/>
      <c r="L404" s="1">
        <f t="shared" si="25"/>
        <v>1</v>
      </c>
      <c r="M404" s="1">
        <f t="shared" si="26"/>
        <v>1</v>
      </c>
      <c r="N404" s="169">
        <f t="shared" si="23"/>
        <v>0</v>
      </c>
      <c r="O404" s="1" t="s">
        <v>168</v>
      </c>
      <c r="P404" s="146">
        <v>0</v>
      </c>
      <c r="Q404" s="182">
        <f>HLOOKUP(O404,Pesos!$C$4:$H$8,3,FALSE)*P404</f>
        <v>0</v>
      </c>
      <c r="R404" s="146">
        <v>0</v>
      </c>
      <c r="S404" s="182">
        <f>HLOOKUP(O404,Pesos!$C$4:$H$8,4,FALSE)*R404</f>
        <v>0</v>
      </c>
      <c r="T404" s="145">
        <v>0</v>
      </c>
      <c r="U404" s="182">
        <f>HLOOKUP(O404,Pesos!$C$4:$H$8,4,FALSE)*T404</f>
        <v>0</v>
      </c>
      <c r="V404" s="182">
        <f t="shared" si="24"/>
        <v>0</v>
      </c>
      <c r="W404" s="1"/>
    </row>
    <row r="405" spans="1:23">
      <c r="A405" s="1"/>
      <c r="B405" s="1"/>
      <c r="C405" s="1"/>
      <c r="D405" s="176"/>
      <c r="E405" s="176"/>
      <c r="F405" s="1"/>
      <c r="G405" s="1"/>
      <c r="H405" s="234"/>
      <c r="I405" s="234"/>
      <c r="J405" s="234"/>
      <c r="K405" s="1"/>
      <c r="L405" s="1">
        <f t="shared" si="25"/>
        <v>1</v>
      </c>
      <c r="M405" s="1">
        <f t="shared" si="26"/>
        <v>1</v>
      </c>
      <c r="N405" s="169">
        <f t="shared" si="23"/>
        <v>0</v>
      </c>
      <c r="O405" s="1" t="s">
        <v>168</v>
      </c>
      <c r="P405" s="146">
        <v>0</v>
      </c>
      <c r="Q405" s="182">
        <f>HLOOKUP(O405,Pesos!$C$4:$H$8,3,FALSE)*P405</f>
        <v>0</v>
      </c>
      <c r="R405" s="146">
        <v>0</v>
      </c>
      <c r="S405" s="182">
        <f>HLOOKUP(O405,Pesos!$C$4:$H$8,4,FALSE)*R405</f>
        <v>0</v>
      </c>
      <c r="T405" s="145">
        <v>0</v>
      </c>
      <c r="U405" s="182">
        <f>HLOOKUP(O405,Pesos!$C$4:$H$8,4,FALSE)*T405</f>
        <v>0</v>
      </c>
      <c r="V405" s="182">
        <f t="shared" si="24"/>
        <v>0</v>
      </c>
      <c r="W405" s="1"/>
    </row>
    <row r="406" spans="1:23">
      <c r="A406" s="1"/>
      <c r="B406" s="1"/>
      <c r="C406" s="1"/>
      <c r="D406" s="1"/>
      <c r="E406" s="176"/>
      <c r="F406" s="1"/>
      <c r="G406" s="1"/>
      <c r="H406" s="234"/>
      <c r="I406" s="234"/>
      <c r="J406" s="234"/>
      <c r="K406" s="1"/>
      <c r="L406" s="1">
        <f t="shared" si="25"/>
        <v>1</v>
      </c>
      <c r="M406" s="1">
        <f t="shared" si="26"/>
        <v>1</v>
      </c>
      <c r="N406" s="169">
        <f t="shared" si="23"/>
        <v>0</v>
      </c>
      <c r="O406" s="1" t="s">
        <v>168</v>
      </c>
      <c r="P406" s="146">
        <v>0</v>
      </c>
      <c r="Q406" s="182">
        <f>HLOOKUP(O406,Pesos!$C$4:$H$8,3,FALSE)*P406</f>
        <v>0</v>
      </c>
      <c r="R406" s="146">
        <v>0</v>
      </c>
      <c r="S406" s="182">
        <f>HLOOKUP(O406,Pesos!$C$4:$H$8,4,FALSE)*R406</f>
        <v>0</v>
      </c>
      <c r="T406" s="145">
        <v>0</v>
      </c>
      <c r="U406" s="182">
        <f>HLOOKUP(O406,Pesos!$C$4:$H$8,4,FALSE)*T406</f>
        <v>0</v>
      </c>
      <c r="V406" s="182">
        <f t="shared" si="24"/>
        <v>0</v>
      </c>
      <c r="W406" s="1"/>
    </row>
    <row r="407" spans="1:23">
      <c r="A407" s="1"/>
      <c r="B407" s="1"/>
      <c r="C407" s="1"/>
      <c r="D407" s="176"/>
      <c r="E407" s="1"/>
      <c r="F407" s="1"/>
      <c r="G407" s="1"/>
      <c r="H407" s="234"/>
      <c r="I407" s="234"/>
      <c r="J407" s="234"/>
      <c r="K407" s="1"/>
      <c r="L407" s="1">
        <f t="shared" si="25"/>
        <v>1</v>
      </c>
      <c r="M407" s="1">
        <f t="shared" si="26"/>
        <v>1</v>
      </c>
      <c r="N407" s="169">
        <f t="shared" si="23"/>
        <v>0</v>
      </c>
      <c r="O407" s="1" t="s">
        <v>168</v>
      </c>
      <c r="P407" s="146">
        <v>0</v>
      </c>
      <c r="Q407" s="182">
        <f>HLOOKUP(O407,Pesos!$C$4:$H$8,3,FALSE)*P407</f>
        <v>0</v>
      </c>
      <c r="R407" s="146">
        <v>0</v>
      </c>
      <c r="S407" s="182">
        <f>HLOOKUP(O407,Pesos!$C$4:$H$8,4,FALSE)*R407</f>
        <v>0</v>
      </c>
      <c r="T407" s="145">
        <v>0</v>
      </c>
      <c r="U407" s="182">
        <f>HLOOKUP(O407,Pesos!$C$4:$H$8,4,FALSE)*T407</f>
        <v>0</v>
      </c>
      <c r="V407" s="182">
        <f t="shared" si="24"/>
        <v>0</v>
      </c>
      <c r="W407" s="1"/>
    </row>
    <row r="408" spans="1:23">
      <c r="A408" s="1"/>
      <c r="B408" s="1"/>
      <c r="C408" s="1"/>
      <c r="D408" s="176"/>
      <c r="E408" s="176"/>
      <c r="F408" s="1"/>
      <c r="G408" s="1"/>
      <c r="H408" s="234"/>
      <c r="I408" s="234"/>
      <c r="J408" s="234"/>
      <c r="K408" s="1"/>
      <c r="L408" s="1">
        <f t="shared" si="25"/>
        <v>1</v>
      </c>
      <c r="M408" s="1">
        <f t="shared" si="26"/>
        <v>1</v>
      </c>
      <c r="N408" s="169">
        <f t="shared" si="23"/>
        <v>0</v>
      </c>
      <c r="O408" s="1" t="s">
        <v>168</v>
      </c>
      <c r="P408" s="146">
        <v>0</v>
      </c>
      <c r="Q408" s="182">
        <f>HLOOKUP(O408,Pesos!$C$4:$H$8,3,FALSE)*P408</f>
        <v>0</v>
      </c>
      <c r="R408" s="146">
        <v>0</v>
      </c>
      <c r="S408" s="182">
        <f>HLOOKUP(O408,Pesos!$C$4:$H$8,4,FALSE)*R408</f>
        <v>0</v>
      </c>
      <c r="T408" s="145">
        <v>0</v>
      </c>
      <c r="U408" s="182">
        <f>HLOOKUP(O408,Pesos!$C$4:$H$8,4,FALSE)*T408</f>
        <v>0</v>
      </c>
      <c r="V408" s="182">
        <f t="shared" si="24"/>
        <v>0</v>
      </c>
      <c r="W408" s="1"/>
    </row>
    <row r="409" spans="1:23">
      <c r="A409" s="1"/>
      <c r="B409" s="1"/>
      <c r="C409" s="1"/>
      <c r="D409" s="176"/>
      <c r="E409" s="261"/>
      <c r="F409" s="320"/>
      <c r="G409" s="1"/>
      <c r="H409" s="234"/>
      <c r="I409" s="234"/>
      <c r="J409" s="234"/>
      <c r="K409" s="1"/>
      <c r="L409" s="1">
        <f t="shared" si="25"/>
        <v>1</v>
      </c>
      <c r="M409" s="1">
        <f t="shared" si="26"/>
        <v>1</v>
      </c>
      <c r="N409" s="169">
        <f t="shared" si="23"/>
        <v>0</v>
      </c>
      <c r="O409" s="1" t="s">
        <v>168</v>
      </c>
      <c r="P409" s="146">
        <v>0</v>
      </c>
      <c r="Q409" s="182">
        <f>HLOOKUP(O409,Pesos!$C$4:$H$8,3,FALSE)*P409</f>
        <v>0</v>
      </c>
      <c r="R409" s="146">
        <v>0</v>
      </c>
      <c r="S409" s="182">
        <f>HLOOKUP(O409,Pesos!$C$4:$H$8,4,FALSE)*R409</f>
        <v>0</v>
      </c>
      <c r="T409" s="145">
        <v>0</v>
      </c>
      <c r="U409" s="182">
        <f>HLOOKUP(O409,Pesos!$C$4:$H$8,4,FALSE)*T409</f>
        <v>0</v>
      </c>
      <c r="V409" s="182">
        <f t="shared" si="24"/>
        <v>0</v>
      </c>
      <c r="W409" s="1"/>
    </row>
    <row r="410" spans="1:23">
      <c r="A410" s="1"/>
      <c r="B410" s="1"/>
      <c r="C410" s="1"/>
      <c r="D410" s="176"/>
      <c r="E410" s="176"/>
      <c r="F410" s="1"/>
      <c r="G410" s="1"/>
      <c r="H410" s="234"/>
      <c r="I410" s="234"/>
      <c r="J410" s="234"/>
      <c r="K410" s="1"/>
      <c r="L410" s="1">
        <f t="shared" si="25"/>
        <v>1</v>
      </c>
      <c r="M410" s="1">
        <f t="shared" si="26"/>
        <v>1</v>
      </c>
      <c r="N410" s="169">
        <f t="shared" si="23"/>
        <v>0</v>
      </c>
      <c r="O410" s="1" t="s">
        <v>168</v>
      </c>
      <c r="P410" s="146">
        <v>0</v>
      </c>
      <c r="Q410" s="182">
        <f>HLOOKUP(O410,Pesos!$C$4:$H$8,3,FALSE)*P410</f>
        <v>0</v>
      </c>
      <c r="R410" s="146">
        <v>0</v>
      </c>
      <c r="S410" s="182">
        <f>HLOOKUP(O410,Pesos!$C$4:$H$8,4,FALSE)*R410</f>
        <v>0</v>
      </c>
      <c r="T410" s="145">
        <v>0</v>
      </c>
      <c r="U410" s="182">
        <f>HLOOKUP(O410,Pesos!$C$4:$H$8,4,FALSE)*T410</f>
        <v>0</v>
      </c>
      <c r="V410" s="182">
        <f t="shared" si="24"/>
        <v>0</v>
      </c>
      <c r="W410" s="1"/>
    </row>
    <row r="411" spans="1:23">
      <c r="A411" s="1"/>
      <c r="B411" s="1"/>
      <c r="C411" s="1"/>
      <c r="D411" s="176"/>
      <c r="E411" s="176"/>
      <c r="F411" s="1"/>
      <c r="G411" s="1"/>
      <c r="H411" s="234"/>
      <c r="I411" s="234"/>
      <c r="J411" s="234"/>
      <c r="K411" s="1"/>
      <c r="L411" s="1">
        <f t="shared" si="25"/>
        <v>1</v>
      </c>
      <c r="M411" s="1">
        <f t="shared" si="26"/>
        <v>1</v>
      </c>
      <c r="N411" s="169">
        <f t="shared" si="23"/>
        <v>0</v>
      </c>
      <c r="O411" s="1" t="s">
        <v>168</v>
      </c>
      <c r="P411" s="146">
        <v>0</v>
      </c>
      <c r="Q411" s="182">
        <f>HLOOKUP(O411,Pesos!$C$4:$H$8,3,FALSE)*P411</f>
        <v>0</v>
      </c>
      <c r="R411" s="146">
        <v>0</v>
      </c>
      <c r="S411" s="182">
        <f>HLOOKUP(O411,Pesos!$C$4:$H$8,4,FALSE)*R411</f>
        <v>0</v>
      </c>
      <c r="T411" s="145">
        <v>0</v>
      </c>
      <c r="U411" s="182">
        <f>HLOOKUP(O411,Pesos!$C$4:$H$8,4,FALSE)*T411</f>
        <v>0</v>
      </c>
      <c r="V411" s="182">
        <f t="shared" si="24"/>
        <v>0</v>
      </c>
      <c r="W411" s="1"/>
    </row>
    <row r="412" spans="1:23">
      <c r="A412" s="1"/>
      <c r="B412" s="1"/>
      <c r="C412" s="1"/>
      <c r="D412" s="176"/>
      <c r="E412" s="176"/>
      <c r="F412" s="1"/>
      <c r="G412" s="320"/>
      <c r="H412" s="234"/>
      <c r="I412" s="234"/>
      <c r="J412" s="234"/>
      <c r="K412" s="1"/>
      <c r="L412" s="1">
        <f t="shared" si="25"/>
        <v>1</v>
      </c>
      <c r="M412" s="1">
        <f t="shared" si="26"/>
        <v>1</v>
      </c>
      <c r="N412" s="169">
        <f t="shared" si="23"/>
        <v>0</v>
      </c>
      <c r="O412" s="1" t="s">
        <v>168</v>
      </c>
      <c r="P412" s="146">
        <v>0</v>
      </c>
      <c r="Q412" s="182">
        <f>HLOOKUP(O412,Pesos!$C$4:$H$8,3,FALSE)*P412</f>
        <v>0</v>
      </c>
      <c r="R412" s="146">
        <v>0</v>
      </c>
      <c r="S412" s="182">
        <f>HLOOKUP(O412,Pesos!$C$4:$H$8,4,FALSE)*R412</f>
        <v>0</v>
      </c>
      <c r="T412" s="145">
        <v>0</v>
      </c>
      <c r="U412" s="182">
        <f>HLOOKUP(O412,Pesos!$C$4:$H$8,4,FALSE)*T412</f>
        <v>0</v>
      </c>
      <c r="V412" s="182">
        <f t="shared" si="24"/>
        <v>0</v>
      </c>
      <c r="W412" s="1"/>
    </row>
    <row r="413" spans="1:23">
      <c r="A413" s="1"/>
      <c r="B413" s="1"/>
      <c r="C413" s="1"/>
      <c r="D413" s="176"/>
      <c r="E413" s="176"/>
      <c r="F413" s="1"/>
      <c r="G413" s="1"/>
      <c r="H413" s="234"/>
      <c r="I413" s="234"/>
      <c r="J413" s="234"/>
      <c r="K413" s="1"/>
      <c r="L413" s="1">
        <f t="shared" si="25"/>
        <v>1</v>
      </c>
      <c r="M413" s="1">
        <f t="shared" si="26"/>
        <v>1</v>
      </c>
      <c r="N413" s="169">
        <f t="shared" si="23"/>
        <v>0</v>
      </c>
      <c r="O413" s="1" t="s">
        <v>168</v>
      </c>
      <c r="P413" s="146">
        <v>0</v>
      </c>
      <c r="Q413" s="182">
        <f>HLOOKUP(O413,Pesos!$C$4:$H$8,3,FALSE)*P413</f>
        <v>0</v>
      </c>
      <c r="R413" s="146">
        <v>0</v>
      </c>
      <c r="S413" s="182">
        <f>HLOOKUP(O413,Pesos!$C$4:$H$8,4,FALSE)*R413</f>
        <v>0</v>
      </c>
      <c r="T413" s="145">
        <v>0</v>
      </c>
      <c r="U413" s="182">
        <f>HLOOKUP(O413,Pesos!$C$4:$H$8,4,FALSE)*T413</f>
        <v>0</v>
      </c>
      <c r="V413" s="182">
        <f t="shared" si="24"/>
        <v>0</v>
      </c>
      <c r="W413" s="1"/>
    </row>
    <row r="414" spans="1:23">
      <c r="A414" s="1"/>
      <c r="B414" s="1"/>
      <c r="C414" s="1"/>
      <c r="D414" s="176"/>
      <c r="E414" s="176"/>
      <c r="F414" s="1"/>
      <c r="G414" s="1"/>
      <c r="H414" s="234"/>
      <c r="I414" s="234"/>
      <c r="J414" s="234"/>
      <c r="K414" s="1"/>
      <c r="L414" s="1">
        <f t="shared" si="25"/>
        <v>1</v>
      </c>
      <c r="M414" s="1">
        <f t="shared" si="26"/>
        <v>1</v>
      </c>
      <c r="N414" s="169">
        <f t="shared" si="23"/>
        <v>0</v>
      </c>
      <c r="O414" s="1" t="s">
        <v>168</v>
      </c>
      <c r="P414" s="146">
        <v>0</v>
      </c>
      <c r="Q414" s="182">
        <f>HLOOKUP(O414,Pesos!$C$4:$H$8,3,FALSE)*P414</f>
        <v>0</v>
      </c>
      <c r="R414" s="146">
        <v>0</v>
      </c>
      <c r="S414" s="182">
        <f>HLOOKUP(O414,Pesos!$C$4:$H$8,4,FALSE)*R414</f>
        <v>0</v>
      </c>
      <c r="T414" s="145">
        <v>0</v>
      </c>
      <c r="U414" s="182">
        <f>HLOOKUP(O414,Pesos!$C$4:$H$8,4,FALSE)*T414</f>
        <v>0</v>
      </c>
      <c r="V414" s="182">
        <f t="shared" si="24"/>
        <v>0</v>
      </c>
      <c r="W414" s="1"/>
    </row>
    <row r="415" spans="1:23">
      <c r="A415" s="1"/>
      <c r="B415" s="1"/>
      <c r="C415" s="1"/>
      <c r="D415" s="176"/>
      <c r="E415" s="176"/>
      <c r="F415" s="1"/>
      <c r="G415" s="1"/>
      <c r="H415" s="234"/>
      <c r="I415" s="234"/>
      <c r="J415" s="234"/>
      <c r="K415" s="1"/>
      <c r="L415" s="1">
        <f t="shared" si="25"/>
        <v>1</v>
      </c>
      <c r="M415" s="1">
        <f t="shared" si="26"/>
        <v>1</v>
      </c>
      <c r="N415" s="169">
        <f t="shared" si="23"/>
        <v>0</v>
      </c>
      <c r="O415" s="1" t="s">
        <v>168</v>
      </c>
      <c r="P415" s="146">
        <v>0</v>
      </c>
      <c r="Q415" s="182">
        <f>HLOOKUP(O415,Pesos!$C$4:$H$8,3,FALSE)*P415</f>
        <v>0</v>
      </c>
      <c r="R415" s="146">
        <v>0</v>
      </c>
      <c r="S415" s="182">
        <f>HLOOKUP(O415,Pesos!$C$4:$H$8,4,FALSE)*R415</f>
        <v>0</v>
      </c>
      <c r="T415" s="145">
        <v>0</v>
      </c>
      <c r="U415" s="182">
        <f>HLOOKUP(O415,Pesos!$C$4:$H$8,4,FALSE)*T415</f>
        <v>0</v>
      </c>
      <c r="V415" s="182">
        <f t="shared" si="24"/>
        <v>0</v>
      </c>
      <c r="W415" s="1"/>
    </row>
    <row r="416" spans="1:23">
      <c r="A416" s="1"/>
      <c r="B416" s="1"/>
      <c r="C416" s="1"/>
      <c r="D416" s="176"/>
      <c r="E416" s="176"/>
      <c r="F416" s="1"/>
      <c r="G416" s="1"/>
      <c r="H416" s="234"/>
      <c r="I416" s="234"/>
      <c r="J416" s="135"/>
      <c r="K416" s="1"/>
      <c r="L416" s="1">
        <f t="shared" si="25"/>
        <v>1</v>
      </c>
      <c r="M416" s="1">
        <f t="shared" si="26"/>
        <v>1</v>
      </c>
      <c r="N416" s="169">
        <f t="shared" si="23"/>
        <v>0</v>
      </c>
      <c r="O416" s="1" t="s">
        <v>168</v>
      </c>
      <c r="P416" s="146">
        <v>0</v>
      </c>
      <c r="Q416" s="182">
        <f>HLOOKUP(O416,Pesos!$C$4:$H$8,3,FALSE)*P416</f>
        <v>0</v>
      </c>
      <c r="R416" s="146">
        <v>0</v>
      </c>
      <c r="S416" s="182">
        <f>HLOOKUP(O416,Pesos!$C$4:$H$8,4,FALSE)*R416</f>
        <v>0</v>
      </c>
      <c r="T416" s="145">
        <v>0</v>
      </c>
      <c r="U416" s="182">
        <f>HLOOKUP(O416,Pesos!$C$4:$H$8,4,FALSE)*T416</f>
        <v>0</v>
      </c>
      <c r="V416" s="182">
        <f t="shared" si="24"/>
        <v>0</v>
      </c>
      <c r="W416" s="1"/>
    </row>
    <row r="417" spans="1:23">
      <c r="A417" s="1"/>
      <c r="B417" s="1"/>
      <c r="C417" s="1"/>
      <c r="D417" s="176"/>
      <c r="E417" s="176"/>
      <c r="F417" s="1"/>
      <c r="G417" s="1"/>
      <c r="H417" s="234"/>
      <c r="I417" s="234"/>
      <c r="J417" s="135"/>
      <c r="K417" s="1"/>
      <c r="L417" s="1">
        <f t="shared" si="25"/>
        <v>1</v>
      </c>
      <c r="M417" s="1">
        <f t="shared" si="26"/>
        <v>1</v>
      </c>
      <c r="N417" s="169">
        <f t="shared" si="23"/>
        <v>0</v>
      </c>
      <c r="O417" s="1" t="s">
        <v>168</v>
      </c>
      <c r="P417" s="146">
        <v>0</v>
      </c>
      <c r="Q417" s="182">
        <f>HLOOKUP(O417,Pesos!$C$4:$H$8,3,FALSE)*P417</f>
        <v>0</v>
      </c>
      <c r="R417" s="146">
        <v>0</v>
      </c>
      <c r="S417" s="182">
        <f>HLOOKUP(O417,Pesos!$C$4:$H$8,4,FALSE)*R417</f>
        <v>0</v>
      </c>
      <c r="T417" s="145">
        <v>0</v>
      </c>
      <c r="U417" s="182">
        <f>HLOOKUP(O417,Pesos!$C$4:$H$8,4,FALSE)*T417</f>
        <v>0</v>
      </c>
      <c r="V417" s="182">
        <f t="shared" si="24"/>
        <v>0</v>
      </c>
      <c r="W417" s="1"/>
    </row>
    <row r="418" spans="1:23">
      <c r="A418" s="1"/>
      <c r="B418" s="1"/>
      <c r="C418" s="1"/>
      <c r="D418" s="346"/>
      <c r="E418" s="176"/>
      <c r="F418" s="1"/>
      <c r="G418" s="1"/>
      <c r="H418" s="234"/>
      <c r="I418" s="234"/>
      <c r="J418" s="234"/>
      <c r="K418" s="1"/>
      <c r="L418" s="1">
        <f t="shared" si="25"/>
        <v>1</v>
      </c>
      <c r="M418" s="1">
        <f t="shared" si="26"/>
        <v>1</v>
      </c>
      <c r="N418" s="169">
        <f t="shared" si="23"/>
        <v>0</v>
      </c>
      <c r="O418" s="1" t="s">
        <v>168</v>
      </c>
      <c r="P418" s="146">
        <v>0</v>
      </c>
      <c r="Q418" s="182">
        <f>HLOOKUP(O418,Pesos!$C$4:$H$8,3,FALSE)*P418</f>
        <v>0</v>
      </c>
      <c r="R418" s="146">
        <v>0</v>
      </c>
      <c r="S418" s="182">
        <f>HLOOKUP(O418,Pesos!$C$4:$H$8,4,FALSE)*R418</f>
        <v>0</v>
      </c>
      <c r="T418" s="145">
        <v>0</v>
      </c>
      <c r="U418" s="182">
        <f>HLOOKUP(O418,Pesos!$C$4:$H$8,4,FALSE)*T418</f>
        <v>0</v>
      </c>
      <c r="V418" s="182">
        <f t="shared" si="24"/>
        <v>0</v>
      </c>
      <c r="W418" s="1"/>
    </row>
    <row r="419" spans="1:23">
      <c r="A419" s="1"/>
      <c r="B419" s="1"/>
      <c r="C419" s="1"/>
      <c r="D419" s="346"/>
      <c r="E419" s="176"/>
      <c r="F419" s="1"/>
      <c r="G419" s="1"/>
      <c r="H419" s="234"/>
      <c r="I419" s="234"/>
      <c r="J419" s="234"/>
      <c r="K419" s="1"/>
      <c r="L419" s="1">
        <f t="shared" si="25"/>
        <v>1</v>
      </c>
      <c r="M419" s="1">
        <f t="shared" si="26"/>
        <v>1</v>
      </c>
      <c r="N419" s="169">
        <f t="shared" si="23"/>
        <v>0</v>
      </c>
      <c r="O419" s="1" t="s">
        <v>168</v>
      </c>
      <c r="P419" s="146">
        <v>0</v>
      </c>
      <c r="Q419" s="182">
        <f>HLOOKUP(O419,Pesos!$C$4:$H$8,3,FALSE)*P419</f>
        <v>0</v>
      </c>
      <c r="R419" s="146">
        <v>0</v>
      </c>
      <c r="S419" s="182">
        <f>HLOOKUP(O419,Pesos!$C$4:$H$8,4,FALSE)*R419</f>
        <v>0</v>
      </c>
      <c r="T419" s="145">
        <v>0</v>
      </c>
      <c r="U419" s="182">
        <f>HLOOKUP(O419,Pesos!$C$4:$H$8,4,FALSE)*T419</f>
        <v>0</v>
      </c>
      <c r="V419" s="182">
        <f t="shared" si="24"/>
        <v>0</v>
      </c>
      <c r="W419" s="1"/>
    </row>
    <row r="420" spans="1:23">
      <c r="A420" s="266" t="s">
        <v>177</v>
      </c>
      <c r="B420" s="1"/>
      <c r="C420" s="1"/>
      <c r="D420" s="271"/>
      <c r="E420" s="271"/>
      <c r="F420" s="271"/>
      <c r="G420" s="271"/>
      <c r="H420" s="234"/>
      <c r="I420" s="234"/>
      <c r="J420" s="234"/>
      <c r="K420" s="1" t="s">
        <v>177</v>
      </c>
      <c r="L420" s="1">
        <f t="shared" si="25"/>
        <v>1</v>
      </c>
      <c r="M420" s="1">
        <f t="shared" si="26"/>
        <v>1</v>
      </c>
      <c r="N420" s="273">
        <v>0</v>
      </c>
      <c r="O420" s="271" t="s">
        <v>168</v>
      </c>
      <c r="P420" s="275">
        <v>0</v>
      </c>
      <c r="Q420" s="276">
        <v>0</v>
      </c>
      <c r="R420" s="275">
        <v>0</v>
      </c>
      <c r="S420" s="276">
        <v>0</v>
      </c>
      <c r="T420" s="276">
        <v>0</v>
      </c>
      <c r="U420" s="276">
        <v>0</v>
      </c>
      <c r="V420" s="276">
        <v>0</v>
      </c>
      <c r="W420" s="271" t="s">
        <v>177</v>
      </c>
    </row>
    <row r="421" spans="1:23">
      <c r="A421" s="267" t="s">
        <v>177</v>
      </c>
      <c r="B421" s="1"/>
      <c r="C421" s="1"/>
      <c r="D421" s="272"/>
      <c r="E421" s="272"/>
      <c r="F421" s="272"/>
      <c r="G421" s="272"/>
      <c r="H421" s="234"/>
      <c r="I421" s="234"/>
      <c r="J421" s="234"/>
      <c r="K421" s="1" t="s">
        <v>177</v>
      </c>
      <c r="L421" s="1">
        <f t="shared" si="25"/>
        <v>1</v>
      </c>
      <c r="M421" s="1">
        <f t="shared" si="26"/>
        <v>1</v>
      </c>
      <c r="N421" s="274">
        <v>0</v>
      </c>
      <c r="O421" s="272" t="s">
        <v>168</v>
      </c>
      <c r="P421" s="277">
        <v>0</v>
      </c>
      <c r="Q421" s="278">
        <v>0</v>
      </c>
      <c r="R421" s="277">
        <v>0</v>
      </c>
      <c r="S421" s="278">
        <v>0</v>
      </c>
      <c r="T421" s="278">
        <v>0</v>
      </c>
      <c r="U421" s="278">
        <v>0</v>
      </c>
      <c r="V421" s="278">
        <v>0</v>
      </c>
      <c r="W421" s="272" t="s">
        <v>177</v>
      </c>
    </row>
    <row r="422" spans="1:23">
      <c r="A422" s="267" t="s">
        <v>177</v>
      </c>
      <c r="B422" s="1"/>
      <c r="C422" s="1"/>
      <c r="D422" s="272"/>
      <c r="E422" s="272"/>
      <c r="F422" s="272"/>
      <c r="G422" s="272"/>
      <c r="H422" s="234"/>
      <c r="I422" s="234"/>
      <c r="J422" s="234"/>
      <c r="K422" s="1" t="s">
        <v>177</v>
      </c>
      <c r="L422" s="1">
        <f t="shared" si="25"/>
        <v>1</v>
      </c>
      <c r="M422" s="1">
        <f t="shared" si="26"/>
        <v>1</v>
      </c>
      <c r="N422" s="274">
        <v>0</v>
      </c>
      <c r="O422" s="272" t="s">
        <v>168</v>
      </c>
      <c r="P422" s="277">
        <v>0</v>
      </c>
      <c r="Q422" s="278">
        <v>0</v>
      </c>
      <c r="R422" s="277">
        <v>0</v>
      </c>
      <c r="S422" s="278">
        <v>0</v>
      </c>
      <c r="T422" s="278">
        <v>0</v>
      </c>
      <c r="U422" s="278">
        <v>0</v>
      </c>
      <c r="V422" s="278">
        <v>0</v>
      </c>
      <c r="W422" s="272" t="s">
        <v>177</v>
      </c>
    </row>
    <row r="423" spans="1:23">
      <c r="A423" s="267" t="s">
        <v>177</v>
      </c>
      <c r="B423" s="1"/>
      <c r="C423" s="1"/>
      <c r="D423" s="355"/>
      <c r="E423" s="272"/>
      <c r="F423" s="272"/>
      <c r="G423" s="272"/>
      <c r="H423" s="234"/>
      <c r="I423" s="234"/>
      <c r="J423" s="234"/>
      <c r="K423" s="1" t="s">
        <v>177</v>
      </c>
      <c r="L423" s="1">
        <f t="shared" si="25"/>
        <v>1</v>
      </c>
      <c r="M423" s="1">
        <f t="shared" si="26"/>
        <v>1</v>
      </c>
      <c r="N423" s="274">
        <v>0</v>
      </c>
      <c r="O423" s="272" t="s">
        <v>168</v>
      </c>
      <c r="P423" s="277">
        <v>0</v>
      </c>
      <c r="Q423" s="278">
        <v>0</v>
      </c>
      <c r="R423" s="277">
        <v>0</v>
      </c>
      <c r="S423" s="278">
        <v>0</v>
      </c>
      <c r="T423" s="278">
        <v>0</v>
      </c>
      <c r="U423" s="278">
        <v>0</v>
      </c>
      <c r="V423" s="278">
        <v>0</v>
      </c>
      <c r="W423" s="272" t="s">
        <v>177</v>
      </c>
    </row>
    <row r="424" spans="1:23">
      <c r="A424" s="1"/>
      <c r="B424" s="1"/>
      <c r="C424" s="1"/>
      <c r="D424" s="176"/>
      <c r="E424" s="176"/>
      <c r="F424" s="1"/>
      <c r="G424" s="1"/>
      <c r="H424" s="234"/>
      <c r="I424" s="234"/>
      <c r="J424" s="234"/>
      <c r="K424" s="1"/>
      <c r="L424" s="1">
        <f t="shared" si="25"/>
        <v>1</v>
      </c>
      <c r="M424" s="1">
        <f t="shared" si="26"/>
        <v>1</v>
      </c>
      <c r="N424" s="169">
        <f t="shared" ref="N424:N429" si="31">(M424-L424)/L424</f>
        <v>0</v>
      </c>
      <c r="O424" s="1" t="s">
        <v>168</v>
      </c>
      <c r="P424" s="146">
        <v>0</v>
      </c>
      <c r="Q424" s="182">
        <f>HLOOKUP(O424,Pesos!$C$4:$H$8,3,FALSE)*P424</f>
        <v>0</v>
      </c>
      <c r="R424" s="146">
        <v>0</v>
      </c>
      <c r="S424" s="182">
        <f>HLOOKUP(O424,Pesos!$C$4:$H$8,4,FALSE)*R424</f>
        <v>0</v>
      </c>
      <c r="T424" s="1">
        <v>0</v>
      </c>
      <c r="U424" s="182">
        <f>HLOOKUP(O424,Pesos!$C$4:$H$8,4,FALSE)*T424</f>
        <v>0</v>
      </c>
      <c r="V424" s="182">
        <f t="shared" ref="V424:V429" si="32">Q424+S424+U424</f>
        <v>0</v>
      </c>
      <c r="W424" s="1"/>
    </row>
    <row r="425" spans="1:23">
      <c r="A425" s="1"/>
      <c r="B425" s="1"/>
      <c r="C425" s="1"/>
      <c r="D425" s="176"/>
      <c r="E425" s="176"/>
      <c r="F425" s="1"/>
      <c r="G425" s="1"/>
      <c r="H425" s="234"/>
      <c r="I425" s="234"/>
      <c r="J425" s="234"/>
      <c r="K425" s="1"/>
      <c r="L425" s="1">
        <f t="shared" si="25"/>
        <v>1</v>
      </c>
      <c r="M425" s="1">
        <f t="shared" si="26"/>
        <v>1</v>
      </c>
      <c r="N425" s="169">
        <f t="shared" si="31"/>
        <v>0</v>
      </c>
      <c r="O425" s="1" t="s">
        <v>168</v>
      </c>
      <c r="P425" s="146">
        <v>0</v>
      </c>
      <c r="Q425" s="182">
        <f>HLOOKUP(O425,Pesos!$C$4:$H$8,3,FALSE)*P425</f>
        <v>0</v>
      </c>
      <c r="R425" s="146">
        <v>0</v>
      </c>
      <c r="S425" s="182">
        <f>HLOOKUP(O425,Pesos!$C$4:$H$8,4,FALSE)*R425</f>
        <v>0</v>
      </c>
      <c r="T425" s="1">
        <v>0</v>
      </c>
      <c r="U425" s="182">
        <f>HLOOKUP(O425,Pesos!$C$4:$H$8,4,FALSE)*T425</f>
        <v>0</v>
      </c>
      <c r="V425" s="182">
        <f t="shared" si="32"/>
        <v>0</v>
      </c>
      <c r="W425" s="1"/>
    </row>
    <row r="426" spans="1:23">
      <c r="A426" s="1"/>
      <c r="B426" s="1"/>
      <c r="C426" s="1"/>
      <c r="D426" s="176"/>
      <c r="E426" s="176"/>
      <c r="F426" s="1"/>
      <c r="G426" s="1"/>
      <c r="H426" s="234"/>
      <c r="I426" s="234"/>
      <c r="J426" s="252"/>
      <c r="K426" s="1"/>
      <c r="L426" s="1">
        <f t="shared" si="25"/>
        <v>1</v>
      </c>
      <c r="M426" s="1">
        <f t="shared" si="26"/>
        <v>1</v>
      </c>
      <c r="N426" s="169">
        <f t="shared" si="31"/>
        <v>0</v>
      </c>
      <c r="O426" s="1" t="s">
        <v>168</v>
      </c>
      <c r="P426" s="146">
        <v>0</v>
      </c>
      <c r="Q426" s="182">
        <f>HLOOKUP(O426,Pesos!$C$4:$H$8,3,FALSE)*P426</f>
        <v>0</v>
      </c>
      <c r="R426" s="146">
        <v>0</v>
      </c>
      <c r="S426" s="182">
        <f>HLOOKUP(O426,Pesos!$C$4:$H$8,4,FALSE)*R426</f>
        <v>0</v>
      </c>
      <c r="T426" s="145">
        <v>0</v>
      </c>
      <c r="U426" s="182">
        <f>HLOOKUP(O426,Pesos!$C$4:$H$8,4,FALSE)*T426</f>
        <v>0</v>
      </c>
      <c r="V426" s="182">
        <f t="shared" si="32"/>
        <v>0</v>
      </c>
      <c r="W426" s="1"/>
    </row>
    <row r="427" spans="1:23">
      <c r="A427" s="1"/>
      <c r="B427" s="1"/>
      <c r="C427" s="1"/>
      <c r="D427" s="356"/>
      <c r="E427" s="176"/>
      <c r="F427" s="176"/>
      <c r="G427" s="1"/>
      <c r="H427" s="234"/>
      <c r="I427" s="234"/>
      <c r="J427" s="135"/>
      <c r="K427" s="1"/>
      <c r="L427" s="1">
        <f t="shared" si="25"/>
        <v>1</v>
      </c>
      <c r="M427" s="1">
        <f t="shared" si="26"/>
        <v>1</v>
      </c>
      <c r="N427" s="169">
        <f t="shared" si="31"/>
        <v>0</v>
      </c>
      <c r="O427" s="1" t="s">
        <v>168</v>
      </c>
      <c r="P427" s="1">
        <v>0</v>
      </c>
      <c r="Q427" s="182">
        <f>HLOOKUP(O427,Pesos!$C$4:$H$8,3,FALSE)*P427</f>
        <v>0</v>
      </c>
      <c r="R427" s="1">
        <v>0</v>
      </c>
      <c r="S427" s="182">
        <f>HLOOKUP(O427,Pesos!$C$4:$H$8,4,FALSE)*R427</f>
        <v>0</v>
      </c>
      <c r="T427" s="1">
        <v>0</v>
      </c>
      <c r="U427" s="182">
        <f>HLOOKUP(O427,Pesos!$C$4:$H$8,4,FALSE)*T427</f>
        <v>0</v>
      </c>
      <c r="V427" s="182">
        <f t="shared" si="32"/>
        <v>0</v>
      </c>
      <c r="W427" s="1"/>
    </row>
    <row r="428" spans="1:23">
      <c r="A428" s="1"/>
      <c r="B428" s="1"/>
      <c r="C428" s="1"/>
      <c r="D428" s="356"/>
      <c r="E428" s="176"/>
      <c r="F428" s="176"/>
      <c r="G428" s="1"/>
      <c r="H428" s="234"/>
      <c r="I428" s="234"/>
      <c r="J428" s="135"/>
      <c r="K428" s="1"/>
      <c r="L428" s="1">
        <f t="shared" si="25"/>
        <v>1</v>
      </c>
      <c r="M428" s="1">
        <f t="shared" si="26"/>
        <v>1</v>
      </c>
      <c r="N428" s="169">
        <f t="shared" si="31"/>
        <v>0</v>
      </c>
      <c r="O428" s="1" t="s">
        <v>168</v>
      </c>
      <c r="P428" s="1">
        <v>0</v>
      </c>
      <c r="Q428" s="182">
        <f>HLOOKUP(O428,Pesos!$C$4:$H$8,3,FALSE)*P428</f>
        <v>0</v>
      </c>
      <c r="R428" s="1">
        <v>0</v>
      </c>
      <c r="S428" s="182">
        <f>HLOOKUP(O428,Pesos!$C$4:$H$8,4,FALSE)*R428</f>
        <v>0</v>
      </c>
      <c r="T428" s="1">
        <v>0</v>
      </c>
      <c r="U428" s="182">
        <f>HLOOKUP(O428,Pesos!$C$4:$H$8,4,FALSE)*T428</f>
        <v>0</v>
      </c>
      <c r="V428" s="182">
        <f t="shared" si="32"/>
        <v>0</v>
      </c>
      <c r="W428" s="1"/>
    </row>
    <row r="429" spans="1:23">
      <c r="A429" s="1"/>
      <c r="B429" s="1"/>
      <c r="C429" s="1"/>
      <c r="D429" s="268"/>
      <c r="E429" s="176"/>
      <c r="F429" s="176"/>
      <c r="G429" s="1"/>
      <c r="H429" s="234"/>
      <c r="I429" s="234"/>
      <c r="J429" s="234"/>
      <c r="K429" s="1"/>
      <c r="L429" s="1">
        <f t="shared" si="25"/>
        <v>1</v>
      </c>
      <c r="M429" s="1">
        <f t="shared" si="26"/>
        <v>1</v>
      </c>
      <c r="N429" s="169">
        <f t="shared" si="31"/>
        <v>0</v>
      </c>
      <c r="O429" s="1" t="s">
        <v>168</v>
      </c>
      <c r="P429" s="1">
        <v>0</v>
      </c>
      <c r="Q429" s="182">
        <f>HLOOKUP(O429,Pesos!$C$4:$H$8,3,FALSE)*P429</f>
        <v>0</v>
      </c>
      <c r="R429" s="1">
        <v>0</v>
      </c>
      <c r="S429" s="182">
        <f>HLOOKUP(O429,Pesos!$C$4:$H$8,4,FALSE)*R429</f>
        <v>0</v>
      </c>
      <c r="T429" s="1">
        <v>0</v>
      </c>
      <c r="U429" s="182">
        <f>HLOOKUP(O429,Pesos!$C$4:$H$8,4,FALSE)*T429</f>
        <v>0</v>
      </c>
      <c r="V429" s="182">
        <f t="shared" si="32"/>
        <v>0</v>
      </c>
      <c r="W429" s="1"/>
    </row>
    <row r="430" spans="1:23">
      <c r="A430" s="1"/>
      <c r="B430" s="201"/>
      <c r="C430" s="228"/>
      <c r="D430" s="242"/>
      <c r="E430" s="242"/>
      <c r="F430" s="242"/>
      <c r="G430" s="177"/>
      <c r="H430" s="234"/>
      <c r="I430" s="224"/>
      <c r="J430" s="224"/>
      <c r="K430" s="177" t="s">
        <v>177</v>
      </c>
      <c r="L430" s="177">
        <v>1</v>
      </c>
      <c r="M430" s="177">
        <v>1</v>
      </c>
      <c r="N430" s="357">
        <v>0</v>
      </c>
      <c r="O430" s="177" t="s">
        <v>168</v>
      </c>
      <c r="P430" s="358">
        <v>0</v>
      </c>
      <c r="Q430" s="239">
        <v>0</v>
      </c>
      <c r="R430" s="358">
        <v>0</v>
      </c>
      <c r="S430" s="239">
        <v>0</v>
      </c>
      <c r="T430" s="239">
        <v>0</v>
      </c>
      <c r="U430" s="239">
        <v>0</v>
      </c>
      <c r="V430" s="239">
        <v>0</v>
      </c>
      <c r="W430" s="177" t="s">
        <v>177</v>
      </c>
    </row>
    <row r="431" spans="1:23">
      <c r="A431" s="1"/>
      <c r="B431" s="238"/>
      <c r="C431" s="229"/>
      <c r="D431" s="243"/>
      <c r="E431" s="243"/>
      <c r="F431" s="243"/>
      <c r="G431" s="178"/>
      <c r="H431" s="318"/>
      <c r="I431" s="225"/>
      <c r="J431" s="225"/>
      <c r="K431" s="178" t="s">
        <v>177</v>
      </c>
      <c r="L431" s="178">
        <v>1</v>
      </c>
      <c r="M431" s="178">
        <v>1</v>
      </c>
      <c r="N431" s="359">
        <v>0</v>
      </c>
      <c r="O431" s="178" t="s">
        <v>168</v>
      </c>
      <c r="P431" s="358">
        <v>0</v>
      </c>
      <c r="Q431" s="239">
        <v>0</v>
      </c>
      <c r="R431" s="358">
        <v>0</v>
      </c>
      <c r="S431" s="239">
        <v>0</v>
      </c>
      <c r="T431" s="239">
        <v>0</v>
      </c>
      <c r="U431" s="239">
        <v>0</v>
      </c>
      <c r="V431" s="239">
        <v>0</v>
      </c>
      <c r="W431" s="178" t="s">
        <v>177</v>
      </c>
    </row>
    <row r="432" spans="1:23">
      <c r="A432" s="1"/>
      <c r="B432" s="238"/>
      <c r="C432" s="229"/>
      <c r="D432" s="243"/>
      <c r="E432" s="243"/>
      <c r="F432" s="243"/>
      <c r="G432" s="178"/>
      <c r="H432" s="318"/>
      <c r="I432" s="225"/>
      <c r="J432" s="225"/>
      <c r="K432" s="178" t="s">
        <v>177</v>
      </c>
      <c r="L432" s="178">
        <v>1</v>
      </c>
      <c r="M432" s="178">
        <v>1</v>
      </c>
      <c r="N432" s="359">
        <v>0</v>
      </c>
      <c r="O432" s="178" t="s">
        <v>168</v>
      </c>
      <c r="P432" s="358">
        <v>0</v>
      </c>
      <c r="Q432" s="239">
        <v>0</v>
      </c>
      <c r="R432" s="358">
        <v>0</v>
      </c>
      <c r="S432" s="239">
        <v>0</v>
      </c>
      <c r="T432" s="239">
        <v>0</v>
      </c>
      <c r="U432" s="239">
        <v>0</v>
      </c>
      <c r="V432" s="239">
        <v>0</v>
      </c>
      <c r="W432" s="178" t="s">
        <v>177</v>
      </c>
    </row>
    <row r="433" spans="1:23">
      <c r="A433" s="1"/>
      <c r="B433" s="238"/>
      <c r="C433" s="229"/>
      <c r="D433" s="243"/>
      <c r="E433" s="243"/>
      <c r="F433" s="243"/>
      <c r="G433" s="255"/>
      <c r="H433" s="318"/>
      <c r="I433" s="225"/>
      <c r="J433" s="225"/>
      <c r="K433" s="178" t="s">
        <v>177</v>
      </c>
      <c r="L433" s="178">
        <v>1</v>
      </c>
      <c r="M433" s="178">
        <v>1</v>
      </c>
      <c r="N433" s="359">
        <v>0</v>
      </c>
      <c r="O433" s="178" t="s">
        <v>168</v>
      </c>
      <c r="P433" s="358">
        <v>0</v>
      </c>
      <c r="Q433" s="239">
        <v>0</v>
      </c>
      <c r="R433" s="358">
        <v>0</v>
      </c>
      <c r="S433" s="239">
        <v>0</v>
      </c>
      <c r="T433" s="239">
        <v>0</v>
      </c>
      <c r="U433" s="239">
        <v>0</v>
      </c>
      <c r="V433" s="239">
        <v>0</v>
      </c>
      <c r="W433" s="178" t="s">
        <v>177</v>
      </c>
    </row>
    <row r="434" spans="1:23">
      <c r="A434" s="1"/>
      <c r="B434" s="238"/>
      <c r="C434" s="229"/>
      <c r="D434" s="243"/>
      <c r="E434" s="243"/>
      <c r="F434" s="243"/>
      <c r="G434" s="255"/>
      <c r="H434" s="318"/>
      <c r="I434" s="225"/>
      <c r="J434" s="225"/>
      <c r="K434" s="178" t="s">
        <v>177</v>
      </c>
      <c r="L434" s="178">
        <v>1</v>
      </c>
      <c r="M434" s="178">
        <v>1</v>
      </c>
      <c r="N434" s="359">
        <v>0</v>
      </c>
      <c r="O434" s="178" t="s">
        <v>168</v>
      </c>
      <c r="P434" s="358">
        <v>0</v>
      </c>
      <c r="Q434" s="239">
        <v>0</v>
      </c>
      <c r="R434" s="358">
        <v>0</v>
      </c>
      <c r="S434" s="239">
        <v>0</v>
      </c>
      <c r="T434" s="239">
        <v>0</v>
      </c>
      <c r="U434" s="239">
        <v>0</v>
      </c>
      <c r="V434" s="239">
        <v>0</v>
      </c>
      <c r="W434" s="178" t="s">
        <v>177</v>
      </c>
    </row>
    <row r="435" spans="1:23">
      <c r="A435" s="1"/>
      <c r="B435" s="238"/>
      <c r="C435" s="229"/>
      <c r="D435" s="243"/>
      <c r="E435" s="243"/>
      <c r="F435" s="243"/>
      <c r="G435" s="178"/>
      <c r="H435" s="318"/>
      <c r="I435" s="225"/>
      <c r="J435" s="225"/>
      <c r="K435" s="178" t="s">
        <v>177</v>
      </c>
      <c r="L435" s="178">
        <v>1</v>
      </c>
      <c r="M435" s="178">
        <v>1</v>
      </c>
      <c r="N435" s="359">
        <v>0</v>
      </c>
      <c r="O435" s="178" t="s">
        <v>168</v>
      </c>
      <c r="P435" s="358">
        <v>0</v>
      </c>
      <c r="Q435" s="239">
        <v>0</v>
      </c>
      <c r="R435" s="358">
        <v>0</v>
      </c>
      <c r="S435" s="239">
        <v>0</v>
      </c>
      <c r="T435" s="239">
        <v>0</v>
      </c>
      <c r="U435" s="239">
        <v>0</v>
      </c>
      <c r="V435" s="239">
        <v>0</v>
      </c>
      <c r="W435" s="178" t="s">
        <v>177</v>
      </c>
    </row>
    <row r="436" spans="1:23">
      <c r="A436" s="1"/>
      <c r="B436" s="238"/>
      <c r="C436" s="229"/>
      <c r="D436" s="243"/>
      <c r="E436" s="243"/>
      <c r="F436" s="243"/>
      <c r="G436" s="178"/>
      <c r="H436" s="318"/>
      <c r="I436" s="225"/>
      <c r="J436" s="225"/>
      <c r="K436" s="178" t="s">
        <v>177</v>
      </c>
      <c r="L436" s="178">
        <v>1</v>
      </c>
      <c r="M436" s="178">
        <v>1</v>
      </c>
      <c r="N436" s="359">
        <v>0</v>
      </c>
      <c r="O436" s="178" t="s">
        <v>168</v>
      </c>
      <c r="P436" s="358">
        <v>0</v>
      </c>
      <c r="Q436" s="239">
        <v>0</v>
      </c>
      <c r="R436" s="358">
        <v>0</v>
      </c>
      <c r="S436" s="239">
        <v>0</v>
      </c>
      <c r="T436" s="239">
        <v>0</v>
      </c>
      <c r="U436" s="239">
        <v>0</v>
      </c>
      <c r="V436" s="239">
        <v>0</v>
      </c>
      <c r="W436" s="178" t="s">
        <v>177</v>
      </c>
    </row>
    <row r="437" spans="1:23">
      <c r="A437" s="1"/>
      <c r="B437" s="238"/>
      <c r="C437" s="229"/>
      <c r="D437" s="243"/>
      <c r="E437" s="243"/>
      <c r="F437" s="243"/>
      <c r="G437" s="255"/>
      <c r="H437" s="318"/>
      <c r="I437" s="225"/>
      <c r="J437" s="225"/>
      <c r="K437" s="178" t="s">
        <v>177</v>
      </c>
      <c r="L437" s="178">
        <v>1</v>
      </c>
      <c r="M437" s="178">
        <v>1</v>
      </c>
      <c r="N437" s="359">
        <v>0</v>
      </c>
      <c r="O437" s="178" t="s">
        <v>168</v>
      </c>
      <c r="P437" s="358">
        <v>0</v>
      </c>
      <c r="Q437" s="239">
        <v>0</v>
      </c>
      <c r="R437" s="358">
        <v>0</v>
      </c>
      <c r="S437" s="239">
        <v>0</v>
      </c>
      <c r="T437" s="239">
        <v>0</v>
      </c>
      <c r="U437" s="239">
        <v>0</v>
      </c>
      <c r="V437" s="239">
        <v>0</v>
      </c>
      <c r="W437" s="178" t="s">
        <v>177</v>
      </c>
    </row>
    <row r="438" spans="1:23">
      <c r="A438" s="1"/>
      <c r="B438" s="238"/>
      <c r="C438" s="229"/>
      <c r="D438" s="243"/>
      <c r="E438" s="243"/>
      <c r="F438" s="243"/>
      <c r="G438" s="255"/>
      <c r="H438" s="318"/>
      <c r="I438" s="225"/>
      <c r="J438" s="225"/>
      <c r="K438" s="178" t="s">
        <v>177</v>
      </c>
      <c r="L438" s="178">
        <v>1</v>
      </c>
      <c r="M438" s="178">
        <v>1</v>
      </c>
      <c r="N438" s="359">
        <v>0</v>
      </c>
      <c r="O438" s="178" t="s">
        <v>168</v>
      </c>
      <c r="P438" s="358">
        <v>0</v>
      </c>
      <c r="Q438" s="239">
        <v>0</v>
      </c>
      <c r="R438" s="358">
        <v>0</v>
      </c>
      <c r="S438" s="239">
        <v>0</v>
      </c>
      <c r="T438" s="239">
        <v>0</v>
      </c>
      <c r="U438" s="239">
        <v>0</v>
      </c>
      <c r="V438" s="239">
        <v>0</v>
      </c>
      <c r="W438" s="178" t="s">
        <v>177</v>
      </c>
    </row>
    <row r="439" spans="1:23">
      <c r="A439" s="1"/>
      <c r="B439" s="238"/>
      <c r="C439" s="229"/>
      <c r="D439" s="243"/>
      <c r="E439" s="243"/>
      <c r="F439" s="243"/>
      <c r="G439" s="255"/>
      <c r="H439" s="318"/>
      <c r="I439" s="225"/>
      <c r="J439" s="225"/>
      <c r="K439" s="178" t="s">
        <v>177</v>
      </c>
      <c r="L439" s="178">
        <v>2</v>
      </c>
      <c r="M439" s="178">
        <v>3</v>
      </c>
      <c r="N439" s="359">
        <v>0.5</v>
      </c>
      <c r="O439" s="178" t="s">
        <v>168</v>
      </c>
      <c r="P439" s="358">
        <v>0</v>
      </c>
      <c r="Q439" s="239">
        <v>0</v>
      </c>
      <c r="R439" s="358">
        <v>0</v>
      </c>
      <c r="S439" s="239">
        <v>0</v>
      </c>
      <c r="T439" s="239">
        <v>0</v>
      </c>
      <c r="U439" s="239">
        <v>0</v>
      </c>
      <c r="V439" s="239">
        <v>0</v>
      </c>
      <c r="W439" s="178" t="s">
        <v>177</v>
      </c>
    </row>
    <row r="440" spans="1:23">
      <c r="A440" s="1"/>
      <c r="B440" s="238"/>
      <c r="C440" s="229"/>
      <c r="D440" s="243"/>
      <c r="E440" s="243"/>
      <c r="F440" s="243"/>
      <c r="G440" s="181"/>
      <c r="H440" s="318"/>
      <c r="I440" s="225"/>
      <c r="J440" s="225"/>
      <c r="K440" s="178" t="s">
        <v>177</v>
      </c>
      <c r="L440" s="178">
        <v>3</v>
      </c>
      <c r="M440" s="178">
        <v>2</v>
      </c>
      <c r="N440" s="359">
        <v>-0.33</v>
      </c>
      <c r="O440" s="178" t="s">
        <v>168</v>
      </c>
      <c r="P440" s="358">
        <v>0</v>
      </c>
      <c r="Q440" s="239">
        <v>0</v>
      </c>
      <c r="R440" s="358">
        <v>0</v>
      </c>
      <c r="S440" s="239">
        <v>0</v>
      </c>
      <c r="T440" s="239">
        <v>0</v>
      </c>
      <c r="U440" s="239">
        <v>0</v>
      </c>
      <c r="V440" s="239">
        <v>0</v>
      </c>
      <c r="W440" s="178" t="s">
        <v>177</v>
      </c>
    </row>
    <row r="441" spans="1:23">
      <c r="A441" s="1"/>
      <c r="B441" s="238"/>
      <c r="C441" s="229"/>
      <c r="D441" s="243"/>
      <c r="E441" s="243"/>
      <c r="F441" s="243"/>
      <c r="G441" s="255"/>
      <c r="H441" s="318"/>
      <c r="I441" s="225"/>
      <c r="J441" s="225"/>
      <c r="K441" s="178" t="s">
        <v>177</v>
      </c>
      <c r="L441" s="178">
        <v>1</v>
      </c>
      <c r="M441" s="178">
        <v>1</v>
      </c>
      <c r="N441" s="359">
        <v>0</v>
      </c>
      <c r="O441" s="178" t="s">
        <v>168</v>
      </c>
      <c r="P441" s="358">
        <v>0</v>
      </c>
      <c r="Q441" s="239">
        <v>0</v>
      </c>
      <c r="R441" s="358">
        <v>0</v>
      </c>
      <c r="S441" s="239">
        <v>0</v>
      </c>
      <c r="T441" s="239">
        <v>0</v>
      </c>
      <c r="U441" s="239">
        <v>0</v>
      </c>
      <c r="V441" s="239">
        <v>0</v>
      </c>
      <c r="W441" s="178" t="s">
        <v>177</v>
      </c>
    </row>
    <row r="442" spans="1:23">
      <c r="A442" s="1"/>
      <c r="B442" s="238"/>
      <c r="C442" s="229"/>
      <c r="D442" s="243"/>
      <c r="E442" s="243"/>
      <c r="F442" s="243"/>
      <c r="G442" s="178"/>
      <c r="H442" s="318"/>
      <c r="I442" s="225"/>
      <c r="J442" s="225"/>
      <c r="K442" s="178" t="s">
        <v>177</v>
      </c>
      <c r="L442" s="178">
        <v>1</v>
      </c>
      <c r="M442" s="178">
        <v>2</v>
      </c>
      <c r="N442" s="359">
        <v>1</v>
      </c>
      <c r="O442" s="178" t="s">
        <v>168</v>
      </c>
      <c r="P442" s="358">
        <v>0</v>
      </c>
      <c r="Q442" s="239">
        <v>0</v>
      </c>
      <c r="R442" s="358">
        <v>0</v>
      </c>
      <c r="S442" s="239">
        <v>0</v>
      </c>
      <c r="T442" s="239">
        <v>0</v>
      </c>
      <c r="U442" s="239">
        <v>0</v>
      </c>
      <c r="V442" s="239">
        <v>0</v>
      </c>
      <c r="W442" s="178" t="s">
        <v>177</v>
      </c>
    </row>
    <row r="443" spans="1:23">
      <c r="A443" s="1"/>
      <c r="B443" s="238"/>
      <c r="C443" s="229"/>
      <c r="D443" s="243"/>
      <c r="E443" s="243"/>
      <c r="F443" s="243"/>
      <c r="G443" s="236"/>
      <c r="H443" s="362"/>
      <c r="I443" s="360"/>
      <c r="J443" s="360"/>
      <c r="K443" s="178" t="s">
        <v>177</v>
      </c>
      <c r="L443" s="178">
        <v>1</v>
      </c>
      <c r="M443" s="178">
        <v>1</v>
      </c>
      <c r="N443" s="359">
        <v>0</v>
      </c>
      <c r="O443" s="178" t="s">
        <v>168</v>
      </c>
      <c r="P443" s="358">
        <v>0</v>
      </c>
      <c r="Q443" s="239">
        <v>0</v>
      </c>
      <c r="R443" s="358">
        <v>0</v>
      </c>
      <c r="S443" s="239">
        <v>0</v>
      </c>
      <c r="T443" s="239">
        <v>0</v>
      </c>
      <c r="U443" s="239">
        <v>0</v>
      </c>
      <c r="V443" s="239">
        <v>0</v>
      </c>
      <c r="W443" s="178" t="s">
        <v>177</v>
      </c>
    </row>
    <row r="444" spans="1:23">
      <c r="A444" s="1"/>
      <c r="B444" s="238"/>
      <c r="C444" s="229"/>
      <c r="D444" s="243"/>
      <c r="E444" s="243"/>
      <c r="F444" s="243"/>
      <c r="G444" s="177"/>
      <c r="H444" s="234"/>
      <c r="I444" s="224"/>
      <c r="J444" s="224"/>
      <c r="K444" s="178" t="s">
        <v>177</v>
      </c>
      <c r="L444" s="178">
        <v>1</v>
      </c>
      <c r="M444" s="178">
        <v>1</v>
      </c>
      <c r="N444" s="359">
        <v>0</v>
      </c>
      <c r="O444" s="178" t="s">
        <v>168</v>
      </c>
      <c r="P444" s="358">
        <v>0</v>
      </c>
      <c r="Q444" s="239">
        <v>0</v>
      </c>
      <c r="R444" s="358">
        <v>0</v>
      </c>
      <c r="S444" s="239">
        <v>0</v>
      </c>
      <c r="T444" s="239">
        <v>0</v>
      </c>
      <c r="U444" s="239">
        <v>0</v>
      </c>
      <c r="V444" s="239">
        <v>0</v>
      </c>
      <c r="W444" s="178" t="s">
        <v>177</v>
      </c>
    </row>
    <row r="445" spans="1:23">
      <c r="A445" s="1"/>
      <c r="B445" s="238"/>
      <c r="C445" s="229"/>
      <c r="D445" s="243"/>
      <c r="E445" s="243"/>
      <c r="F445" s="243"/>
      <c r="G445" s="178"/>
      <c r="H445" s="318"/>
      <c r="I445" s="225"/>
      <c r="J445" s="225"/>
      <c r="K445" s="178" t="s">
        <v>177</v>
      </c>
      <c r="L445" s="178">
        <v>1</v>
      </c>
      <c r="M445" s="178">
        <v>1</v>
      </c>
      <c r="N445" s="359">
        <v>0</v>
      </c>
      <c r="O445" s="178" t="s">
        <v>168</v>
      </c>
      <c r="P445" s="358">
        <v>0</v>
      </c>
      <c r="Q445" s="239">
        <v>0</v>
      </c>
      <c r="R445" s="358">
        <v>0</v>
      </c>
      <c r="S445" s="239">
        <v>0</v>
      </c>
      <c r="T445" s="239">
        <v>0</v>
      </c>
      <c r="U445" s="239">
        <v>0</v>
      </c>
      <c r="V445" s="239">
        <v>0</v>
      </c>
      <c r="W445" s="178" t="s">
        <v>177</v>
      </c>
    </row>
    <row r="446" spans="1:23">
      <c r="A446" s="1"/>
      <c r="B446" s="238"/>
      <c r="C446" s="229"/>
      <c r="D446" s="243"/>
      <c r="E446" s="243"/>
      <c r="F446" s="243"/>
      <c r="G446" s="178"/>
      <c r="H446" s="318"/>
      <c r="I446" s="225"/>
      <c r="J446" s="225"/>
      <c r="K446" s="178" t="s">
        <v>177</v>
      </c>
      <c r="L446" s="178">
        <v>1</v>
      </c>
      <c r="M446" s="178">
        <v>1</v>
      </c>
      <c r="N446" s="359">
        <v>0</v>
      </c>
      <c r="O446" s="178" t="s">
        <v>168</v>
      </c>
      <c r="P446" s="358">
        <v>0</v>
      </c>
      <c r="Q446" s="239">
        <v>0</v>
      </c>
      <c r="R446" s="358">
        <v>0</v>
      </c>
      <c r="S446" s="239">
        <v>0</v>
      </c>
      <c r="T446" s="239">
        <v>0</v>
      </c>
      <c r="U446" s="239">
        <v>0</v>
      </c>
      <c r="V446" s="239">
        <v>0</v>
      </c>
      <c r="W446" s="178" t="s">
        <v>177</v>
      </c>
    </row>
    <row r="447" spans="1:23">
      <c r="A447" s="1"/>
      <c r="B447" s="238"/>
      <c r="C447" s="229"/>
      <c r="D447" s="243"/>
      <c r="E447" s="243"/>
      <c r="F447" s="243"/>
      <c r="G447" s="178"/>
      <c r="H447" s="318"/>
      <c r="I447" s="225"/>
      <c r="J447" s="225"/>
      <c r="K447" s="178" t="s">
        <v>177</v>
      </c>
      <c r="L447" s="178">
        <v>1</v>
      </c>
      <c r="M447" s="178">
        <v>1</v>
      </c>
      <c r="N447" s="359">
        <v>0</v>
      </c>
      <c r="O447" s="178" t="s">
        <v>168</v>
      </c>
      <c r="P447" s="358">
        <v>0</v>
      </c>
      <c r="Q447" s="239">
        <v>0</v>
      </c>
      <c r="R447" s="358">
        <v>0</v>
      </c>
      <c r="S447" s="239">
        <v>0</v>
      </c>
      <c r="T447" s="239">
        <v>0</v>
      </c>
      <c r="U447" s="239">
        <v>0</v>
      </c>
      <c r="V447" s="239">
        <v>0</v>
      </c>
      <c r="W447" s="178" t="s">
        <v>177</v>
      </c>
    </row>
    <row r="448" spans="1:23">
      <c r="A448" s="1"/>
      <c r="B448" s="238"/>
      <c r="C448" s="229"/>
      <c r="D448" s="243"/>
      <c r="E448" s="243"/>
      <c r="F448" s="243"/>
      <c r="G448" s="178"/>
      <c r="H448" s="318"/>
      <c r="I448" s="225"/>
      <c r="J448" s="225"/>
      <c r="K448" s="178" t="s">
        <v>177</v>
      </c>
      <c r="L448" s="178">
        <v>1</v>
      </c>
      <c r="M448" s="178">
        <v>1</v>
      </c>
      <c r="N448" s="359">
        <v>0</v>
      </c>
      <c r="O448" s="178" t="s">
        <v>168</v>
      </c>
      <c r="P448" s="358">
        <v>0</v>
      </c>
      <c r="Q448" s="239">
        <v>0</v>
      </c>
      <c r="R448" s="358">
        <v>0</v>
      </c>
      <c r="S448" s="239">
        <v>0</v>
      </c>
      <c r="T448" s="239">
        <v>0</v>
      </c>
      <c r="U448" s="239">
        <v>0</v>
      </c>
      <c r="V448" s="239">
        <v>0</v>
      </c>
      <c r="W448" s="178" t="s">
        <v>177</v>
      </c>
    </row>
    <row r="449" spans="1:23">
      <c r="A449" s="1"/>
      <c r="B449" s="238"/>
      <c r="C449" s="229"/>
      <c r="D449" s="243"/>
      <c r="E449" s="243"/>
      <c r="F449" s="243"/>
      <c r="G449" s="178"/>
      <c r="H449" s="318"/>
      <c r="I449" s="225"/>
      <c r="J449" s="225"/>
      <c r="K449" s="178" t="s">
        <v>177</v>
      </c>
      <c r="L449" s="178">
        <v>1</v>
      </c>
      <c r="M449" s="178">
        <v>1</v>
      </c>
      <c r="N449" s="359">
        <v>0</v>
      </c>
      <c r="O449" s="178" t="s">
        <v>168</v>
      </c>
      <c r="P449" s="358">
        <v>0</v>
      </c>
      <c r="Q449" s="239">
        <v>0</v>
      </c>
      <c r="R449" s="358">
        <v>0</v>
      </c>
      <c r="S449" s="239">
        <v>0</v>
      </c>
      <c r="T449" s="239">
        <v>0</v>
      </c>
      <c r="U449" s="239">
        <v>0</v>
      </c>
      <c r="V449" s="239">
        <v>0</v>
      </c>
      <c r="W449" s="178" t="s">
        <v>177</v>
      </c>
    </row>
    <row r="450" spans="1:23">
      <c r="A450" s="1"/>
      <c r="B450" s="238"/>
      <c r="C450" s="229"/>
      <c r="D450" s="243"/>
      <c r="E450" s="243"/>
      <c r="F450" s="243"/>
      <c r="G450" s="178"/>
      <c r="H450" s="318"/>
      <c r="I450" s="225"/>
      <c r="J450" s="225"/>
      <c r="K450" s="178" t="s">
        <v>177</v>
      </c>
      <c r="L450" s="178">
        <v>1</v>
      </c>
      <c r="M450" s="178">
        <v>1</v>
      </c>
      <c r="N450" s="359">
        <v>0</v>
      </c>
      <c r="O450" s="178" t="s">
        <v>168</v>
      </c>
      <c r="P450" s="358">
        <v>0</v>
      </c>
      <c r="Q450" s="239">
        <v>0</v>
      </c>
      <c r="R450" s="358">
        <v>0</v>
      </c>
      <c r="S450" s="239">
        <v>0</v>
      </c>
      <c r="T450" s="239">
        <v>0</v>
      </c>
      <c r="U450" s="239">
        <v>0</v>
      </c>
      <c r="V450" s="239">
        <v>0</v>
      </c>
      <c r="W450" s="178" t="s">
        <v>177</v>
      </c>
    </row>
    <row r="451" spans="1:23">
      <c r="A451" s="1"/>
      <c r="B451" s="238"/>
      <c r="C451" s="229"/>
      <c r="D451" s="243"/>
      <c r="E451" s="243"/>
      <c r="F451" s="243"/>
      <c r="G451" s="178"/>
      <c r="H451" s="318"/>
      <c r="I451" s="225"/>
      <c r="J451" s="225"/>
      <c r="K451" s="178" t="s">
        <v>177</v>
      </c>
      <c r="L451" s="178">
        <v>2</v>
      </c>
      <c r="M451" s="178">
        <v>2</v>
      </c>
      <c r="N451" s="359">
        <v>0</v>
      </c>
      <c r="O451" s="178" t="s">
        <v>168</v>
      </c>
      <c r="P451" s="358">
        <v>0</v>
      </c>
      <c r="Q451" s="239">
        <v>0</v>
      </c>
      <c r="R451" s="358">
        <v>0</v>
      </c>
      <c r="S451" s="239">
        <v>0</v>
      </c>
      <c r="T451" s="239">
        <v>0</v>
      </c>
      <c r="U451" s="239">
        <v>0</v>
      </c>
      <c r="V451" s="239">
        <v>0</v>
      </c>
      <c r="W451" s="178" t="s">
        <v>177</v>
      </c>
    </row>
    <row r="452" spans="1:23">
      <c r="A452" s="1"/>
      <c r="B452" s="238"/>
      <c r="C452" s="229"/>
      <c r="D452" s="243"/>
      <c r="E452" s="243"/>
      <c r="F452" s="243"/>
      <c r="G452" s="178"/>
      <c r="H452" s="318"/>
      <c r="I452" s="225"/>
      <c r="J452" s="225"/>
      <c r="K452" s="178" t="s">
        <v>177</v>
      </c>
      <c r="L452" s="178">
        <v>1</v>
      </c>
      <c r="M452" s="178">
        <v>1</v>
      </c>
      <c r="N452" s="359">
        <v>0</v>
      </c>
      <c r="O452" s="178" t="s">
        <v>168</v>
      </c>
      <c r="P452" s="358">
        <v>0</v>
      </c>
      <c r="Q452" s="239">
        <v>0</v>
      </c>
      <c r="R452" s="358">
        <v>0</v>
      </c>
      <c r="S452" s="239">
        <v>0</v>
      </c>
      <c r="T452" s="239">
        <v>0</v>
      </c>
      <c r="U452" s="239">
        <v>0</v>
      </c>
      <c r="V452" s="239">
        <v>0</v>
      </c>
      <c r="W452" s="178" t="s">
        <v>177</v>
      </c>
    </row>
    <row r="453" spans="1:23">
      <c r="A453" s="1"/>
      <c r="B453" s="238"/>
      <c r="C453" s="229"/>
      <c r="D453" s="243"/>
      <c r="E453" s="243"/>
      <c r="F453" s="243"/>
      <c r="G453" s="178"/>
      <c r="H453" s="318"/>
      <c r="I453" s="225"/>
      <c r="J453" s="225"/>
      <c r="K453" s="178" t="s">
        <v>177</v>
      </c>
      <c r="L453" s="178">
        <v>1</v>
      </c>
      <c r="M453" s="178">
        <v>1</v>
      </c>
      <c r="N453" s="359">
        <v>0</v>
      </c>
      <c r="O453" s="178" t="s">
        <v>168</v>
      </c>
      <c r="P453" s="358">
        <v>0</v>
      </c>
      <c r="Q453" s="239">
        <v>0</v>
      </c>
      <c r="R453" s="358">
        <v>0</v>
      </c>
      <c r="S453" s="239">
        <v>0</v>
      </c>
      <c r="T453" s="239">
        <v>0</v>
      </c>
      <c r="U453" s="239">
        <v>0</v>
      </c>
      <c r="V453" s="239">
        <v>0</v>
      </c>
      <c r="W453" s="178" t="s">
        <v>177</v>
      </c>
    </row>
    <row r="454" spans="1:23">
      <c r="A454" s="1"/>
      <c r="B454" s="238"/>
      <c r="C454" s="229"/>
      <c r="D454" s="243"/>
      <c r="E454" s="243"/>
      <c r="F454" s="243"/>
      <c r="G454" s="178"/>
      <c r="H454" s="318"/>
      <c r="I454" s="225"/>
      <c r="J454" s="225"/>
      <c r="K454" s="178" t="s">
        <v>177</v>
      </c>
      <c r="L454" s="178">
        <v>1</v>
      </c>
      <c r="M454" s="178">
        <v>1</v>
      </c>
      <c r="N454" s="359">
        <v>0</v>
      </c>
      <c r="O454" s="178" t="s">
        <v>168</v>
      </c>
      <c r="P454" s="358">
        <v>0</v>
      </c>
      <c r="Q454" s="239">
        <v>0</v>
      </c>
      <c r="R454" s="358">
        <v>0</v>
      </c>
      <c r="S454" s="239">
        <v>0</v>
      </c>
      <c r="T454" s="239">
        <v>0</v>
      </c>
      <c r="U454" s="239">
        <v>0</v>
      </c>
      <c r="V454" s="239">
        <v>0</v>
      </c>
      <c r="W454" s="178" t="s">
        <v>177</v>
      </c>
    </row>
    <row r="455" spans="1:23">
      <c r="A455" s="1"/>
      <c r="B455" s="238"/>
      <c r="C455" s="229"/>
      <c r="D455" s="243"/>
      <c r="E455" s="243"/>
      <c r="F455" s="243"/>
      <c r="G455" s="178"/>
      <c r="H455" s="318"/>
      <c r="I455" s="225"/>
      <c r="J455" s="225"/>
      <c r="K455" s="178" t="s">
        <v>177</v>
      </c>
      <c r="L455" s="178">
        <v>1</v>
      </c>
      <c r="M455" s="178">
        <v>1</v>
      </c>
      <c r="N455" s="359">
        <v>0</v>
      </c>
      <c r="O455" s="178" t="s">
        <v>168</v>
      </c>
      <c r="P455" s="358">
        <v>0</v>
      </c>
      <c r="Q455" s="239">
        <v>0</v>
      </c>
      <c r="R455" s="358">
        <v>0</v>
      </c>
      <c r="S455" s="239">
        <v>0</v>
      </c>
      <c r="T455" s="239">
        <v>0</v>
      </c>
      <c r="U455" s="239">
        <v>0</v>
      </c>
      <c r="V455" s="239">
        <v>0</v>
      </c>
      <c r="W455" s="178" t="s">
        <v>177</v>
      </c>
    </row>
    <row r="456" spans="1:23">
      <c r="A456" s="1"/>
      <c r="B456" s="238"/>
      <c r="C456" s="229"/>
      <c r="D456" s="243"/>
      <c r="E456" s="243"/>
      <c r="F456" s="243"/>
      <c r="G456" s="178"/>
      <c r="H456" s="318"/>
      <c r="I456" s="225"/>
      <c r="J456" s="225"/>
      <c r="K456" s="178" t="s">
        <v>177</v>
      </c>
      <c r="L456" s="178">
        <v>1</v>
      </c>
      <c r="M456" s="178">
        <v>1</v>
      </c>
      <c r="N456" s="359">
        <v>0</v>
      </c>
      <c r="O456" s="178" t="s">
        <v>168</v>
      </c>
      <c r="P456" s="358">
        <v>0</v>
      </c>
      <c r="Q456" s="239">
        <v>0</v>
      </c>
      <c r="R456" s="358">
        <v>0</v>
      </c>
      <c r="S456" s="239">
        <v>0</v>
      </c>
      <c r="T456" s="239">
        <v>0</v>
      </c>
      <c r="U456" s="239">
        <v>0</v>
      </c>
      <c r="V456" s="239">
        <v>0</v>
      </c>
      <c r="W456" s="178" t="s">
        <v>177</v>
      </c>
    </row>
    <row r="457" spans="1:23">
      <c r="A457" s="1"/>
      <c r="B457" s="238"/>
      <c r="C457" s="229"/>
      <c r="D457" s="243"/>
      <c r="E457" s="243"/>
      <c r="F457" s="243"/>
      <c r="G457" s="178"/>
      <c r="H457" s="318"/>
      <c r="I457" s="225"/>
      <c r="J457" s="225"/>
      <c r="K457" s="178" t="s">
        <v>177</v>
      </c>
      <c r="L457" s="178">
        <v>1</v>
      </c>
      <c r="M457" s="178">
        <v>1</v>
      </c>
      <c r="N457" s="359">
        <v>0</v>
      </c>
      <c r="O457" s="178" t="s">
        <v>168</v>
      </c>
      <c r="P457" s="358">
        <v>0</v>
      </c>
      <c r="Q457" s="239">
        <v>0</v>
      </c>
      <c r="R457" s="358">
        <v>0</v>
      </c>
      <c r="S457" s="239">
        <v>0</v>
      </c>
      <c r="T457" s="239">
        <v>0</v>
      </c>
      <c r="U457" s="239">
        <v>0</v>
      </c>
      <c r="V457" s="239">
        <v>0</v>
      </c>
      <c r="W457" s="178" t="s">
        <v>177</v>
      </c>
    </row>
    <row r="458" spans="1:23">
      <c r="A458" s="1"/>
      <c r="B458" s="238"/>
      <c r="C458" s="229"/>
      <c r="D458" s="243"/>
      <c r="E458" s="243"/>
      <c r="F458" s="243"/>
      <c r="G458" s="178"/>
      <c r="H458" s="318"/>
      <c r="I458" s="225"/>
      <c r="J458" s="225"/>
      <c r="K458" s="178" t="s">
        <v>177</v>
      </c>
      <c r="L458" s="178">
        <v>1</v>
      </c>
      <c r="M458" s="178">
        <v>1</v>
      </c>
      <c r="N458" s="359">
        <v>0</v>
      </c>
      <c r="O458" s="178" t="s">
        <v>168</v>
      </c>
      <c r="P458" s="358">
        <v>0</v>
      </c>
      <c r="Q458" s="239">
        <v>0</v>
      </c>
      <c r="R458" s="358">
        <v>0</v>
      </c>
      <c r="S458" s="239">
        <v>0</v>
      </c>
      <c r="T458" s="239">
        <v>0</v>
      </c>
      <c r="U458" s="239">
        <v>0</v>
      </c>
      <c r="V458" s="239">
        <v>0</v>
      </c>
      <c r="W458" s="236" t="s">
        <v>177</v>
      </c>
    </row>
    <row r="459" spans="1:23">
      <c r="A459" s="1"/>
      <c r="B459" s="238"/>
      <c r="C459" s="229"/>
      <c r="D459" s="243"/>
      <c r="E459" s="243"/>
      <c r="F459" s="243"/>
      <c r="G459" s="178"/>
      <c r="H459" s="318"/>
      <c r="I459" s="225"/>
      <c r="J459" s="225"/>
      <c r="K459" s="178" t="s">
        <v>177</v>
      </c>
      <c r="L459" s="178">
        <v>1</v>
      </c>
      <c r="M459" s="178">
        <v>1</v>
      </c>
      <c r="N459" s="359">
        <v>0</v>
      </c>
      <c r="O459" s="178" t="s">
        <v>168</v>
      </c>
      <c r="P459" s="358">
        <v>0</v>
      </c>
      <c r="Q459" s="239">
        <v>0</v>
      </c>
      <c r="R459" s="358">
        <v>0</v>
      </c>
      <c r="S459" s="239">
        <v>0</v>
      </c>
      <c r="T459" s="239">
        <v>0</v>
      </c>
      <c r="U459" s="239">
        <v>0</v>
      </c>
      <c r="V459" s="239">
        <v>0</v>
      </c>
      <c r="W459" s="177" t="s">
        <v>177</v>
      </c>
    </row>
    <row r="460" spans="1:23">
      <c r="A460" s="1"/>
      <c r="B460" s="238"/>
      <c r="C460" s="229"/>
      <c r="D460" s="243"/>
      <c r="E460" s="243"/>
      <c r="F460" s="243"/>
      <c r="G460" s="178"/>
      <c r="H460" s="318"/>
      <c r="I460" s="225"/>
      <c r="J460" s="225"/>
      <c r="K460" s="178" t="s">
        <v>177</v>
      </c>
      <c r="L460" s="178">
        <v>1</v>
      </c>
      <c r="M460" s="178">
        <v>1</v>
      </c>
      <c r="N460" s="359">
        <v>0</v>
      </c>
      <c r="O460" s="178" t="s">
        <v>168</v>
      </c>
      <c r="P460" s="358">
        <v>0</v>
      </c>
      <c r="Q460" s="239">
        <v>0</v>
      </c>
      <c r="R460" s="358">
        <v>0</v>
      </c>
      <c r="S460" s="239">
        <v>0</v>
      </c>
      <c r="T460" s="239">
        <v>0</v>
      </c>
      <c r="U460" s="239">
        <v>0</v>
      </c>
      <c r="V460" s="239">
        <v>0</v>
      </c>
      <c r="W460" s="178" t="s">
        <v>177</v>
      </c>
    </row>
    <row r="461" spans="1:23">
      <c r="A461" s="1"/>
      <c r="B461" s="238"/>
      <c r="C461" s="229"/>
      <c r="D461" s="243"/>
      <c r="E461" s="243"/>
      <c r="F461" s="243"/>
      <c r="G461" s="178"/>
      <c r="H461" s="318"/>
      <c r="I461" s="225"/>
      <c r="J461" s="225"/>
      <c r="K461" s="178" t="s">
        <v>177</v>
      </c>
      <c r="L461" s="178">
        <v>1</v>
      </c>
      <c r="M461" s="178">
        <v>1</v>
      </c>
      <c r="N461" s="359">
        <v>0</v>
      </c>
      <c r="O461" s="178" t="s">
        <v>168</v>
      </c>
      <c r="P461" s="358">
        <v>0</v>
      </c>
      <c r="Q461" s="239">
        <v>0</v>
      </c>
      <c r="R461" s="358">
        <v>0</v>
      </c>
      <c r="S461" s="239">
        <v>0</v>
      </c>
      <c r="T461" s="239">
        <v>0</v>
      </c>
      <c r="U461" s="239">
        <v>0</v>
      </c>
      <c r="V461" s="239">
        <v>0</v>
      </c>
      <c r="W461" s="178" t="s">
        <v>177</v>
      </c>
    </row>
    <row r="462" spans="1:23">
      <c r="A462" s="1"/>
      <c r="B462" s="238"/>
      <c r="C462" s="229"/>
      <c r="D462" s="243"/>
      <c r="E462" s="243"/>
      <c r="F462" s="243"/>
      <c r="G462" s="178"/>
      <c r="H462" s="318"/>
      <c r="I462" s="225"/>
      <c r="J462" s="225"/>
      <c r="K462" s="178" t="s">
        <v>177</v>
      </c>
      <c r="L462" s="178">
        <v>1</v>
      </c>
      <c r="M462" s="178">
        <v>1</v>
      </c>
      <c r="N462" s="359">
        <v>0</v>
      </c>
      <c r="O462" s="178" t="s">
        <v>168</v>
      </c>
      <c r="P462" s="358">
        <v>0</v>
      </c>
      <c r="Q462" s="239">
        <v>0</v>
      </c>
      <c r="R462" s="358">
        <v>0</v>
      </c>
      <c r="S462" s="239">
        <v>0</v>
      </c>
      <c r="T462" s="239">
        <v>0</v>
      </c>
      <c r="U462" s="239">
        <v>0</v>
      </c>
      <c r="V462" s="239">
        <v>0</v>
      </c>
      <c r="W462" s="178" t="s">
        <v>177</v>
      </c>
    </row>
    <row r="463" spans="1:23">
      <c r="A463" s="1"/>
      <c r="B463" s="238"/>
      <c r="C463" s="229"/>
      <c r="D463" s="243"/>
      <c r="E463" s="243"/>
      <c r="F463" s="243"/>
      <c r="G463" s="236"/>
      <c r="H463" s="318"/>
      <c r="I463" s="225"/>
      <c r="J463" s="225"/>
      <c r="K463" s="178" t="s">
        <v>177</v>
      </c>
      <c r="L463" s="178">
        <v>3</v>
      </c>
      <c r="M463" s="178">
        <v>2</v>
      </c>
      <c r="N463" s="359">
        <v>-0.33</v>
      </c>
      <c r="O463" s="178" t="s">
        <v>168</v>
      </c>
      <c r="P463" s="358">
        <v>0</v>
      </c>
      <c r="Q463" s="239">
        <v>0</v>
      </c>
      <c r="R463" s="358">
        <v>0</v>
      </c>
      <c r="S463" s="239">
        <v>0</v>
      </c>
      <c r="T463" s="239">
        <v>0</v>
      </c>
      <c r="U463" s="239">
        <v>0</v>
      </c>
      <c r="V463" s="239">
        <v>0</v>
      </c>
      <c r="W463" s="178" t="s">
        <v>177</v>
      </c>
    </row>
    <row r="464" spans="1:23">
      <c r="A464" s="1"/>
      <c r="B464" s="238"/>
      <c r="C464" s="229"/>
      <c r="D464" s="243"/>
      <c r="E464" s="243"/>
      <c r="F464" s="243"/>
      <c r="G464" s="177"/>
      <c r="H464" s="318"/>
      <c r="I464" s="225"/>
      <c r="J464" s="225"/>
      <c r="K464" s="178" t="s">
        <v>177</v>
      </c>
      <c r="L464" s="178">
        <v>1</v>
      </c>
      <c r="M464" s="178">
        <v>1</v>
      </c>
      <c r="N464" s="359">
        <v>0</v>
      </c>
      <c r="O464" s="178" t="s">
        <v>168</v>
      </c>
      <c r="P464" s="358">
        <v>0</v>
      </c>
      <c r="Q464" s="239">
        <v>0</v>
      </c>
      <c r="R464" s="358">
        <v>0</v>
      </c>
      <c r="S464" s="239">
        <v>0</v>
      </c>
      <c r="T464" s="239">
        <v>0</v>
      </c>
      <c r="U464" s="239">
        <v>0</v>
      </c>
      <c r="V464" s="239">
        <v>0</v>
      </c>
      <c r="W464" s="178" t="s">
        <v>177</v>
      </c>
    </row>
    <row r="465" spans="1:23">
      <c r="A465" s="1"/>
      <c r="B465" s="238"/>
      <c r="C465" s="229"/>
      <c r="D465" s="243"/>
      <c r="E465" s="243"/>
      <c r="F465" s="243"/>
      <c r="G465" s="178"/>
      <c r="H465" s="318"/>
      <c r="I465" s="225"/>
      <c r="J465" s="225"/>
      <c r="K465" s="178" t="s">
        <v>177</v>
      </c>
      <c r="L465" s="178">
        <v>7</v>
      </c>
      <c r="M465" s="178">
        <v>7</v>
      </c>
      <c r="N465" s="359">
        <v>0</v>
      </c>
      <c r="O465" s="178" t="s">
        <v>168</v>
      </c>
      <c r="P465" s="358">
        <v>0</v>
      </c>
      <c r="Q465" s="239">
        <v>0</v>
      </c>
      <c r="R465" s="358">
        <v>0</v>
      </c>
      <c r="S465" s="239">
        <v>0</v>
      </c>
      <c r="T465" s="239">
        <v>0</v>
      </c>
      <c r="U465" s="239">
        <v>0</v>
      </c>
      <c r="V465" s="239">
        <v>0</v>
      </c>
      <c r="W465" s="178" t="s">
        <v>177</v>
      </c>
    </row>
    <row r="466" spans="1:23">
      <c r="A466" s="1"/>
      <c r="B466" s="238"/>
      <c r="C466" s="229"/>
      <c r="D466" s="243"/>
      <c r="E466" s="243"/>
      <c r="F466" s="243"/>
      <c r="G466" s="178"/>
      <c r="H466" s="318"/>
      <c r="I466" s="225"/>
      <c r="J466" s="225"/>
      <c r="K466" s="178" t="s">
        <v>177</v>
      </c>
      <c r="L466" s="178">
        <v>1</v>
      </c>
      <c r="M466" s="178">
        <v>1</v>
      </c>
      <c r="N466" s="359">
        <v>0</v>
      </c>
      <c r="O466" s="178" t="s">
        <v>168</v>
      </c>
      <c r="P466" s="358">
        <v>0</v>
      </c>
      <c r="Q466" s="239">
        <v>0</v>
      </c>
      <c r="R466" s="358">
        <v>0</v>
      </c>
      <c r="S466" s="239">
        <v>0</v>
      </c>
      <c r="T466" s="239">
        <v>0</v>
      </c>
      <c r="U466" s="239">
        <v>0</v>
      </c>
      <c r="V466" s="239">
        <v>0</v>
      </c>
      <c r="W466" s="178" t="s">
        <v>177</v>
      </c>
    </row>
    <row r="467" spans="1:23">
      <c r="A467" s="1"/>
      <c r="B467" s="238"/>
      <c r="C467" s="229"/>
      <c r="D467" s="243"/>
      <c r="E467" s="243"/>
      <c r="F467" s="243"/>
      <c r="G467" s="178"/>
      <c r="H467" s="318"/>
      <c r="I467" s="225"/>
      <c r="J467" s="225"/>
      <c r="K467" s="178" t="s">
        <v>177</v>
      </c>
      <c r="L467" s="178">
        <v>1</v>
      </c>
      <c r="M467" s="178">
        <v>1</v>
      </c>
      <c r="N467" s="359">
        <v>0</v>
      </c>
      <c r="O467" s="178" t="s">
        <v>168</v>
      </c>
      <c r="P467" s="358">
        <v>0</v>
      </c>
      <c r="Q467" s="239">
        <v>0</v>
      </c>
      <c r="R467" s="358">
        <v>0</v>
      </c>
      <c r="S467" s="239">
        <v>0</v>
      </c>
      <c r="T467" s="239">
        <v>0</v>
      </c>
      <c r="U467" s="239">
        <v>0</v>
      </c>
      <c r="V467" s="239">
        <v>0</v>
      </c>
      <c r="W467" s="178" t="s">
        <v>177</v>
      </c>
    </row>
    <row r="468" spans="1:23">
      <c r="A468" s="1"/>
      <c r="B468" s="238"/>
      <c r="C468" s="229"/>
      <c r="D468" s="243"/>
      <c r="E468" s="243"/>
      <c r="F468" s="243"/>
      <c r="G468" s="178"/>
      <c r="H468" s="318"/>
      <c r="I468" s="225"/>
      <c r="J468" s="225"/>
      <c r="K468" s="178" t="s">
        <v>177</v>
      </c>
      <c r="L468" s="178">
        <v>1</v>
      </c>
      <c r="M468" s="178">
        <v>1</v>
      </c>
      <c r="N468" s="359">
        <v>0</v>
      </c>
      <c r="O468" s="178" t="s">
        <v>168</v>
      </c>
      <c r="P468" s="358">
        <v>0</v>
      </c>
      <c r="Q468" s="239">
        <v>0</v>
      </c>
      <c r="R468" s="358">
        <v>0</v>
      </c>
      <c r="S468" s="239">
        <v>0</v>
      </c>
      <c r="T468" s="239">
        <v>0</v>
      </c>
      <c r="U468" s="239">
        <v>0</v>
      </c>
      <c r="V468" s="239">
        <v>0</v>
      </c>
      <c r="W468" s="178" t="s">
        <v>177</v>
      </c>
    </row>
    <row r="469" spans="1:23">
      <c r="A469" s="1"/>
      <c r="B469" s="238"/>
      <c r="C469" s="229"/>
      <c r="D469" s="243"/>
      <c r="E469" s="243"/>
      <c r="F469" s="243"/>
      <c r="G469" s="178"/>
      <c r="H469" s="318"/>
      <c r="I469" s="225"/>
      <c r="J469" s="225"/>
      <c r="K469" s="178" t="s">
        <v>177</v>
      </c>
      <c r="L469" s="178">
        <v>1</v>
      </c>
      <c r="M469" s="178">
        <v>1</v>
      </c>
      <c r="N469" s="359">
        <v>0</v>
      </c>
      <c r="O469" s="178" t="s">
        <v>168</v>
      </c>
      <c r="P469" s="358">
        <v>0</v>
      </c>
      <c r="Q469" s="239">
        <v>0</v>
      </c>
      <c r="R469" s="358">
        <v>0</v>
      </c>
      <c r="S469" s="239">
        <v>0</v>
      </c>
      <c r="T469" s="239">
        <v>0</v>
      </c>
      <c r="U469" s="239">
        <v>0</v>
      </c>
      <c r="V469" s="239">
        <v>0</v>
      </c>
      <c r="W469" s="178" t="s">
        <v>177</v>
      </c>
    </row>
    <row r="470" spans="1:23">
      <c r="A470" s="1"/>
      <c r="B470" s="238"/>
      <c r="C470" s="229"/>
      <c r="D470" s="243"/>
      <c r="E470" s="243"/>
      <c r="F470" s="243"/>
      <c r="G470" s="178"/>
      <c r="H470" s="318"/>
      <c r="I470" s="225"/>
      <c r="J470" s="225"/>
      <c r="K470" s="178" t="s">
        <v>177</v>
      </c>
      <c r="L470" s="178">
        <v>1</v>
      </c>
      <c r="M470" s="178">
        <v>1</v>
      </c>
      <c r="N470" s="359">
        <v>0</v>
      </c>
      <c r="O470" s="178" t="s">
        <v>168</v>
      </c>
      <c r="P470" s="358">
        <v>0</v>
      </c>
      <c r="Q470" s="239">
        <v>0</v>
      </c>
      <c r="R470" s="358">
        <v>0</v>
      </c>
      <c r="S470" s="239">
        <v>0</v>
      </c>
      <c r="T470" s="239">
        <v>0</v>
      </c>
      <c r="U470" s="239">
        <v>0</v>
      </c>
      <c r="V470" s="239">
        <v>0</v>
      </c>
      <c r="W470" s="178" t="s">
        <v>177</v>
      </c>
    </row>
    <row r="471" spans="1:23">
      <c r="A471" s="1"/>
      <c r="B471" s="238"/>
      <c r="C471" s="229"/>
      <c r="D471" s="243"/>
      <c r="E471" s="243"/>
      <c r="F471" s="243"/>
      <c r="G471" s="178"/>
      <c r="H471" s="318"/>
      <c r="I471" s="225"/>
      <c r="J471" s="225"/>
      <c r="K471" s="178" t="s">
        <v>177</v>
      </c>
      <c r="L471" s="178">
        <v>1</v>
      </c>
      <c r="M471" s="178">
        <v>1</v>
      </c>
      <c r="N471" s="359">
        <v>0</v>
      </c>
      <c r="O471" s="178" t="s">
        <v>168</v>
      </c>
      <c r="P471" s="358">
        <v>0</v>
      </c>
      <c r="Q471" s="239">
        <v>0</v>
      </c>
      <c r="R471" s="358">
        <v>0</v>
      </c>
      <c r="S471" s="239">
        <v>0</v>
      </c>
      <c r="T471" s="239">
        <v>0</v>
      </c>
      <c r="U471" s="239">
        <v>0</v>
      </c>
      <c r="V471" s="239">
        <v>0</v>
      </c>
      <c r="W471" s="178" t="s">
        <v>177</v>
      </c>
    </row>
    <row r="472" spans="1:23">
      <c r="A472" s="1"/>
      <c r="B472" s="238"/>
      <c r="C472" s="229"/>
      <c r="D472" s="243"/>
      <c r="E472" s="243"/>
      <c r="F472" s="243"/>
      <c r="G472" s="178"/>
      <c r="H472" s="318"/>
      <c r="I472" s="225"/>
      <c r="J472" s="225"/>
      <c r="K472" s="178" t="s">
        <v>177</v>
      </c>
      <c r="L472" s="178">
        <v>1</v>
      </c>
      <c r="M472" s="178">
        <v>1</v>
      </c>
      <c r="N472" s="359">
        <v>0</v>
      </c>
      <c r="O472" s="178" t="s">
        <v>168</v>
      </c>
      <c r="P472" s="358">
        <v>0</v>
      </c>
      <c r="Q472" s="239">
        <v>0</v>
      </c>
      <c r="R472" s="358">
        <v>0</v>
      </c>
      <c r="S472" s="239">
        <v>0</v>
      </c>
      <c r="T472" s="239">
        <v>0</v>
      </c>
      <c r="U472" s="239">
        <v>0</v>
      </c>
      <c r="V472" s="239">
        <v>0</v>
      </c>
      <c r="W472" s="178" t="s">
        <v>177</v>
      </c>
    </row>
    <row r="473" spans="1:23">
      <c r="A473" s="1"/>
      <c r="B473" s="238"/>
      <c r="C473" s="229"/>
      <c r="D473" s="243"/>
      <c r="E473" s="243"/>
      <c r="F473" s="243"/>
      <c r="G473" s="178"/>
      <c r="H473" s="318"/>
      <c r="I473" s="225"/>
      <c r="J473" s="225"/>
      <c r="K473" s="178" t="s">
        <v>177</v>
      </c>
      <c r="L473" s="178">
        <v>1</v>
      </c>
      <c r="M473" s="178">
        <v>1</v>
      </c>
      <c r="N473" s="359">
        <v>0</v>
      </c>
      <c r="O473" s="178" t="s">
        <v>168</v>
      </c>
      <c r="P473" s="358">
        <v>0</v>
      </c>
      <c r="Q473" s="239">
        <v>0</v>
      </c>
      <c r="R473" s="358">
        <v>0</v>
      </c>
      <c r="S473" s="239">
        <v>0</v>
      </c>
      <c r="T473" s="239">
        <v>0</v>
      </c>
      <c r="U473" s="239">
        <v>0</v>
      </c>
      <c r="V473" s="239">
        <v>0</v>
      </c>
      <c r="W473" s="178" t="s">
        <v>177</v>
      </c>
    </row>
    <row r="474" spans="1:23">
      <c r="A474" s="1"/>
      <c r="B474" s="238"/>
      <c r="C474" s="229"/>
      <c r="D474" s="243"/>
      <c r="E474" s="243"/>
      <c r="F474" s="243"/>
      <c r="G474" s="178"/>
      <c r="H474" s="318"/>
      <c r="I474" s="225"/>
      <c r="J474" s="225"/>
      <c r="K474" s="178" t="s">
        <v>177</v>
      </c>
      <c r="L474" s="178">
        <v>1</v>
      </c>
      <c r="M474" s="178">
        <v>1</v>
      </c>
      <c r="N474" s="359">
        <v>0</v>
      </c>
      <c r="O474" s="178" t="s">
        <v>168</v>
      </c>
      <c r="P474" s="358">
        <v>0</v>
      </c>
      <c r="Q474" s="239">
        <v>0</v>
      </c>
      <c r="R474" s="358">
        <v>0</v>
      </c>
      <c r="S474" s="239">
        <v>0</v>
      </c>
      <c r="T474" s="239">
        <v>0</v>
      </c>
      <c r="U474" s="239">
        <v>0</v>
      </c>
      <c r="V474" s="239">
        <v>0</v>
      </c>
      <c r="W474" s="178" t="s">
        <v>177</v>
      </c>
    </row>
    <row r="475" spans="1:23">
      <c r="A475" s="1"/>
      <c r="B475" s="238"/>
      <c r="C475" s="229"/>
      <c r="D475" s="243"/>
      <c r="E475" s="243"/>
      <c r="F475" s="243"/>
      <c r="G475" s="178"/>
      <c r="H475" s="318"/>
      <c r="I475" s="225"/>
      <c r="J475" s="225"/>
      <c r="K475" s="178" t="s">
        <v>177</v>
      </c>
      <c r="L475" s="178">
        <v>1</v>
      </c>
      <c r="M475" s="178">
        <v>1</v>
      </c>
      <c r="N475" s="359">
        <v>0</v>
      </c>
      <c r="O475" s="178" t="s">
        <v>168</v>
      </c>
      <c r="P475" s="358">
        <v>0</v>
      </c>
      <c r="Q475" s="239">
        <v>0</v>
      </c>
      <c r="R475" s="358">
        <v>0</v>
      </c>
      <c r="S475" s="239">
        <v>0</v>
      </c>
      <c r="T475" s="239">
        <v>0</v>
      </c>
      <c r="U475" s="239">
        <v>0</v>
      </c>
      <c r="V475" s="239">
        <v>0</v>
      </c>
      <c r="W475" s="178" t="s">
        <v>177</v>
      </c>
    </row>
    <row r="476" spans="1:23">
      <c r="A476" s="1"/>
      <c r="B476" s="238"/>
      <c r="C476" s="229"/>
      <c r="D476" s="243"/>
      <c r="E476" s="243"/>
      <c r="F476" s="243"/>
      <c r="G476" s="178"/>
      <c r="H476" s="318"/>
      <c r="I476" s="225"/>
      <c r="J476" s="225"/>
      <c r="K476" s="178" t="s">
        <v>177</v>
      </c>
      <c r="L476" s="178">
        <v>1</v>
      </c>
      <c r="M476" s="178">
        <v>1</v>
      </c>
      <c r="N476" s="359">
        <v>0</v>
      </c>
      <c r="O476" s="178" t="s">
        <v>168</v>
      </c>
      <c r="P476" s="358">
        <v>0</v>
      </c>
      <c r="Q476" s="239">
        <v>0</v>
      </c>
      <c r="R476" s="358">
        <v>0</v>
      </c>
      <c r="S476" s="239">
        <v>0</v>
      </c>
      <c r="T476" s="239">
        <v>0</v>
      </c>
      <c r="U476" s="239">
        <v>0</v>
      </c>
      <c r="V476" s="239">
        <v>0</v>
      </c>
      <c r="W476" s="178" t="s">
        <v>177</v>
      </c>
    </row>
    <row r="477" spans="1:23">
      <c r="A477" s="1"/>
      <c r="B477" s="238"/>
      <c r="C477" s="229"/>
      <c r="D477" s="243"/>
      <c r="E477" s="243"/>
      <c r="F477" s="243"/>
      <c r="G477" s="178"/>
      <c r="H477" s="318"/>
      <c r="I477" s="225"/>
      <c r="J477" s="225"/>
      <c r="K477" s="178" t="s">
        <v>177</v>
      </c>
      <c r="L477" s="178">
        <v>2</v>
      </c>
      <c r="M477" s="178">
        <v>3</v>
      </c>
      <c r="N477" s="359">
        <v>0.5</v>
      </c>
      <c r="O477" s="178" t="s">
        <v>168</v>
      </c>
      <c r="P477" s="358">
        <v>0</v>
      </c>
      <c r="Q477" s="239">
        <v>0</v>
      </c>
      <c r="R477" s="358">
        <v>0</v>
      </c>
      <c r="S477" s="239">
        <v>0</v>
      </c>
      <c r="T477" s="239">
        <v>0</v>
      </c>
      <c r="U477" s="239">
        <v>0</v>
      </c>
      <c r="V477" s="239">
        <v>0</v>
      </c>
      <c r="W477" s="178" t="s">
        <v>177</v>
      </c>
    </row>
    <row r="478" spans="1:23">
      <c r="A478" s="1"/>
      <c r="B478" s="238"/>
      <c r="C478" s="229"/>
      <c r="D478" s="243"/>
      <c r="E478" s="243"/>
      <c r="F478" s="243"/>
      <c r="G478" s="178"/>
      <c r="H478" s="318"/>
      <c r="I478" s="225"/>
      <c r="J478" s="225"/>
      <c r="K478" s="178" t="s">
        <v>177</v>
      </c>
      <c r="L478" s="178">
        <v>1</v>
      </c>
      <c r="M478" s="178">
        <v>1</v>
      </c>
      <c r="N478" s="359">
        <v>0</v>
      </c>
      <c r="O478" s="178" t="s">
        <v>168</v>
      </c>
      <c r="P478" s="358">
        <v>0</v>
      </c>
      <c r="Q478" s="239">
        <v>0</v>
      </c>
      <c r="R478" s="358">
        <v>0</v>
      </c>
      <c r="S478" s="239">
        <v>0</v>
      </c>
      <c r="T478" s="239">
        <v>0</v>
      </c>
      <c r="U478" s="239">
        <v>0</v>
      </c>
      <c r="V478" s="239">
        <v>0</v>
      </c>
      <c r="W478" s="178" t="s">
        <v>177</v>
      </c>
    </row>
    <row r="479" spans="1:23">
      <c r="A479" s="1"/>
      <c r="B479" s="238"/>
      <c r="C479" s="229"/>
      <c r="D479" s="243"/>
      <c r="E479" s="243"/>
      <c r="F479" s="243"/>
      <c r="G479" s="255"/>
      <c r="H479" s="307"/>
      <c r="I479" s="307"/>
      <c r="J479" s="307"/>
      <c r="K479" s="178" t="s">
        <v>177</v>
      </c>
      <c r="L479" s="178">
        <v>1</v>
      </c>
      <c r="M479" s="178">
        <v>1</v>
      </c>
      <c r="N479" s="359">
        <v>0</v>
      </c>
      <c r="O479" s="178" t="s">
        <v>168</v>
      </c>
      <c r="P479" s="358">
        <v>0</v>
      </c>
      <c r="Q479" s="239">
        <v>0</v>
      </c>
      <c r="R479" s="358">
        <v>0</v>
      </c>
      <c r="S479" s="239">
        <v>0</v>
      </c>
      <c r="T479" s="239">
        <v>0</v>
      </c>
      <c r="U479" s="239">
        <v>0</v>
      </c>
      <c r="V479" s="239">
        <v>0</v>
      </c>
      <c r="W479" s="178" t="s">
        <v>177</v>
      </c>
    </row>
    <row r="480" spans="1:23">
      <c r="A480" s="1"/>
      <c r="B480" s="238"/>
      <c r="C480" s="229"/>
      <c r="D480" s="243"/>
      <c r="E480" s="243"/>
      <c r="F480" s="243"/>
      <c r="G480" s="255"/>
      <c r="H480" s="307"/>
      <c r="I480" s="307"/>
      <c r="J480" s="307"/>
      <c r="K480" s="178" t="s">
        <v>177</v>
      </c>
      <c r="L480" s="178">
        <v>1</v>
      </c>
      <c r="M480" s="178">
        <v>1</v>
      </c>
      <c r="N480" s="359">
        <v>0</v>
      </c>
      <c r="O480" s="178" t="s">
        <v>168</v>
      </c>
      <c r="P480" s="358">
        <v>0</v>
      </c>
      <c r="Q480" s="239">
        <v>0</v>
      </c>
      <c r="R480" s="358">
        <v>0</v>
      </c>
      <c r="S480" s="239">
        <v>0</v>
      </c>
      <c r="T480" s="239">
        <v>0</v>
      </c>
      <c r="U480" s="239">
        <v>0</v>
      </c>
      <c r="V480" s="239">
        <v>0</v>
      </c>
      <c r="W480" s="178" t="s">
        <v>177</v>
      </c>
    </row>
    <row r="481" spans="1:23">
      <c r="A481" s="1"/>
      <c r="B481" s="238"/>
      <c r="C481" s="229"/>
      <c r="D481" s="243"/>
      <c r="E481" s="243"/>
      <c r="F481" s="243"/>
      <c r="G481" s="255"/>
      <c r="H481" s="307"/>
      <c r="I481" s="307"/>
      <c r="J481" s="307"/>
      <c r="K481" s="178" t="s">
        <v>177</v>
      </c>
      <c r="L481" s="178">
        <v>1</v>
      </c>
      <c r="M481" s="178">
        <v>1</v>
      </c>
      <c r="N481" s="359">
        <v>0</v>
      </c>
      <c r="O481" s="178" t="s">
        <v>168</v>
      </c>
      <c r="P481" s="358">
        <v>0</v>
      </c>
      <c r="Q481" s="239">
        <v>0</v>
      </c>
      <c r="R481" s="358">
        <v>0</v>
      </c>
      <c r="S481" s="239">
        <v>0</v>
      </c>
      <c r="T481" s="239">
        <v>0</v>
      </c>
      <c r="U481" s="239">
        <v>0</v>
      </c>
      <c r="V481" s="239">
        <v>0</v>
      </c>
      <c r="W481" s="178" t="s">
        <v>177</v>
      </c>
    </row>
    <row r="482" spans="1:23">
      <c r="A482" s="1"/>
      <c r="B482" s="238"/>
      <c r="C482" s="229"/>
      <c r="D482" s="243"/>
      <c r="E482" s="243"/>
      <c r="F482" s="243"/>
      <c r="G482" s="255"/>
      <c r="H482" s="307"/>
      <c r="I482" s="307"/>
      <c r="J482" s="307"/>
      <c r="K482" s="178" t="s">
        <v>177</v>
      </c>
      <c r="L482" s="178">
        <v>1</v>
      </c>
      <c r="M482" s="178">
        <v>1</v>
      </c>
      <c r="N482" s="359">
        <v>0</v>
      </c>
      <c r="O482" s="178" t="s">
        <v>168</v>
      </c>
      <c r="P482" s="358">
        <v>0</v>
      </c>
      <c r="Q482" s="239">
        <v>0</v>
      </c>
      <c r="R482" s="358">
        <v>0</v>
      </c>
      <c r="S482" s="239">
        <v>0</v>
      </c>
      <c r="T482" s="239">
        <v>0</v>
      </c>
      <c r="U482" s="239">
        <v>0</v>
      </c>
      <c r="V482" s="239">
        <v>0</v>
      </c>
      <c r="W482" s="178" t="s">
        <v>177</v>
      </c>
    </row>
    <row r="483" spans="1:23">
      <c r="A483" s="1"/>
      <c r="B483" s="238"/>
      <c r="C483" s="229"/>
      <c r="D483" s="243"/>
      <c r="E483" s="243"/>
      <c r="F483" s="243"/>
      <c r="G483" s="255"/>
      <c r="H483" s="307"/>
      <c r="I483" s="307"/>
      <c r="J483" s="307"/>
      <c r="K483" s="178" t="s">
        <v>177</v>
      </c>
      <c r="L483" s="178">
        <v>1</v>
      </c>
      <c r="M483" s="178">
        <v>1</v>
      </c>
      <c r="N483" s="359">
        <v>0</v>
      </c>
      <c r="O483" s="178" t="s">
        <v>168</v>
      </c>
      <c r="P483" s="358">
        <v>0</v>
      </c>
      <c r="Q483" s="239">
        <v>0</v>
      </c>
      <c r="R483" s="358">
        <v>0</v>
      </c>
      <c r="S483" s="239">
        <v>0</v>
      </c>
      <c r="T483" s="239">
        <v>0</v>
      </c>
      <c r="U483" s="239">
        <v>0</v>
      </c>
      <c r="V483" s="239">
        <v>0</v>
      </c>
      <c r="W483" s="178" t="s">
        <v>177</v>
      </c>
    </row>
    <row r="484" spans="1:23">
      <c r="A484" s="1"/>
      <c r="B484" s="238"/>
      <c r="C484" s="229"/>
      <c r="D484" s="243"/>
      <c r="E484" s="243"/>
      <c r="F484" s="243"/>
      <c r="G484" s="255"/>
      <c r="H484" s="307"/>
      <c r="I484" s="307"/>
      <c r="J484" s="307"/>
      <c r="K484" s="178" t="s">
        <v>177</v>
      </c>
      <c r="L484" s="178">
        <v>16</v>
      </c>
      <c r="M484" s="178">
        <v>19</v>
      </c>
      <c r="N484" s="359">
        <v>0.19</v>
      </c>
      <c r="O484" s="178" t="s">
        <v>168</v>
      </c>
      <c r="P484" s="358">
        <v>0</v>
      </c>
      <c r="Q484" s="239">
        <v>0</v>
      </c>
      <c r="R484" s="358">
        <v>0</v>
      </c>
      <c r="S484" s="239">
        <v>0</v>
      </c>
      <c r="T484" s="239">
        <v>0</v>
      </c>
      <c r="U484" s="239">
        <v>0</v>
      </c>
      <c r="V484" s="239">
        <v>0</v>
      </c>
      <c r="W484" s="178" t="s">
        <v>177</v>
      </c>
    </row>
    <row r="485" spans="1:23">
      <c r="A485" s="1"/>
      <c r="B485" s="238"/>
      <c r="C485" s="229"/>
      <c r="D485" s="243"/>
      <c r="E485" s="243"/>
      <c r="F485" s="243"/>
      <c r="G485" s="255"/>
      <c r="H485" s="307"/>
      <c r="I485" s="307"/>
      <c r="J485" s="307"/>
      <c r="K485" s="178" t="s">
        <v>177</v>
      </c>
      <c r="L485" s="178">
        <v>1</v>
      </c>
      <c r="M485" s="178">
        <v>1</v>
      </c>
      <c r="N485" s="359">
        <v>0</v>
      </c>
      <c r="O485" s="178" t="s">
        <v>168</v>
      </c>
      <c r="P485" s="358">
        <v>0</v>
      </c>
      <c r="Q485" s="239">
        <v>0</v>
      </c>
      <c r="R485" s="358">
        <v>0</v>
      </c>
      <c r="S485" s="239">
        <v>0</v>
      </c>
      <c r="T485" s="239">
        <v>0</v>
      </c>
      <c r="U485" s="239">
        <v>0</v>
      </c>
      <c r="V485" s="239">
        <v>0</v>
      </c>
      <c r="W485" s="178" t="s">
        <v>177</v>
      </c>
    </row>
    <row r="486" spans="1:23">
      <c r="A486" s="1"/>
      <c r="B486" s="238"/>
      <c r="C486" s="229"/>
      <c r="D486" s="243"/>
      <c r="E486" s="243"/>
      <c r="F486" s="243"/>
      <c r="G486" s="255"/>
      <c r="H486" s="307"/>
      <c r="I486" s="307"/>
      <c r="J486" s="307"/>
      <c r="K486" s="178" t="s">
        <v>177</v>
      </c>
      <c r="L486" s="178">
        <v>1</v>
      </c>
      <c r="M486" s="178">
        <v>1</v>
      </c>
      <c r="N486" s="359">
        <v>0</v>
      </c>
      <c r="O486" s="178" t="s">
        <v>168</v>
      </c>
      <c r="P486" s="358">
        <v>0</v>
      </c>
      <c r="Q486" s="239">
        <v>0</v>
      </c>
      <c r="R486" s="358">
        <v>0</v>
      </c>
      <c r="S486" s="239">
        <v>0</v>
      </c>
      <c r="T486" s="239">
        <v>0</v>
      </c>
      <c r="U486" s="239">
        <v>0</v>
      </c>
      <c r="V486" s="239">
        <v>0</v>
      </c>
      <c r="W486" s="178" t="s">
        <v>177</v>
      </c>
    </row>
    <row r="487" spans="1:23">
      <c r="A487" s="1"/>
      <c r="B487" s="238"/>
      <c r="C487" s="229"/>
      <c r="D487" s="243"/>
      <c r="E487" s="243"/>
      <c r="F487" s="243"/>
      <c r="G487" s="255"/>
      <c r="H487" s="307"/>
      <c r="I487" s="307"/>
      <c r="J487" s="307"/>
      <c r="K487" s="178" t="s">
        <v>177</v>
      </c>
      <c r="L487" s="178">
        <v>1</v>
      </c>
      <c r="M487" s="178">
        <v>1</v>
      </c>
      <c r="N487" s="359">
        <v>0</v>
      </c>
      <c r="O487" s="178" t="s">
        <v>168</v>
      </c>
      <c r="P487" s="358">
        <v>0</v>
      </c>
      <c r="Q487" s="239">
        <v>0</v>
      </c>
      <c r="R487" s="358">
        <v>0</v>
      </c>
      <c r="S487" s="239">
        <v>0</v>
      </c>
      <c r="T487" s="239">
        <v>0</v>
      </c>
      <c r="U487" s="239">
        <v>0</v>
      </c>
      <c r="V487" s="239">
        <v>0</v>
      </c>
      <c r="W487" s="178" t="s">
        <v>177</v>
      </c>
    </row>
    <row r="488" spans="1:23">
      <c r="A488" s="1"/>
      <c r="B488" s="238"/>
      <c r="C488" s="229"/>
      <c r="D488" s="243"/>
      <c r="E488" s="243"/>
      <c r="F488" s="243"/>
      <c r="G488" s="255"/>
      <c r="H488" s="307"/>
      <c r="I488" s="307"/>
      <c r="J488" s="307"/>
      <c r="K488" s="178" t="s">
        <v>177</v>
      </c>
      <c r="L488" s="178">
        <v>1</v>
      </c>
      <c r="M488" s="178">
        <v>1</v>
      </c>
      <c r="N488" s="359">
        <v>0</v>
      </c>
      <c r="O488" s="178" t="s">
        <v>168</v>
      </c>
      <c r="P488" s="358">
        <v>0</v>
      </c>
      <c r="Q488" s="239">
        <v>0</v>
      </c>
      <c r="R488" s="358">
        <v>0</v>
      </c>
      <c r="S488" s="239">
        <v>0</v>
      </c>
      <c r="T488" s="239">
        <v>0</v>
      </c>
      <c r="U488" s="239">
        <v>0</v>
      </c>
      <c r="V488" s="239">
        <v>0</v>
      </c>
      <c r="W488" s="178" t="s">
        <v>177</v>
      </c>
    </row>
    <row r="489" spans="1:23">
      <c r="A489" s="1"/>
      <c r="B489" s="238"/>
      <c r="C489" s="229"/>
      <c r="D489" s="243"/>
      <c r="E489" s="243"/>
      <c r="F489" s="243"/>
      <c r="G489" s="255"/>
      <c r="H489" s="307"/>
      <c r="I489" s="307"/>
      <c r="J489" s="307"/>
      <c r="K489" s="178" t="s">
        <v>177</v>
      </c>
      <c r="L489" s="178">
        <v>1</v>
      </c>
      <c r="M489" s="178">
        <v>1</v>
      </c>
      <c r="N489" s="359">
        <v>0</v>
      </c>
      <c r="O489" s="178" t="s">
        <v>168</v>
      </c>
      <c r="P489" s="358">
        <v>0</v>
      </c>
      <c r="Q489" s="239">
        <v>0</v>
      </c>
      <c r="R489" s="358">
        <v>0</v>
      </c>
      <c r="S489" s="239">
        <v>0</v>
      </c>
      <c r="T489" s="239">
        <v>0</v>
      </c>
      <c r="U489" s="239">
        <v>0</v>
      </c>
      <c r="V489" s="239">
        <v>0</v>
      </c>
      <c r="W489" s="178" t="s">
        <v>177</v>
      </c>
    </row>
    <row r="490" spans="1:23">
      <c r="A490" s="1"/>
      <c r="B490" s="238"/>
      <c r="C490" s="229"/>
      <c r="D490" s="243"/>
      <c r="E490" s="243"/>
      <c r="F490" s="243"/>
      <c r="G490" s="255"/>
      <c r="H490" s="307"/>
      <c r="I490" s="307"/>
      <c r="J490" s="307"/>
      <c r="K490" s="178" t="s">
        <v>177</v>
      </c>
      <c r="L490" s="178">
        <v>1</v>
      </c>
      <c r="M490" s="178">
        <v>1</v>
      </c>
      <c r="N490" s="359">
        <v>0</v>
      </c>
      <c r="O490" s="178" t="s">
        <v>168</v>
      </c>
      <c r="P490" s="358">
        <v>0</v>
      </c>
      <c r="Q490" s="239">
        <v>0</v>
      </c>
      <c r="R490" s="358">
        <v>0</v>
      </c>
      <c r="S490" s="239">
        <v>0</v>
      </c>
      <c r="T490" s="239">
        <v>0</v>
      </c>
      <c r="U490" s="239">
        <v>0</v>
      </c>
      <c r="V490" s="239">
        <v>0</v>
      </c>
      <c r="W490" s="178" t="s">
        <v>177</v>
      </c>
    </row>
    <row r="491" spans="1:23">
      <c r="A491" s="1"/>
      <c r="B491" s="238"/>
      <c r="C491" s="229"/>
      <c r="D491" s="243"/>
      <c r="E491" s="243"/>
      <c r="F491" s="243"/>
      <c r="G491" s="255"/>
      <c r="H491" s="307"/>
      <c r="I491" s="307"/>
      <c r="J491" s="307"/>
      <c r="K491" s="178" t="s">
        <v>177</v>
      </c>
      <c r="L491" s="178">
        <v>1</v>
      </c>
      <c r="M491" s="178">
        <v>1</v>
      </c>
      <c r="N491" s="359">
        <v>0</v>
      </c>
      <c r="O491" s="178" t="s">
        <v>168</v>
      </c>
      <c r="P491" s="358">
        <v>0</v>
      </c>
      <c r="Q491" s="239">
        <v>0</v>
      </c>
      <c r="R491" s="358">
        <v>0</v>
      </c>
      <c r="S491" s="239">
        <v>0</v>
      </c>
      <c r="T491" s="239">
        <v>0</v>
      </c>
      <c r="U491" s="239">
        <v>0</v>
      </c>
      <c r="V491" s="239">
        <v>0</v>
      </c>
      <c r="W491" s="178" t="s">
        <v>177</v>
      </c>
    </row>
    <row r="492" spans="1:23">
      <c r="A492" s="1"/>
      <c r="B492" s="238"/>
      <c r="C492" s="229"/>
      <c r="D492" s="243"/>
      <c r="E492" s="243"/>
      <c r="F492" s="243"/>
      <c r="G492" s="255"/>
      <c r="H492" s="307"/>
      <c r="I492" s="307"/>
      <c r="J492" s="307"/>
      <c r="K492" s="178" t="s">
        <v>177</v>
      </c>
      <c r="L492" s="178">
        <v>1</v>
      </c>
      <c r="M492" s="178">
        <v>1</v>
      </c>
      <c r="N492" s="359">
        <v>0</v>
      </c>
      <c r="O492" s="178" t="s">
        <v>168</v>
      </c>
      <c r="P492" s="358">
        <v>0</v>
      </c>
      <c r="Q492" s="239">
        <v>0</v>
      </c>
      <c r="R492" s="358">
        <v>0</v>
      </c>
      <c r="S492" s="239">
        <v>0</v>
      </c>
      <c r="T492" s="239">
        <v>0</v>
      </c>
      <c r="U492" s="239">
        <v>0</v>
      </c>
      <c r="V492" s="239">
        <v>0</v>
      </c>
      <c r="W492" s="178" t="s">
        <v>177</v>
      </c>
    </row>
    <row r="493" spans="1:23">
      <c r="A493" s="1"/>
      <c r="B493" s="238"/>
      <c r="C493" s="229"/>
      <c r="D493" s="243"/>
      <c r="E493" s="243"/>
      <c r="F493" s="243"/>
      <c r="G493" s="255"/>
      <c r="H493" s="307"/>
      <c r="I493" s="307"/>
      <c r="J493" s="307"/>
      <c r="K493" s="178" t="s">
        <v>177</v>
      </c>
      <c r="L493" s="178">
        <v>1</v>
      </c>
      <c r="M493" s="178">
        <v>1</v>
      </c>
      <c r="N493" s="359">
        <v>0</v>
      </c>
      <c r="O493" s="178" t="s">
        <v>168</v>
      </c>
      <c r="P493" s="358">
        <v>0</v>
      </c>
      <c r="Q493" s="239">
        <v>0</v>
      </c>
      <c r="R493" s="358">
        <v>0</v>
      </c>
      <c r="S493" s="239">
        <v>0</v>
      </c>
      <c r="T493" s="239">
        <v>0</v>
      </c>
      <c r="U493" s="239">
        <v>0</v>
      </c>
      <c r="V493" s="239">
        <v>0</v>
      </c>
      <c r="W493" s="178" t="s">
        <v>177</v>
      </c>
    </row>
    <row r="494" spans="1:23">
      <c r="A494" s="1"/>
      <c r="B494" s="238"/>
      <c r="C494" s="229"/>
      <c r="D494" s="243"/>
      <c r="E494" s="243"/>
      <c r="F494" s="243"/>
      <c r="G494" s="255"/>
      <c r="H494" s="307"/>
      <c r="I494" s="307"/>
      <c r="J494" s="307"/>
      <c r="K494" s="178" t="s">
        <v>177</v>
      </c>
      <c r="L494" s="178">
        <v>1</v>
      </c>
      <c r="M494" s="178">
        <v>1</v>
      </c>
      <c r="N494" s="359">
        <v>0</v>
      </c>
      <c r="O494" s="178" t="s">
        <v>168</v>
      </c>
      <c r="P494" s="358">
        <v>0</v>
      </c>
      <c r="Q494" s="239">
        <v>0</v>
      </c>
      <c r="R494" s="358">
        <v>0</v>
      </c>
      <c r="S494" s="239">
        <v>0</v>
      </c>
      <c r="T494" s="239">
        <v>0</v>
      </c>
      <c r="U494" s="239">
        <v>0</v>
      </c>
      <c r="V494" s="239">
        <v>0</v>
      </c>
      <c r="W494" s="178" t="s">
        <v>177</v>
      </c>
    </row>
    <row r="495" spans="1:23">
      <c r="A495" s="1"/>
      <c r="B495" s="238"/>
      <c r="C495" s="229"/>
      <c r="D495" s="243"/>
      <c r="E495" s="243"/>
      <c r="F495" s="243"/>
      <c r="G495" s="255"/>
      <c r="H495" s="307"/>
      <c r="I495" s="307"/>
      <c r="J495" s="307"/>
      <c r="K495" s="178" t="s">
        <v>177</v>
      </c>
      <c r="L495" s="178">
        <v>1</v>
      </c>
      <c r="M495" s="178">
        <v>1</v>
      </c>
      <c r="N495" s="359">
        <v>0</v>
      </c>
      <c r="O495" s="178" t="s">
        <v>168</v>
      </c>
      <c r="P495" s="358">
        <v>0</v>
      </c>
      <c r="Q495" s="239">
        <v>0</v>
      </c>
      <c r="R495" s="358">
        <v>0</v>
      </c>
      <c r="S495" s="239">
        <v>0</v>
      </c>
      <c r="T495" s="239">
        <v>0</v>
      </c>
      <c r="U495" s="239">
        <v>0</v>
      </c>
      <c r="V495" s="239">
        <v>0</v>
      </c>
      <c r="W495" s="178" t="s">
        <v>177</v>
      </c>
    </row>
    <row r="496" spans="1:23">
      <c r="A496" s="1"/>
      <c r="B496" s="238"/>
      <c r="C496" s="229"/>
      <c r="D496" s="243"/>
      <c r="E496" s="243"/>
      <c r="F496" s="243"/>
      <c r="G496" s="255"/>
      <c r="H496" s="307"/>
      <c r="I496" s="307"/>
      <c r="J496" s="307"/>
      <c r="K496" s="178" t="s">
        <v>177</v>
      </c>
      <c r="L496" s="178">
        <v>1</v>
      </c>
      <c r="M496" s="178">
        <v>1</v>
      </c>
      <c r="N496" s="359">
        <v>0</v>
      </c>
      <c r="O496" s="178" t="s">
        <v>168</v>
      </c>
      <c r="P496" s="358">
        <v>0</v>
      </c>
      <c r="Q496" s="239">
        <v>0</v>
      </c>
      <c r="R496" s="358">
        <v>0</v>
      </c>
      <c r="S496" s="239">
        <v>0</v>
      </c>
      <c r="T496" s="239">
        <v>0</v>
      </c>
      <c r="U496" s="239">
        <v>0</v>
      </c>
      <c r="V496" s="239">
        <v>0</v>
      </c>
      <c r="W496" s="178" t="s">
        <v>177</v>
      </c>
    </row>
    <row r="497" spans="1:23">
      <c r="A497" s="1"/>
      <c r="B497" s="238"/>
      <c r="C497" s="229"/>
      <c r="D497" s="243"/>
      <c r="E497" s="243"/>
      <c r="F497" s="243"/>
      <c r="G497" s="255"/>
      <c r="H497" s="307"/>
      <c r="I497" s="307"/>
      <c r="J497" s="307"/>
      <c r="K497" s="178" t="s">
        <v>177</v>
      </c>
      <c r="L497" s="178">
        <v>1</v>
      </c>
      <c r="M497" s="178">
        <v>1</v>
      </c>
      <c r="N497" s="359">
        <v>0</v>
      </c>
      <c r="O497" s="178" t="s">
        <v>168</v>
      </c>
      <c r="P497" s="358">
        <v>0</v>
      </c>
      <c r="Q497" s="239">
        <v>0</v>
      </c>
      <c r="R497" s="358">
        <v>0</v>
      </c>
      <c r="S497" s="239">
        <v>0</v>
      </c>
      <c r="T497" s="239">
        <v>0</v>
      </c>
      <c r="U497" s="239">
        <v>0</v>
      </c>
      <c r="V497" s="239">
        <v>0</v>
      </c>
      <c r="W497" s="178" t="s">
        <v>177</v>
      </c>
    </row>
    <row r="498" spans="1:23">
      <c r="A498" s="1"/>
      <c r="B498" s="238"/>
      <c r="C498" s="229"/>
      <c r="D498" s="243"/>
      <c r="E498" s="243"/>
      <c r="F498" s="243"/>
      <c r="G498" s="255"/>
      <c r="H498" s="307"/>
      <c r="I498" s="307"/>
      <c r="J498" s="307"/>
      <c r="K498" s="178" t="s">
        <v>177</v>
      </c>
      <c r="L498" s="178">
        <v>1</v>
      </c>
      <c r="M498" s="178">
        <v>1</v>
      </c>
      <c r="N498" s="359">
        <v>0</v>
      </c>
      <c r="O498" s="178" t="s">
        <v>168</v>
      </c>
      <c r="P498" s="358">
        <v>0</v>
      </c>
      <c r="Q498" s="239">
        <v>0</v>
      </c>
      <c r="R498" s="358">
        <v>0</v>
      </c>
      <c r="S498" s="239">
        <v>0</v>
      </c>
      <c r="T498" s="239">
        <v>0</v>
      </c>
      <c r="U498" s="239">
        <v>0</v>
      </c>
      <c r="V498" s="239">
        <v>0</v>
      </c>
      <c r="W498" s="178" t="s">
        <v>177</v>
      </c>
    </row>
    <row r="499" spans="1:23">
      <c r="A499" s="1"/>
      <c r="B499" s="238"/>
      <c r="C499" s="229"/>
      <c r="D499" s="243"/>
      <c r="E499" s="243"/>
      <c r="F499" s="243"/>
      <c r="G499" s="255"/>
      <c r="H499" s="307"/>
      <c r="I499" s="307"/>
      <c r="J499" s="307"/>
      <c r="K499" s="178" t="s">
        <v>177</v>
      </c>
      <c r="L499" s="178">
        <v>1</v>
      </c>
      <c r="M499" s="178">
        <v>1</v>
      </c>
      <c r="N499" s="359">
        <v>0</v>
      </c>
      <c r="O499" s="178" t="s">
        <v>168</v>
      </c>
      <c r="P499" s="358">
        <v>0</v>
      </c>
      <c r="Q499" s="239">
        <v>0</v>
      </c>
      <c r="R499" s="358">
        <v>0</v>
      </c>
      <c r="S499" s="239">
        <v>0</v>
      </c>
      <c r="T499" s="239">
        <v>0</v>
      </c>
      <c r="U499" s="239">
        <v>0</v>
      </c>
      <c r="V499" s="239">
        <v>0</v>
      </c>
      <c r="W499" s="178" t="s">
        <v>177</v>
      </c>
    </row>
    <row r="500" spans="1:23">
      <c r="A500" s="1"/>
      <c r="B500" s="238"/>
      <c r="C500" s="229"/>
      <c r="D500" s="243"/>
      <c r="E500" s="243"/>
      <c r="F500" s="243"/>
      <c r="G500" s="255"/>
      <c r="H500" s="307"/>
      <c r="I500" s="307"/>
      <c r="J500" s="307"/>
      <c r="K500" s="178" t="s">
        <v>177</v>
      </c>
      <c r="L500" s="178">
        <v>1</v>
      </c>
      <c r="M500" s="178">
        <v>1</v>
      </c>
      <c r="N500" s="359">
        <v>0</v>
      </c>
      <c r="O500" s="178" t="s">
        <v>168</v>
      </c>
      <c r="P500" s="358">
        <v>0</v>
      </c>
      <c r="Q500" s="239">
        <v>0</v>
      </c>
      <c r="R500" s="358">
        <v>0</v>
      </c>
      <c r="S500" s="239">
        <v>0</v>
      </c>
      <c r="T500" s="239">
        <v>0</v>
      </c>
      <c r="U500" s="239">
        <v>0</v>
      </c>
      <c r="V500" s="239">
        <v>0</v>
      </c>
      <c r="W500" s="178" t="s">
        <v>177</v>
      </c>
    </row>
    <row r="501" spans="1:23">
      <c r="A501" s="1"/>
      <c r="B501" s="238"/>
      <c r="C501" s="229"/>
      <c r="D501" s="243"/>
      <c r="E501" s="243"/>
      <c r="F501" s="243"/>
      <c r="G501" s="255"/>
      <c r="H501" s="307"/>
      <c r="I501" s="307"/>
      <c r="J501" s="307"/>
      <c r="K501" s="178" t="s">
        <v>177</v>
      </c>
      <c r="L501" s="178">
        <v>1</v>
      </c>
      <c r="M501" s="178">
        <v>1</v>
      </c>
      <c r="N501" s="359">
        <v>0</v>
      </c>
      <c r="O501" s="178" t="s">
        <v>168</v>
      </c>
      <c r="P501" s="358">
        <v>0</v>
      </c>
      <c r="Q501" s="239">
        <v>0</v>
      </c>
      <c r="R501" s="358">
        <v>0</v>
      </c>
      <c r="S501" s="239">
        <v>0</v>
      </c>
      <c r="T501" s="239">
        <v>0</v>
      </c>
      <c r="U501" s="239">
        <v>0</v>
      </c>
      <c r="V501" s="239">
        <v>0</v>
      </c>
      <c r="W501" s="178" t="s">
        <v>177</v>
      </c>
    </row>
    <row r="502" spans="1:23">
      <c r="A502" s="1"/>
      <c r="B502" s="238"/>
      <c r="C502" s="229"/>
      <c r="D502" s="243"/>
      <c r="E502" s="243"/>
      <c r="F502" s="243"/>
      <c r="G502" s="255"/>
      <c r="H502" s="307"/>
      <c r="I502" s="307"/>
      <c r="J502" s="307"/>
      <c r="K502" s="178" t="s">
        <v>177</v>
      </c>
      <c r="L502" s="178">
        <v>4</v>
      </c>
      <c r="M502" s="178">
        <v>4</v>
      </c>
      <c r="N502" s="359">
        <v>0</v>
      </c>
      <c r="O502" s="178" t="s">
        <v>168</v>
      </c>
      <c r="P502" s="358">
        <v>0</v>
      </c>
      <c r="Q502" s="239">
        <v>0</v>
      </c>
      <c r="R502" s="358">
        <v>0</v>
      </c>
      <c r="S502" s="239">
        <v>0</v>
      </c>
      <c r="T502" s="239">
        <v>0</v>
      </c>
      <c r="U502" s="239">
        <v>0</v>
      </c>
      <c r="V502" s="239">
        <v>0</v>
      </c>
      <c r="W502" s="178" t="s">
        <v>177</v>
      </c>
    </row>
    <row r="503" spans="1:23">
      <c r="A503" s="1"/>
      <c r="B503" s="238"/>
      <c r="C503" s="229"/>
      <c r="D503" s="243"/>
      <c r="E503" s="243"/>
      <c r="F503" s="243"/>
      <c r="G503" s="178"/>
      <c r="H503" s="318"/>
      <c r="I503" s="225"/>
      <c r="J503" s="225"/>
      <c r="K503" s="178" t="s">
        <v>177</v>
      </c>
      <c r="L503" s="178">
        <v>1</v>
      </c>
      <c r="M503" s="178">
        <v>1</v>
      </c>
      <c r="N503" s="359">
        <v>0</v>
      </c>
      <c r="O503" s="178" t="s">
        <v>168</v>
      </c>
      <c r="P503" s="358">
        <v>0</v>
      </c>
      <c r="Q503" s="239">
        <v>0</v>
      </c>
      <c r="R503" s="358">
        <v>0</v>
      </c>
      <c r="S503" s="239">
        <v>0</v>
      </c>
      <c r="T503" s="239">
        <v>0</v>
      </c>
      <c r="U503" s="239">
        <v>0</v>
      </c>
      <c r="V503" s="239">
        <v>0</v>
      </c>
      <c r="W503" s="178" t="s">
        <v>177</v>
      </c>
    </row>
    <row r="504" spans="1:23">
      <c r="A504" s="1"/>
      <c r="B504" s="238"/>
      <c r="C504" s="229"/>
      <c r="D504" s="243"/>
      <c r="E504" s="243"/>
      <c r="F504" s="243"/>
      <c r="G504" s="178"/>
      <c r="H504" s="318"/>
      <c r="I504" s="225"/>
      <c r="J504" s="225"/>
      <c r="K504" s="178" t="s">
        <v>177</v>
      </c>
      <c r="L504" s="178">
        <v>1</v>
      </c>
      <c r="M504" s="178">
        <v>1</v>
      </c>
      <c r="N504" s="359">
        <v>0</v>
      </c>
      <c r="O504" s="178" t="s">
        <v>168</v>
      </c>
      <c r="P504" s="358">
        <v>0</v>
      </c>
      <c r="Q504" s="239">
        <v>0</v>
      </c>
      <c r="R504" s="358">
        <v>0</v>
      </c>
      <c r="S504" s="239">
        <v>0</v>
      </c>
      <c r="T504" s="239">
        <v>0</v>
      </c>
      <c r="U504" s="239">
        <v>0</v>
      </c>
      <c r="V504" s="239">
        <v>0</v>
      </c>
      <c r="W504" s="178" t="s">
        <v>177</v>
      </c>
    </row>
    <row r="505" spans="1:23">
      <c r="A505" s="1"/>
      <c r="B505" s="238"/>
      <c r="C505" s="229"/>
      <c r="D505" s="243"/>
      <c r="E505" s="243"/>
      <c r="F505" s="243"/>
      <c r="G505" s="178"/>
      <c r="H505" s="318"/>
      <c r="I505" s="225"/>
      <c r="J505" s="225"/>
      <c r="K505" s="178" t="s">
        <v>177</v>
      </c>
      <c r="L505" s="178">
        <v>1</v>
      </c>
      <c r="M505" s="178">
        <v>1</v>
      </c>
      <c r="N505" s="359">
        <v>0</v>
      </c>
      <c r="O505" s="178" t="s">
        <v>168</v>
      </c>
      <c r="P505" s="358">
        <v>0</v>
      </c>
      <c r="Q505" s="239">
        <v>0</v>
      </c>
      <c r="R505" s="358">
        <v>0</v>
      </c>
      <c r="S505" s="239">
        <v>0</v>
      </c>
      <c r="T505" s="239">
        <v>0</v>
      </c>
      <c r="U505" s="239">
        <v>0</v>
      </c>
      <c r="V505" s="239">
        <v>0</v>
      </c>
      <c r="W505" s="178" t="s">
        <v>177</v>
      </c>
    </row>
    <row r="506" spans="1:23">
      <c r="A506" s="1"/>
      <c r="B506" s="238"/>
      <c r="C506" s="229"/>
      <c r="D506" s="243"/>
      <c r="E506" s="243"/>
      <c r="F506" s="243"/>
      <c r="G506" s="178"/>
      <c r="H506" s="318"/>
      <c r="I506" s="225"/>
      <c r="J506" s="225"/>
      <c r="K506" s="178" t="s">
        <v>177</v>
      </c>
      <c r="L506" s="178">
        <v>1</v>
      </c>
      <c r="M506" s="178">
        <v>1</v>
      </c>
      <c r="N506" s="359">
        <v>0</v>
      </c>
      <c r="O506" s="178" t="s">
        <v>168</v>
      </c>
      <c r="P506" s="358">
        <v>0</v>
      </c>
      <c r="Q506" s="239">
        <v>0</v>
      </c>
      <c r="R506" s="358">
        <v>0</v>
      </c>
      <c r="S506" s="239">
        <v>0</v>
      </c>
      <c r="T506" s="239">
        <v>0</v>
      </c>
      <c r="U506" s="239">
        <v>0</v>
      </c>
      <c r="V506" s="239">
        <v>0</v>
      </c>
      <c r="W506" s="178" t="s">
        <v>177</v>
      </c>
    </row>
    <row r="507" spans="1:23">
      <c r="A507" s="1"/>
      <c r="B507" s="238"/>
      <c r="C507" s="229"/>
      <c r="D507" s="243"/>
      <c r="E507" s="243"/>
      <c r="F507" s="243"/>
      <c r="G507" s="178"/>
      <c r="H507" s="318"/>
      <c r="I507" s="225"/>
      <c r="J507" s="225"/>
      <c r="K507" s="178" t="s">
        <v>177</v>
      </c>
      <c r="L507" s="178">
        <v>1</v>
      </c>
      <c r="M507" s="178">
        <v>1</v>
      </c>
      <c r="N507" s="359">
        <v>0</v>
      </c>
      <c r="O507" s="178" t="s">
        <v>168</v>
      </c>
      <c r="P507" s="358">
        <v>0</v>
      </c>
      <c r="Q507" s="239">
        <v>0</v>
      </c>
      <c r="R507" s="358">
        <v>0</v>
      </c>
      <c r="S507" s="239">
        <v>0</v>
      </c>
      <c r="T507" s="239">
        <v>0</v>
      </c>
      <c r="U507" s="239">
        <v>0</v>
      </c>
      <c r="V507" s="239">
        <v>0</v>
      </c>
      <c r="W507" s="178" t="s">
        <v>177</v>
      </c>
    </row>
    <row r="508" spans="1:23">
      <c r="A508" s="1"/>
      <c r="B508" s="238"/>
      <c r="C508" s="229"/>
      <c r="D508" s="243"/>
      <c r="E508" s="243"/>
      <c r="F508" s="243"/>
      <c r="G508" s="178"/>
      <c r="H508" s="318"/>
      <c r="I508" s="225"/>
      <c r="J508" s="225"/>
      <c r="K508" s="178" t="s">
        <v>177</v>
      </c>
      <c r="L508" s="178">
        <v>1</v>
      </c>
      <c r="M508" s="178">
        <v>1</v>
      </c>
      <c r="N508" s="359">
        <v>0</v>
      </c>
      <c r="O508" s="178" t="s">
        <v>168</v>
      </c>
      <c r="P508" s="358">
        <v>0</v>
      </c>
      <c r="Q508" s="239">
        <v>0</v>
      </c>
      <c r="R508" s="358">
        <v>0</v>
      </c>
      <c r="S508" s="239">
        <v>0</v>
      </c>
      <c r="T508" s="239">
        <v>0</v>
      </c>
      <c r="U508" s="239">
        <v>0</v>
      </c>
      <c r="V508" s="239">
        <v>0</v>
      </c>
      <c r="W508" s="178" t="s">
        <v>177</v>
      </c>
    </row>
    <row r="509" spans="1:23">
      <c r="A509" s="1"/>
      <c r="B509" s="238"/>
      <c r="C509" s="229"/>
      <c r="D509" s="243"/>
      <c r="E509" s="243"/>
      <c r="F509" s="243"/>
      <c r="G509" s="178"/>
      <c r="H509" s="318"/>
      <c r="I509" s="225"/>
      <c r="J509" s="225"/>
      <c r="K509" s="178" t="s">
        <v>177</v>
      </c>
      <c r="L509" s="178">
        <v>2</v>
      </c>
      <c r="M509" s="178">
        <v>3</v>
      </c>
      <c r="N509" s="359">
        <v>0.5</v>
      </c>
      <c r="O509" s="178" t="s">
        <v>168</v>
      </c>
      <c r="P509" s="358">
        <v>0</v>
      </c>
      <c r="Q509" s="239">
        <v>0</v>
      </c>
      <c r="R509" s="358">
        <v>0</v>
      </c>
      <c r="S509" s="239">
        <v>0</v>
      </c>
      <c r="T509" s="239">
        <v>0</v>
      </c>
      <c r="U509" s="239">
        <v>0</v>
      </c>
      <c r="V509" s="239">
        <v>0</v>
      </c>
      <c r="W509" s="178" t="s">
        <v>177</v>
      </c>
    </row>
    <row r="510" spans="1:23">
      <c r="A510" s="1"/>
      <c r="B510" s="238"/>
      <c r="C510" s="229"/>
      <c r="D510" s="243"/>
      <c r="E510" s="243"/>
      <c r="F510" s="243"/>
      <c r="G510" s="178"/>
      <c r="H510" s="318"/>
      <c r="I510" s="225"/>
      <c r="J510" s="225"/>
      <c r="K510" s="178" t="s">
        <v>177</v>
      </c>
      <c r="L510" s="178">
        <v>1</v>
      </c>
      <c r="M510" s="178">
        <v>1</v>
      </c>
      <c r="N510" s="359">
        <v>0</v>
      </c>
      <c r="O510" s="178" t="s">
        <v>168</v>
      </c>
      <c r="P510" s="358">
        <v>0</v>
      </c>
      <c r="Q510" s="239">
        <v>0</v>
      </c>
      <c r="R510" s="358">
        <v>0</v>
      </c>
      <c r="S510" s="239">
        <v>0</v>
      </c>
      <c r="T510" s="239">
        <v>0</v>
      </c>
      <c r="U510" s="239">
        <v>0</v>
      </c>
      <c r="V510" s="239">
        <v>0</v>
      </c>
      <c r="W510" s="178" t="s">
        <v>177</v>
      </c>
    </row>
    <row r="511" spans="1:23">
      <c r="A511" s="1"/>
      <c r="B511" s="238"/>
      <c r="C511" s="229"/>
      <c r="D511" s="243"/>
      <c r="E511" s="243"/>
      <c r="F511" s="243"/>
      <c r="G511" s="178"/>
      <c r="H511" s="318"/>
      <c r="I511" s="225"/>
      <c r="J511" s="225"/>
      <c r="K511" s="178" t="s">
        <v>177</v>
      </c>
      <c r="L511" s="178">
        <v>1</v>
      </c>
      <c r="M511" s="178">
        <v>1</v>
      </c>
      <c r="N511" s="359">
        <v>0</v>
      </c>
      <c r="O511" s="178" t="s">
        <v>168</v>
      </c>
      <c r="P511" s="358">
        <v>0</v>
      </c>
      <c r="Q511" s="239">
        <v>0</v>
      </c>
      <c r="R511" s="358">
        <v>0</v>
      </c>
      <c r="S511" s="239">
        <v>0</v>
      </c>
      <c r="T511" s="239">
        <v>0</v>
      </c>
      <c r="U511" s="239">
        <v>0</v>
      </c>
      <c r="V511" s="239">
        <v>0</v>
      </c>
      <c r="W511" s="178" t="s">
        <v>177</v>
      </c>
    </row>
    <row r="512" spans="1:23">
      <c r="A512" s="1"/>
      <c r="B512" s="238"/>
      <c r="C512" s="229"/>
      <c r="D512" s="243"/>
      <c r="E512" s="243"/>
      <c r="F512" s="243"/>
      <c r="G512" s="178"/>
      <c r="H512" s="318"/>
      <c r="I512" s="225"/>
      <c r="J512" s="225"/>
      <c r="K512" s="178" t="s">
        <v>177</v>
      </c>
      <c r="L512" s="178">
        <v>1</v>
      </c>
      <c r="M512" s="178">
        <v>1</v>
      </c>
      <c r="N512" s="359">
        <v>0</v>
      </c>
      <c r="O512" s="178" t="s">
        <v>168</v>
      </c>
      <c r="P512" s="358">
        <v>0</v>
      </c>
      <c r="Q512" s="239">
        <v>0</v>
      </c>
      <c r="R512" s="358">
        <v>0</v>
      </c>
      <c r="S512" s="239">
        <v>0</v>
      </c>
      <c r="T512" s="239">
        <v>0</v>
      </c>
      <c r="U512" s="239">
        <v>0</v>
      </c>
      <c r="V512" s="239">
        <v>0</v>
      </c>
      <c r="W512" s="178" t="s">
        <v>177</v>
      </c>
    </row>
    <row r="513" spans="1:23">
      <c r="A513" s="1"/>
      <c r="B513" s="238"/>
      <c r="C513" s="229"/>
      <c r="D513" s="243"/>
      <c r="E513" s="243"/>
      <c r="F513" s="243"/>
      <c r="G513" s="178"/>
      <c r="H513" s="318"/>
      <c r="I513" s="225"/>
      <c r="J513" s="225"/>
      <c r="K513" s="178" t="s">
        <v>177</v>
      </c>
      <c r="L513" s="178">
        <v>1</v>
      </c>
      <c r="M513" s="178">
        <v>1</v>
      </c>
      <c r="N513" s="359">
        <v>0</v>
      </c>
      <c r="O513" s="178" t="s">
        <v>168</v>
      </c>
      <c r="P513" s="358">
        <v>0</v>
      </c>
      <c r="Q513" s="239">
        <v>0</v>
      </c>
      <c r="R513" s="358">
        <v>0</v>
      </c>
      <c r="S513" s="239">
        <v>0</v>
      </c>
      <c r="T513" s="239">
        <v>0</v>
      </c>
      <c r="U513" s="239">
        <v>0</v>
      </c>
      <c r="V513" s="239">
        <v>0</v>
      </c>
      <c r="W513" s="178" t="s">
        <v>177</v>
      </c>
    </row>
    <row r="514" spans="1:23">
      <c r="A514" s="1"/>
      <c r="B514" s="238"/>
      <c r="C514" s="229"/>
      <c r="D514" s="243"/>
      <c r="E514" s="243"/>
      <c r="F514" s="243"/>
      <c r="G514" s="178"/>
      <c r="H514" s="318"/>
      <c r="I514" s="225"/>
      <c r="J514" s="225"/>
      <c r="K514" s="178" t="s">
        <v>177</v>
      </c>
      <c r="L514" s="178">
        <v>1</v>
      </c>
      <c r="M514" s="178">
        <v>1</v>
      </c>
      <c r="N514" s="359">
        <v>0</v>
      </c>
      <c r="O514" s="178" t="s">
        <v>168</v>
      </c>
      <c r="P514" s="358">
        <v>0</v>
      </c>
      <c r="Q514" s="239">
        <v>0</v>
      </c>
      <c r="R514" s="358">
        <v>0</v>
      </c>
      <c r="S514" s="239">
        <v>0</v>
      </c>
      <c r="T514" s="239">
        <v>0</v>
      </c>
      <c r="U514" s="239">
        <v>0</v>
      </c>
      <c r="V514" s="239">
        <v>0</v>
      </c>
      <c r="W514" s="178" t="s">
        <v>177</v>
      </c>
    </row>
    <row r="515" spans="1:23">
      <c r="A515" s="1"/>
      <c r="B515" s="238"/>
      <c r="C515" s="229"/>
      <c r="D515" s="243"/>
      <c r="E515" s="243"/>
      <c r="F515" s="243"/>
      <c r="G515" s="178"/>
      <c r="H515" s="318"/>
      <c r="I515" s="225"/>
      <c r="J515" s="225"/>
      <c r="K515" s="178" t="s">
        <v>177</v>
      </c>
      <c r="L515" s="178">
        <v>1</v>
      </c>
      <c r="M515" s="178">
        <v>1</v>
      </c>
      <c r="N515" s="359">
        <v>0</v>
      </c>
      <c r="O515" s="178" t="s">
        <v>168</v>
      </c>
      <c r="P515" s="358">
        <v>0</v>
      </c>
      <c r="Q515" s="239">
        <v>0</v>
      </c>
      <c r="R515" s="358">
        <v>0</v>
      </c>
      <c r="S515" s="239">
        <v>0</v>
      </c>
      <c r="T515" s="239">
        <v>0</v>
      </c>
      <c r="U515" s="239">
        <v>0</v>
      </c>
      <c r="V515" s="239">
        <v>0</v>
      </c>
      <c r="W515" s="178" t="s">
        <v>177</v>
      </c>
    </row>
    <row r="516" spans="1:23">
      <c r="A516" s="1"/>
      <c r="B516" s="238"/>
      <c r="C516" s="229"/>
      <c r="D516" s="243"/>
      <c r="E516" s="243"/>
      <c r="F516" s="243"/>
      <c r="G516" s="178"/>
      <c r="H516" s="318"/>
      <c r="I516" s="225"/>
      <c r="J516" s="225"/>
      <c r="K516" s="178" t="s">
        <v>177</v>
      </c>
      <c r="L516" s="178">
        <v>1</v>
      </c>
      <c r="M516" s="178">
        <v>1</v>
      </c>
      <c r="N516" s="359">
        <v>0</v>
      </c>
      <c r="O516" s="178" t="s">
        <v>168</v>
      </c>
      <c r="P516" s="358">
        <v>0</v>
      </c>
      <c r="Q516" s="239">
        <v>0</v>
      </c>
      <c r="R516" s="358">
        <v>0</v>
      </c>
      <c r="S516" s="239">
        <v>0</v>
      </c>
      <c r="T516" s="239">
        <v>0</v>
      </c>
      <c r="U516" s="239">
        <v>0</v>
      </c>
      <c r="V516" s="239">
        <v>0</v>
      </c>
      <c r="W516" s="178" t="s">
        <v>177</v>
      </c>
    </row>
    <row r="517" spans="1:23">
      <c r="A517" s="1"/>
      <c r="B517" s="238"/>
      <c r="C517" s="229"/>
      <c r="D517" s="243"/>
      <c r="E517" s="243"/>
      <c r="F517" s="243"/>
      <c r="G517" s="178"/>
      <c r="H517" s="318"/>
      <c r="I517" s="225"/>
      <c r="J517" s="225"/>
      <c r="K517" s="178" t="s">
        <v>177</v>
      </c>
      <c r="L517" s="178">
        <v>1</v>
      </c>
      <c r="M517" s="178">
        <v>1</v>
      </c>
      <c r="N517" s="359">
        <v>0</v>
      </c>
      <c r="O517" s="178" t="s">
        <v>168</v>
      </c>
      <c r="P517" s="358">
        <v>0</v>
      </c>
      <c r="Q517" s="239">
        <v>0</v>
      </c>
      <c r="R517" s="358">
        <v>0</v>
      </c>
      <c r="S517" s="239">
        <v>0</v>
      </c>
      <c r="T517" s="239">
        <v>0</v>
      </c>
      <c r="U517" s="239">
        <v>0</v>
      </c>
      <c r="V517" s="239">
        <v>0</v>
      </c>
      <c r="W517" s="178" t="s">
        <v>177</v>
      </c>
    </row>
    <row r="518" spans="1:23">
      <c r="A518" s="1"/>
      <c r="B518" s="238"/>
      <c r="C518" s="229"/>
      <c r="D518" s="243"/>
      <c r="E518" s="243"/>
      <c r="F518" s="243"/>
      <c r="G518" s="178"/>
      <c r="H518" s="318"/>
      <c r="I518" s="225"/>
      <c r="J518" s="225"/>
      <c r="K518" s="178" t="s">
        <v>177</v>
      </c>
      <c r="L518" s="178">
        <v>1</v>
      </c>
      <c r="M518" s="178">
        <v>1</v>
      </c>
      <c r="N518" s="359">
        <v>0</v>
      </c>
      <c r="O518" s="178" t="s">
        <v>168</v>
      </c>
      <c r="P518" s="358">
        <v>0</v>
      </c>
      <c r="Q518" s="239">
        <v>0</v>
      </c>
      <c r="R518" s="358">
        <v>0</v>
      </c>
      <c r="S518" s="239">
        <v>0</v>
      </c>
      <c r="T518" s="239">
        <v>0</v>
      </c>
      <c r="U518" s="239">
        <v>0</v>
      </c>
      <c r="V518" s="239">
        <v>0</v>
      </c>
      <c r="W518" s="178" t="s">
        <v>177</v>
      </c>
    </row>
    <row r="519" spans="1:23">
      <c r="A519" s="1"/>
      <c r="B519" s="238"/>
      <c r="C519" s="229"/>
      <c r="D519" s="243"/>
      <c r="E519" s="243"/>
      <c r="F519" s="243"/>
      <c r="G519" s="178"/>
      <c r="H519" s="318"/>
      <c r="I519" s="225"/>
      <c r="J519" s="225"/>
      <c r="K519" s="178" t="s">
        <v>177</v>
      </c>
      <c r="L519" s="178">
        <v>1</v>
      </c>
      <c r="M519" s="178">
        <v>1</v>
      </c>
      <c r="N519" s="359">
        <v>0</v>
      </c>
      <c r="O519" s="178" t="s">
        <v>168</v>
      </c>
      <c r="P519" s="358">
        <v>0</v>
      </c>
      <c r="Q519" s="239">
        <v>0</v>
      </c>
      <c r="R519" s="358">
        <v>0</v>
      </c>
      <c r="S519" s="239">
        <v>0</v>
      </c>
      <c r="T519" s="239">
        <v>0</v>
      </c>
      <c r="U519" s="239">
        <v>0</v>
      </c>
      <c r="V519" s="239">
        <v>0</v>
      </c>
      <c r="W519" s="178" t="s">
        <v>177</v>
      </c>
    </row>
    <row r="520" spans="1:23">
      <c r="A520" s="1"/>
      <c r="B520" s="238"/>
      <c r="C520" s="229"/>
      <c r="D520" s="243"/>
      <c r="E520" s="243"/>
      <c r="F520" s="243"/>
      <c r="G520" s="178"/>
      <c r="H520" s="318"/>
      <c r="I520" s="225"/>
      <c r="J520" s="225"/>
      <c r="K520" s="178" t="s">
        <v>177</v>
      </c>
      <c r="L520" s="178">
        <v>1</v>
      </c>
      <c r="M520" s="178">
        <v>1</v>
      </c>
      <c r="N520" s="359">
        <v>0</v>
      </c>
      <c r="O520" s="178" t="s">
        <v>168</v>
      </c>
      <c r="P520" s="358">
        <v>0</v>
      </c>
      <c r="Q520" s="239">
        <v>0</v>
      </c>
      <c r="R520" s="358">
        <v>0</v>
      </c>
      <c r="S520" s="239">
        <v>0</v>
      </c>
      <c r="T520" s="239">
        <v>0</v>
      </c>
      <c r="U520" s="239">
        <v>0</v>
      </c>
      <c r="V520" s="239">
        <v>0</v>
      </c>
      <c r="W520" s="178" t="s">
        <v>177</v>
      </c>
    </row>
    <row r="521" spans="1:23">
      <c r="A521" s="1"/>
      <c r="B521" s="238"/>
      <c r="C521" s="229"/>
      <c r="D521" s="243"/>
      <c r="E521" s="243"/>
      <c r="F521" s="243"/>
      <c r="G521" s="178"/>
      <c r="H521" s="318"/>
      <c r="I521" s="225"/>
      <c r="J521" s="225"/>
      <c r="K521" s="178" t="s">
        <v>177</v>
      </c>
      <c r="L521" s="178">
        <v>1</v>
      </c>
      <c r="M521" s="178">
        <v>1</v>
      </c>
      <c r="N521" s="359">
        <v>0</v>
      </c>
      <c r="O521" s="178" t="s">
        <v>168</v>
      </c>
      <c r="P521" s="358">
        <v>0</v>
      </c>
      <c r="Q521" s="239">
        <v>0</v>
      </c>
      <c r="R521" s="358">
        <v>0</v>
      </c>
      <c r="S521" s="239">
        <v>0</v>
      </c>
      <c r="T521" s="239">
        <v>0</v>
      </c>
      <c r="U521" s="239">
        <v>0</v>
      </c>
      <c r="V521" s="239">
        <v>0</v>
      </c>
      <c r="W521" s="178" t="s">
        <v>177</v>
      </c>
    </row>
    <row r="522" spans="1:23">
      <c r="A522" s="1"/>
      <c r="B522" s="238"/>
      <c r="C522" s="229"/>
      <c r="D522" s="243"/>
      <c r="E522" s="243"/>
      <c r="F522" s="243"/>
      <c r="G522" s="178"/>
      <c r="H522" s="318"/>
      <c r="I522" s="225"/>
      <c r="J522" s="225"/>
      <c r="K522" s="178" t="s">
        <v>177</v>
      </c>
      <c r="L522" s="178">
        <v>1</v>
      </c>
      <c r="M522" s="178">
        <v>1</v>
      </c>
      <c r="N522" s="359">
        <v>0</v>
      </c>
      <c r="O522" s="178" t="s">
        <v>168</v>
      </c>
      <c r="P522" s="358">
        <v>0</v>
      </c>
      <c r="Q522" s="239">
        <v>0</v>
      </c>
      <c r="R522" s="358">
        <v>0</v>
      </c>
      <c r="S522" s="239">
        <v>0</v>
      </c>
      <c r="T522" s="239">
        <v>0</v>
      </c>
      <c r="U522" s="239">
        <v>0</v>
      </c>
      <c r="V522" s="239">
        <v>0</v>
      </c>
      <c r="W522" s="178" t="s">
        <v>177</v>
      </c>
    </row>
    <row r="523" spans="1:23">
      <c r="A523" s="1"/>
      <c r="B523" s="238"/>
      <c r="C523" s="229"/>
      <c r="D523" s="243"/>
      <c r="E523" s="243"/>
      <c r="F523" s="243"/>
      <c r="G523" s="178"/>
      <c r="H523" s="318"/>
      <c r="I523" s="225"/>
      <c r="J523" s="225"/>
      <c r="K523" s="178" t="s">
        <v>177</v>
      </c>
      <c r="L523" s="178">
        <v>1</v>
      </c>
      <c r="M523" s="178">
        <v>1</v>
      </c>
      <c r="N523" s="359">
        <v>0</v>
      </c>
      <c r="O523" s="178" t="s">
        <v>168</v>
      </c>
      <c r="P523" s="358">
        <v>0</v>
      </c>
      <c r="Q523" s="239">
        <v>0</v>
      </c>
      <c r="R523" s="358">
        <v>0</v>
      </c>
      <c r="S523" s="239">
        <v>0</v>
      </c>
      <c r="T523" s="239">
        <v>0</v>
      </c>
      <c r="U523" s="239">
        <v>0</v>
      </c>
      <c r="V523" s="239">
        <v>0</v>
      </c>
      <c r="W523" s="178" t="s">
        <v>177</v>
      </c>
    </row>
    <row r="524" spans="1:23">
      <c r="A524" s="1"/>
      <c r="B524" s="238"/>
      <c r="C524" s="229"/>
      <c r="D524" s="243"/>
      <c r="E524" s="243"/>
      <c r="F524" s="243"/>
      <c r="G524" s="178"/>
      <c r="H524" s="318"/>
      <c r="I524" s="225"/>
      <c r="J524" s="225"/>
      <c r="K524" s="178" t="s">
        <v>177</v>
      </c>
      <c r="L524" s="178">
        <v>1</v>
      </c>
      <c r="M524" s="178">
        <v>1</v>
      </c>
      <c r="N524" s="359">
        <v>0</v>
      </c>
      <c r="O524" s="178" t="s">
        <v>168</v>
      </c>
      <c r="P524" s="358">
        <v>0</v>
      </c>
      <c r="Q524" s="239">
        <v>0</v>
      </c>
      <c r="R524" s="358">
        <v>0</v>
      </c>
      <c r="S524" s="239">
        <v>0</v>
      </c>
      <c r="T524" s="239">
        <v>0</v>
      </c>
      <c r="U524" s="239">
        <v>0</v>
      </c>
      <c r="V524" s="239">
        <v>0</v>
      </c>
      <c r="W524" s="178" t="s">
        <v>177</v>
      </c>
    </row>
    <row r="525" spans="1:23">
      <c r="A525" s="1"/>
      <c r="B525" s="238"/>
      <c r="C525" s="229"/>
      <c r="D525" s="243"/>
      <c r="E525" s="243"/>
      <c r="F525" s="243"/>
      <c r="G525" s="178"/>
      <c r="H525" s="318"/>
      <c r="I525" s="225"/>
      <c r="J525" s="225"/>
      <c r="K525" s="178" t="s">
        <v>177</v>
      </c>
      <c r="L525" s="178">
        <v>1</v>
      </c>
      <c r="M525" s="178">
        <v>1</v>
      </c>
      <c r="N525" s="359">
        <v>0</v>
      </c>
      <c r="O525" s="178" t="s">
        <v>168</v>
      </c>
      <c r="P525" s="358">
        <v>0</v>
      </c>
      <c r="Q525" s="239">
        <v>0</v>
      </c>
      <c r="R525" s="358">
        <v>0</v>
      </c>
      <c r="S525" s="239">
        <v>0</v>
      </c>
      <c r="T525" s="239">
        <v>0</v>
      </c>
      <c r="U525" s="239">
        <v>0</v>
      </c>
      <c r="V525" s="239">
        <v>0</v>
      </c>
      <c r="W525" s="178" t="s">
        <v>177</v>
      </c>
    </row>
    <row r="526" spans="1:23">
      <c r="A526" s="1"/>
      <c r="B526" s="238"/>
      <c r="C526" s="229"/>
      <c r="D526" s="243"/>
      <c r="E526" s="243"/>
      <c r="F526" s="243"/>
      <c r="G526" s="178"/>
      <c r="H526" s="318"/>
      <c r="I526" s="225"/>
      <c r="J526" s="225"/>
      <c r="K526" s="178" t="s">
        <v>177</v>
      </c>
      <c r="L526" s="178">
        <v>1</v>
      </c>
      <c r="M526" s="178">
        <v>1</v>
      </c>
      <c r="N526" s="359">
        <v>0</v>
      </c>
      <c r="O526" s="178" t="s">
        <v>168</v>
      </c>
      <c r="P526" s="358">
        <v>0</v>
      </c>
      <c r="Q526" s="239">
        <v>0</v>
      </c>
      <c r="R526" s="358">
        <v>0</v>
      </c>
      <c r="S526" s="239">
        <v>0</v>
      </c>
      <c r="T526" s="239">
        <v>0</v>
      </c>
      <c r="U526" s="239">
        <v>0</v>
      </c>
      <c r="V526" s="239">
        <v>0</v>
      </c>
      <c r="W526" s="178" t="s">
        <v>177</v>
      </c>
    </row>
    <row r="527" spans="1:23">
      <c r="A527" s="1"/>
      <c r="B527" s="238"/>
      <c r="C527" s="229"/>
      <c r="D527" s="243"/>
      <c r="E527" s="243"/>
      <c r="F527" s="243"/>
      <c r="G527" s="178"/>
      <c r="H527" s="318"/>
      <c r="I527" s="225"/>
      <c r="J527" s="225"/>
      <c r="K527" s="178" t="s">
        <v>177</v>
      </c>
      <c r="L527" s="178">
        <v>1</v>
      </c>
      <c r="M527" s="178">
        <v>1</v>
      </c>
      <c r="N527" s="359">
        <v>0</v>
      </c>
      <c r="O527" s="178" t="s">
        <v>168</v>
      </c>
      <c r="P527" s="358">
        <v>0</v>
      </c>
      <c r="Q527" s="239">
        <v>0</v>
      </c>
      <c r="R527" s="358">
        <v>0</v>
      </c>
      <c r="S527" s="239">
        <v>0</v>
      </c>
      <c r="T527" s="239">
        <v>0</v>
      </c>
      <c r="U527" s="239">
        <v>0</v>
      </c>
      <c r="V527" s="239">
        <v>0</v>
      </c>
      <c r="W527" s="178" t="s">
        <v>177</v>
      </c>
    </row>
    <row r="528" spans="1:23">
      <c r="A528" s="1"/>
      <c r="B528" s="238"/>
      <c r="C528" s="229"/>
      <c r="D528" s="243"/>
      <c r="E528" s="243"/>
      <c r="F528" s="243"/>
      <c r="G528" s="178"/>
      <c r="H528" s="318"/>
      <c r="I528" s="225"/>
      <c r="J528" s="225"/>
      <c r="K528" s="178" t="s">
        <v>177</v>
      </c>
      <c r="L528" s="178">
        <v>1</v>
      </c>
      <c r="M528" s="178">
        <v>1</v>
      </c>
      <c r="N528" s="359">
        <v>0</v>
      </c>
      <c r="O528" s="178" t="s">
        <v>168</v>
      </c>
      <c r="P528" s="358">
        <v>0</v>
      </c>
      <c r="Q528" s="239">
        <v>0</v>
      </c>
      <c r="R528" s="358">
        <v>0</v>
      </c>
      <c r="S528" s="239">
        <v>0</v>
      </c>
      <c r="T528" s="239">
        <v>0</v>
      </c>
      <c r="U528" s="239">
        <v>0</v>
      </c>
      <c r="V528" s="239">
        <v>0</v>
      </c>
      <c r="W528" s="178" t="s">
        <v>177</v>
      </c>
    </row>
    <row r="529" spans="1:23">
      <c r="A529" s="1"/>
      <c r="B529" s="238"/>
      <c r="C529" s="229"/>
      <c r="D529" s="243"/>
      <c r="E529" s="243"/>
      <c r="F529" s="243"/>
      <c r="G529" s="178"/>
      <c r="H529" s="318"/>
      <c r="I529" s="225"/>
      <c r="J529" s="225"/>
      <c r="K529" s="178" t="s">
        <v>177</v>
      </c>
      <c r="L529" s="178">
        <v>1</v>
      </c>
      <c r="M529" s="178">
        <v>1</v>
      </c>
      <c r="N529" s="359">
        <v>0</v>
      </c>
      <c r="O529" s="178" t="s">
        <v>168</v>
      </c>
      <c r="P529" s="358">
        <v>0</v>
      </c>
      <c r="Q529" s="239">
        <v>0</v>
      </c>
      <c r="R529" s="358">
        <v>0</v>
      </c>
      <c r="S529" s="239">
        <v>0</v>
      </c>
      <c r="T529" s="239">
        <v>0</v>
      </c>
      <c r="U529" s="239">
        <v>0</v>
      </c>
      <c r="V529" s="239">
        <v>0</v>
      </c>
      <c r="W529" s="178" t="s">
        <v>177</v>
      </c>
    </row>
    <row r="530" spans="1:23">
      <c r="A530" s="1"/>
      <c r="B530" s="238"/>
      <c r="C530" s="229"/>
      <c r="D530" s="243"/>
      <c r="E530" s="243"/>
      <c r="F530" s="243"/>
      <c r="G530" s="178"/>
      <c r="H530" s="318"/>
      <c r="I530" s="225"/>
      <c r="J530" s="225"/>
      <c r="K530" s="178" t="s">
        <v>177</v>
      </c>
      <c r="L530" s="178">
        <v>1</v>
      </c>
      <c r="M530" s="178">
        <v>1</v>
      </c>
      <c r="N530" s="359">
        <v>0</v>
      </c>
      <c r="O530" s="178" t="s">
        <v>168</v>
      </c>
      <c r="P530" s="358">
        <v>0</v>
      </c>
      <c r="Q530" s="239">
        <v>0</v>
      </c>
      <c r="R530" s="358">
        <v>0</v>
      </c>
      <c r="S530" s="239">
        <v>0</v>
      </c>
      <c r="T530" s="239">
        <v>0</v>
      </c>
      <c r="U530" s="239">
        <v>0</v>
      </c>
      <c r="V530" s="239">
        <v>0</v>
      </c>
      <c r="W530" s="178" t="s">
        <v>177</v>
      </c>
    </row>
    <row r="531" spans="1:23">
      <c r="A531" s="1"/>
      <c r="B531" s="238"/>
      <c r="C531" s="229"/>
      <c r="D531" s="243"/>
      <c r="E531" s="243"/>
      <c r="F531" s="243"/>
      <c r="G531" s="178"/>
      <c r="H531" s="318"/>
      <c r="I531" s="225"/>
      <c r="J531" s="225"/>
      <c r="K531" s="178" t="s">
        <v>177</v>
      </c>
      <c r="L531" s="178">
        <v>1</v>
      </c>
      <c r="M531" s="178">
        <v>1</v>
      </c>
      <c r="N531" s="359">
        <v>0</v>
      </c>
      <c r="O531" s="178" t="s">
        <v>168</v>
      </c>
      <c r="P531" s="358">
        <v>0</v>
      </c>
      <c r="Q531" s="239">
        <v>0</v>
      </c>
      <c r="R531" s="358">
        <v>0</v>
      </c>
      <c r="S531" s="239">
        <v>0</v>
      </c>
      <c r="T531" s="239">
        <v>0</v>
      </c>
      <c r="U531" s="239">
        <v>0</v>
      </c>
      <c r="V531" s="239">
        <v>0</v>
      </c>
      <c r="W531" s="178" t="s">
        <v>177</v>
      </c>
    </row>
    <row r="532" spans="1:23">
      <c r="A532" s="1"/>
      <c r="B532" s="238"/>
      <c r="C532" s="229"/>
      <c r="D532" s="243"/>
      <c r="E532" s="243"/>
      <c r="F532" s="243"/>
      <c r="G532" s="178"/>
      <c r="H532" s="318"/>
      <c r="I532" s="225"/>
      <c r="J532" s="225"/>
      <c r="K532" s="178" t="s">
        <v>177</v>
      </c>
      <c r="L532" s="178">
        <v>1</v>
      </c>
      <c r="M532" s="178">
        <v>1</v>
      </c>
      <c r="N532" s="359">
        <v>0</v>
      </c>
      <c r="O532" s="178" t="s">
        <v>168</v>
      </c>
      <c r="P532" s="358">
        <v>0</v>
      </c>
      <c r="Q532" s="239">
        <v>0</v>
      </c>
      <c r="R532" s="358">
        <v>0</v>
      </c>
      <c r="S532" s="239">
        <v>0</v>
      </c>
      <c r="T532" s="239">
        <v>0</v>
      </c>
      <c r="U532" s="239">
        <v>0</v>
      </c>
      <c r="V532" s="239">
        <v>0</v>
      </c>
      <c r="W532" s="178" t="s">
        <v>177</v>
      </c>
    </row>
    <row r="533" spans="1:23">
      <c r="A533" s="1"/>
      <c r="B533" s="238"/>
      <c r="C533" s="229"/>
      <c r="D533" s="243"/>
      <c r="E533" s="243"/>
      <c r="F533" s="243"/>
      <c r="G533" s="178"/>
      <c r="H533" s="318"/>
      <c r="I533" s="225"/>
      <c r="J533" s="225"/>
      <c r="K533" s="178" t="s">
        <v>177</v>
      </c>
      <c r="L533" s="178">
        <v>1</v>
      </c>
      <c r="M533" s="178">
        <v>1</v>
      </c>
      <c r="N533" s="359">
        <v>0</v>
      </c>
      <c r="O533" s="178" t="s">
        <v>168</v>
      </c>
      <c r="P533" s="358">
        <v>0</v>
      </c>
      <c r="Q533" s="239">
        <v>0</v>
      </c>
      <c r="R533" s="358">
        <v>0</v>
      </c>
      <c r="S533" s="239">
        <v>0</v>
      </c>
      <c r="T533" s="239">
        <v>0</v>
      </c>
      <c r="U533" s="239">
        <v>0</v>
      </c>
      <c r="V533" s="239">
        <v>0</v>
      </c>
      <c r="W533" s="178" t="s">
        <v>177</v>
      </c>
    </row>
    <row r="534" spans="1:23">
      <c r="A534" s="1"/>
      <c r="B534" s="238"/>
      <c r="C534" s="229"/>
      <c r="D534" s="243"/>
      <c r="E534" s="243"/>
      <c r="F534" s="243"/>
      <c r="G534" s="178"/>
      <c r="H534" s="318"/>
      <c r="I534" s="225"/>
      <c r="J534" s="225"/>
      <c r="K534" s="178" t="s">
        <v>177</v>
      </c>
      <c r="L534" s="178">
        <v>1</v>
      </c>
      <c r="M534" s="178">
        <v>1</v>
      </c>
      <c r="N534" s="359">
        <v>0</v>
      </c>
      <c r="O534" s="178" t="s">
        <v>168</v>
      </c>
      <c r="P534" s="358">
        <v>0</v>
      </c>
      <c r="Q534" s="239">
        <v>0</v>
      </c>
      <c r="R534" s="358">
        <v>0</v>
      </c>
      <c r="S534" s="239">
        <v>0</v>
      </c>
      <c r="T534" s="239">
        <v>0</v>
      </c>
      <c r="U534" s="239">
        <v>0</v>
      </c>
      <c r="V534" s="239">
        <v>0</v>
      </c>
      <c r="W534" s="178" t="s">
        <v>177</v>
      </c>
    </row>
    <row r="535" spans="1:23">
      <c r="A535" s="1"/>
      <c r="B535" s="238"/>
      <c r="C535" s="229"/>
      <c r="D535" s="243"/>
      <c r="E535" s="243"/>
      <c r="F535" s="243"/>
      <c r="G535" s="178"/>
      <c r="H535" s="318"/>
      <c r="I535" s="225"/>
      <c r="J535" s="225"/>
      <c r="K535" s="178" t="s">
        <v>177</v>
      </c>
      <c r="L535" s="178">
        <v>1</v>
      </c>
      <c r="M535" s="178">
        <v>1</v>
      </c>
      <c r="N535" s="359">
        <v>0</v>
      </c>
      <c r="O535" s="178" t="s">
        <v>168</v>
      </c>
      <c r="P535" s="358">
        <v>0</v>
      </c>
      <c r="Q535" s="239">
        <v>0</v>
      </c>
      <c r="R535" s="358">
        <v>0</v>
      </c>
      <c r="S535" s="239">
        <v>0</v>
      </c>
      <c r="T535" s="239">
        <v>0</v>
      </c>
      <c r="U535" s="239">
        <v>0</v>
      </c>
      <c r="V535" s="239">
        <v>0</v>
      </c>
      <c r="W535" s="178" t="s">
        <v>177</v>
      </c>
    </row>
    <row r="536" spans="1:23">
      <c r="A536" s="1"/>
      <c r="B536" s="238"/>
      <c r="C536" s="229"/>
      <c r="D536" s="243"/>
      <c r="E536" s="243"/>
      <c r="F536" s="243"/>
      <c r="G536" s="178"/>
      <c r="H536" s="318"/>
      <c r="I536" s="225"/>
      <c r="J536" s="225"/>
      <c r="K536" s="178" t="s">
        <v>177</v>
      </c>
      <c r="L536" s="178">
        <v>1</v>
      </c>
      <c r="M536" s="178">
        <v>1</v>
      </c>
      <c r="N536" s="359">
        <v>0</v>
      </c>
      <c r="O536" s="178" t="s">
        <v>168</v>
      </c>
      <c r="P536" s="358">
        <v>0</v>
      </c>
      <c r="Q536" s="239">
        <v>0</v>
      </c>
      <c r="R536" s="358">
        <v>0</v>
      </c>
      <c r="S536" s="239">
        <v>0</v>
      </c>
      <c r="T536" s="239">
        <v>0</v>
      </c>
      <c r="U536" s="239">
        <v>0</v>
      </c>
      <c r="V536" s="239">
        <v>0</v>
      </c>
      <c r="W536" s="178" t="s">
        <v>177</v>
      </c>
    </row>
    <row r="537" spans="1:23">
      <c r="A537" s="1"/>
      <c r="B537" s="238"/>
      <c r="C537" s="229"/>
      <c r="D537" s="243"/>
      <c r="E537" s="243"/>
      <c r="F537" s="243"/>
      <c r="G537" s="178"/>
      <c r="H537" s="318"/>
      <c r="I537" s="225"/>
      <c r="J537" s="225"/>
      <c r="K537" s="178" t="s">
        <v>177</v>
      </c>
      <c r="L537" s="178">
        <v>1</v>
      </c>
      <c r="M537" s="178">
        <v>1</v>
      </c>
      <c r="N537" s="359">
        <v>0</v>
      </c>
      <c r="O537" s="178" t="s">
        <v>168</v>
      </c>
      <c r="P537" s="358">
        <v>0</v>
      </c>
      <c r="Q537" s="239">
        <v>0</v>
      </c>
      <c r="R537" s="358">
        <v>0</v>
      </c>
      <c r="S537" s="239">
        <v>0</v>
      </c>
      <c r="T537" s="239">
        <v>0</v>
      </c>
      <c r="U537" s="239">
        <v>0</v>
      </c>
      <c r="V537" s="239">
        <v>0</v>
      </c>
      <c r="W537" s="178" t="s">
        <v>177</v>
      </c>
    </row>
    <row r="538" spans="1:23">
      <c r="A538" s="1"/>
      <c r="B538" s="238"/>
      <c r="C538" s="229"/>
      <c r="D538" s="243"/>
      <c r="E538" s="243"/>
      <c r="F538" s="243"/>
      <c r="G538" s="178"/>
      <c r="H538" s="318"/>
      <c r="I538" s="225"/>
      <c r="J538" s="225"/>
      <c r="K538" s="178" t="s">
        <v>177</v>
      </c>
      <c r="L538" s="178">
        <v>1</v>
      </c>
      <c r="M538" s="178">
        <v>1</v>
      </c>
      <c r="N538" s="359">
        <v>0</v>
      </c>
      <c r="O538" s="178" t="s">
        <v>168</v>
      </c>
      <c r="P538" s="358">
        <v>0</v>
      </c>
      <c r="Q538" s="239">
        <v>0</v>
      </c>
      <c r="R538" s="358">
        <v>0</v>
      </c>
      <c r="S538" s="239">
        <v>0</v>
      </c>
      <c r="T538" s="239">
        <v>0</v>
      </c>
      <c r="U538" s="239">
        <v>0</v>
      </c>
      <c r="V538" s="239">
        <v>0</v>
      </c>
      <c r="W538" s="178" t="s">
        <v>177</v>
      </c>
    </row>
    <row r="539" spans="1:23">
      <c r="A539" s="1"/>
      <c r="B539" s="238"/>
      <c r="C539" s="229"/>
      <c r="D539" s="243"/>
      <c r="E539" s="243"/>
      <c r="F539" s="243"/>
      <c r="G539" s="178"/>
      <c r="H539" s="318"/>
      <c r="I539" s="225"/>
      <c r="J539" s="225"/>
      <c r="K539" s="178" t="s">
        <v>177</v>
      </c>
      <c r="L539" s="178">
        <v>1</v>
      </c>
      <c r="M539" s="178">
        <v>1</v>
      </c>
      <c r="N539" s="359">
        <v>0</v>
      </c>
      <c r="O539" s="178" t="s">
        <v>168</v>
      </c>
      <c r="P539" s="358">
        <v>0</v>
      </c>
      <c r="Q539" s="239">
        <v>0</v>
      </c>
      <c r="R539" s="358">
        <v>0</v>
      </c>
      <c r="S539" s="239">
        <v>0</v>
      </c>
      <c r="T539" s="239">
        <v>0</v>
      </c>
      <c r="U539" s="239">
        <v>0</v>
      </c>
      <c r="V539" s="239">
        <v>0</v>
      </c>
      <c r="W539" s="178" t="s">
        <v>177</v>
      </c>
    </row>
    <row r="540" spans="1:23">
      <c r="A540" s="1"/>
      <c r="B540" s="238"/>
      <c r="C540" s="229"/>
      <c r="D540" s="243"/>
      <c r="E540" s="243"/>
      <c r="F540" s="243"/>
      <c r="G540" s="178"/>
      <c r="H540" s="318"/>
      <c r="I540" s="225"/>
      <c r="J540" s="225"/>
      <c r="K540" s="178" t="s">
        <v>177</v>
      </c>
      <c r="L540" s="178">
        <v>1</v>
      </c>
      <c r="M540" s="178">
        <v>1</v>
      </c>
      <c r="N540" s="359">
        <v>0</v>
      </c>
      <c r="O540" s="178" t="s">
        <v>168</v>
      </c>
      <c r="P540" s="358">
        <v>0</v>
      </c>
      <c r="Q540" s="239">
        <v>0</v>
      </c>
      <c r="R540" s="358">
        <v>0</v>
      </c>
      <c r="S540" s="239">
        <v>0</v>
      </c>
      <c r="T540" s="239">
        <v>0</v>
      </c>
      <c r="U540" s="239">
        <v>0</v>
      </c>
      <c r="V540" s="239">
        <v>0</v>
      </c>
      <c r="W540" s="178" t="s">
        <v>177</v>
      </c>
    </row>
    <row r="541" spans="1:23">
      <c r="A541" s="1"/>
      <c r="B541" s="238"/>
      <c r="C541" s="229"/>
      <c r="D541" s="243"/>
      <c r="E541" s="243"/>
      <c r="F541" s="243"/>
      <c r="G541" s="178"/>
      <c r="H541" s="318"/>
      <c r="I541" s="225"/>
      <c r="J541" s="225"/>
      <c r="K541" s="178" t="s">
        <v>177</v>
      </c>
      <c r="L541" s="178">
        <v>1</v>
      </c>
      <c r="M541" s="178">
        <v>1</v>
      </c>
      <c r="N541" s="359">
        <v>0</v>
      </c>
      <c r="O541" s="178" t="s">
        <v>168</v>
      </c>
      <c r="P541" s="358">
        <v>0</v>
      </c>
      <c r="Q541" s="239">
        <v>0</v>
      </c>
      <c r="R541" s="358">
        <v>0</v>
      </c>
      <c r="S541" s="239">
        <v>0</v>
      </c>
      <c r="T541" s="239">
        <v>0</v>
      </c>
      <c r="U541" s="239">
        <v>0</v>
      </c>
      <c r="V541" s="239">
        <v>0</v>
      </c>
      <c r="W541" s="178" t="s">
        <v>177</v>
      </c>
    </row>
    <row r="542" spans="1:23">
      <c r="A542" s="1"/>
      <c r="B542" s="238"/>
      <c r="C542" s="229"/>
      <c r="D542" s="243"/>
      <c r="E542" s="243"/>
      <c r="F542" s="243"/>
      <c r="G542" s="178"/>
      <c r="H542" s="318"/>
      <c r="I542" s="225"/>
      <c r="J542" s="225"/>
      <c r="K542" s="178" t="s">
        <v>177</v>
      </c>
      <c r="L542" s="178">
        <v>1</v>
      </c>
      <c r="M542" s="178">
        <v>1</v>
      </c>
      <c r="N542" s="359">
        <v>0</v>
      </c>
      <c r="O542" s="178" t="s">
        <v>168</v>
      </c>
      <c r="P542" s="358">
        <v>0</v>
      </c>
      <c r="Q542" s="239">
        <v>0</v>
      </c>
      <c r="R542" s="358">
        <v>0</v>
      </c>
      <c r="S542" s="239">
        <v>0</v>
      </c>
      <c r="T542" s="239">
        <v>0</v>
      </c>
      <c r="U542" s="239">
        <v>0</v>
      </c>
      <c r="V542" s="239">
        <v>0</v>
      </c>
      <c r="W542" s="178" t="s">
        <v>177</v>
      </c>
    </row>
    <row r="543" spans="1:23">
      <c r="A543" s="1"/>
      <c r="B543" s="238"/>
      <c r="C543" s="229"/>
      <c r="D543" s="243"/>
      <c r="E543" s="243"/>
      <c r="F543" s="243"/>
      <c r="G543" s="178"/>
      <c r="H543" s="318"/>
      <c r="I543" s="225"/>
      <c r="J543" s="225"/>
      <c r="K543" s="178" t="s">
        <v>177</v>
      </c>
      <c r="L543" s="178">
        <v>1</v>
      </c>
      <c r="M543" s="178">
        <v>1</v>
      </c>
      <c r="N543" s="359">
        <v>0</v>
      </c>
      <c r="O543" s="178" t="s">
        <v>168</v>
      </c>
      <c r="P543" s="358">
        <v>0</v>
      </c>
      <c r="Q543" s="239">
        <v>0</v>
      </c>
      <c r="R543" s="358">
        <v>0</v>
      </c>
      <c r="S543" s="239">
        <v>0</v>
      </c>
      <c r="T543" s="239">
        <v>0</v>
      </c>
      <c r="U543" s="239">
        <v>0</v>
      </c>
      <c r="V543" s="239">
        <v>0</v>
      </c>
      <c r="W543" s="178" t="s">
        <v>177</v>
      </c>
    </row>
    <row r="544" spans="1:23">
      <c r="A544" s="1"/>
      <c r="B544" s="238"/>
      <c r="C544" s="229"/>
      <c r="D544" s="243"/>
      <c r="E544" s="243"/>
      <c r="F544" s="243"/>
      <c r="G544" s="178"/>
      <c r="H544" s="318"/>
      <c r="I544" s="225"/>
      <c r="J544" s="225"/>
      <c r="K544" s="178" t="s">
        <v>177</v>
      </c>
      <c r="L544" s="178">
        <v>1</v>
      </c>
      <c r="M544" s="178">
        <v>1</v>
      </c>
      <c r="N544" s="359">
        <v>0</v>
      </c>
      <c r="O544" s="178" t="s">
        <v>168</v>
      </c>
      <c r="P544" s="358">
        <v>0</v>
      </c>
      <c r="Q544" s="239">
        <v>0</v>
      </c>
      <c r="R544" s="358">
        <v>0</v>
      </c>
      <c r="S544" s="239">
        <v>0</v>
      </c>
      <c r="T544" s="239">
        <v>0</v>
      </c>
      <c r="U544" s="239">
        <v>0</v>
      </c>
      <c r="V544" s="239">
        <v>0</v>
      </c>
      <c r="W544" s="178" t="s">
        <v>177</v>
      </c>
    </row>
    <row r="545" spans="1:23">
      <c r="A545" s="1"/>
      <c r="B545" s="238"/>
      <c r="C545" s="229"/>
      <c r="D545" s="243"/>
      <c r="E545" s="243"/>
      <c r="F545" s="243"/>
      <c r="G545" s="178"/>
      <c r="H545" s="318"/>
      <c r="I545" s="225"/>
      <c r="J545" s="225"/>
      <c r="K545" s="178" t="s">
        <v>177</v>
      </c>
      <c r="L545" s="178">
        <v>1</v>
      </c>
      <c r="M545" s="178">
        <v>1</v>
      </c>
      <c r="N545" s="359">
        <v>0</v>
      </c>
      <c r="O545" s="178" t="s">
        <v>168</v>
      </c>
      <c r="P545" s="358">
        <v>0</v>
      </c>
      <c r="Q545" s="239">
        <v>0</v>
      </c>
      <c r="R545" s="358">
        <v>0</v>
      </c>
      <c r="S545" s="239">
        <v>0</v>
      </c>
      <c r="T545" s="239">
        <v>0</v>
      </c>
      <c r="U545" s="239">
        <v>0</v>
      </c>
      <c r="V545" s="239">
        <v>0</v>
      </c>
      <c r="W545" s="178" t="s">
        <v>177</v>
      </c>
    </row>
    <row r="546" spans="1:23">
      <c r="A546" s="1"/>
      <c r="B546" s="238"/>
      <c r="C546" s="229"/>
      <c r="D546" s="243"/>
      <c r="E546" s="243"/>
      <c r="F546" s="243"/>
      <c r="G546" s="178"/>
      <c r="H546" s="318"/>
      <c r="I546" s="225"/>
      <c r="J546" s="225"/>
      <c r="K546" s="178" t="s">
        <v>177</v>
      </c>
      <c r="L546" s="178">
        <v>1</v>
      </c>
      <c r="M546" s="178">
        <v>1</v>
      </c>
      <c r="N546" s="359">
        <v>0</v>
      </c>
      <c r="O546" s="178" t="s">
        <v>168</v>
      </c>
      <c r="P546" s="358">
        <v>0</v>
      </c>
      <c r="Q546" s="239">
        <v>0</v>
      </c>
      <c r="R546" s="358">
        <v>0</v>
      </c>
      <c r="S546" s="239">
        <v>0</v>
      </c>
      <c r="T546" s="239">
        <v>0</v>
      </c>
      <c r="U546" s="239">
        <v>0</v>
      </c>
      <c r="V546" s="239">
        <v>0</v>
      </c>
      <c r="W546" s="178" t="s">
        <v>177</v>
      </c>
    </row>
    <row r="547" spans="1:23">
      <c r="A547" s="1"/>
      <c r="B547" s="238"/>
      <c r="C547" s="229"/>
      <c r="D547" s="243"/>
      <c r="E547" s="243"/>
      <c r="F547" s="243"/>
      <c r="G547" s="178"/>
      <c r="H547" s="318"/>
      <c r="I547" s="225"/>
      <c r="J547" s="225"/>
      <c r="K547" s="178" t="s">
        <v>177</v>
      </c>
      <c r="L547" s="178">
        <v>1</v>
      </c>
      <c r="M547" s="178">
        <v>1</v>
      </c>
      <c r="N547" s="359">
        <v>0</v>
      </c>
      <c r="O547" s="178" t="s">
        <v>168</v>
      </c>
      <c r="P547" s="358">
        <v>0</v>
      </c>
      <c r="Q547" s="239">
        <v>0</v>
      </c>
      <c r="R547" s="358">
        <v>0</v>
      </c>
      <c r="S547" s="239">
        <v>0</v>
      </c>
      <c r="T547" s="239">
        <v>0</v>
      </c>
      <c r="U547" s="239">
        <v>0</v>
      </c>
      <c r="V547" s="239">
        <v>0</v>
      </c>
      <c r="W547" s="178" t="s">
        <v>177</v>
      </c>
    </row>
    <row r="548" spans="1:23">
      <c r="A548" s="1"/>
      <c r="B548" s="238"/>
      <c r="C548" s="229"/>
      <c r="D548" s="243"/>
      <c r="E548" s="243"/>
      <c r="F548" s="243"/>
      <c r="G548" s="178"/>
      <c r="H548" s="318"/>
      <c r="I548" s="225"/>
      <c r="J548" s="225"/>
      <c r="K548" s="178" t="s">
        <v>177</v>
      </c>
      <c r="L548" s="178">
        <v>1</v>
      </c>
      <c r="M548" s="178">
        <v>1</v>
      </c>
      <c r="N548" s="359">
        <v>0</v>
      </c>
      <c r="O548" s="178" t="s">
        <v>168</v>
      </c>
      <c r="P548" s="358">
        <v>0</v>
      </c>
      <c r="Q548" s="239">
        <v>0</v>
      </c>
      <c r="R548" s="358">
        <v>0</v>
      </c>
      <c r="S548" s="239">
        <v>0</v>
      </c>
      <c r="T548" s="239">
        <v>0</v>
      </c>
      <c r="U548" s="239">
        <v>0</v>
      </c>
      <c r="V548" s="239">
        <v>0</v>
      </c>
      <c r="W548" s="178" t="s">
        <v>177</v>
      </c>
    </row>
    <row r="549" spans="1:23">
      <c r="A549" s="1"/>
      <c r="B549" s="238"/>
      <c r="C549" s="229"/>
      <c r="D549" s="243"/>
      <c r="E549" s="243"/>
      <c r="F549" s="243"/>
      <c r="G549" s="178"/>
      <c r="H549" s="318"/>
      <c r="I549" s="225"/>
      <c r="J549" s="225"/>
      <c r="K549" s="178" t="s">
        <v>177</v>
      </c>
      <c r="L549" s="178">
        <v>1</v>
      </c>
      <c r="M549" s="178">
        <v>1</v>
      </c>
      <c r="N549" s="359">
        <v>0</v>
      </c>
      <c r="O549" s="178" t="s">
        <v>168</v>
      </c>
      <c r="P549" s="358">
        <v>0</v>
      </c>
      <c r="Q549" s="239">
        <v>0</v>
      </c>
      <c r="R549" s="358">
        <v>0</v>
      </c>
      <c r="S549" s="239">
        <v>0</v>
      </c>
      <c r="T549" s="239">
        <v>0</v>
      </c>
      <c r="U549" s="239">
        <v>0</v>
      </c>
      <c r="V549" s="239">
        <v>0</v>
      </c>
      <c r="W549" s="178" t="s">
        <v>177</v>
      </c>
    </row>
    <row r="550" spans="1:23">
      <c r="A550" s="1"/>
      <c r="B550" s="238"/>
      <c r="C550" s="229"/>
      <c r="D550" s="243"/>
      <c r="E550" s="243"/>
      <c r="F550" s="243"/>
      <c r="G550" s="178"/>
      <c r="H550" s="318"/>
      <c r="I550" s="225"/>
      <c r="J550" s="225"/>
      <c r="K550" s="178" t="s">
        <v>177</v>
      </c>
      <c r="L550" s="178">
        <v>1</v>
      </c>
      <c r="M550" s="178">
        <v>1</v>
      </c>
      <c r="N550" s="359">
        <v>0</v>
      </c>
      <c r="O550" s="178" t="s">
        <v>168</v>
      </c>
      <c r="P550" s="358">
        <v>0</v>
      </c>
      <c r="Q550" s="239">
        <v>0</v>
      </c>
      <c r="R550" s="358">
        <v>0</v>
      </c>
      <c r="S550" s="239">
        <v>0</v>
      </c>
      <c r="T550" s="239">
        <v>0</v>
      </c>
      <c r="U550" s="239">
        <v>0</v>
      </c>
      <c r="V550" s="239">
        <v>0</v>
      </c>
      <c r="W550" s="178" t="s">
        <v>177</v>
      </c>
    </row>
    <row r="551" spans="1:23">
      <c r="A551" s="1"/>
      <c r="B551" s="238"/>
      <c r="C551" s="229"/>
      <c r="D551" s="243"/>
      <c r="E551" s="243"/>
      <c r="F551" s="243"/>
      <c r="G551" s="178"/>
      <c r="H551" s="318"/>
      <c r="I551" s="225"/>
      <c r="J551" s="225"/>
      <c r="K551" s="178" t="s">
        <v>177</v>
      </c>
      <c r="L551" s="178">
        <v>1</v>
      </c>
      <c r="M551" s="178">
        <v>1</v>
      </c>
      <c r="N551" s="359">
        <v>0</v>
      </c>
      <c r="O551" s="178" t="s">
        <v>168</v>
      </c>
      <c r="P551" s="358">
        <v>0</v>
      </c>
      <c r="Q551" s="239">
        <v>0</v>
      </c>
      <c r="R551" s="358">
        <v>0</v>
      </c>
      <c r="S551" s="239">
        <v>0</v>
      </c>
      <c r="T551" s="239">
        <v>0</v>
      </c>
      <c r="U551" s="239">
        <v>0</v>
      </c>
      <c r="V551" s="239">
        <v>0</v>
      </c>
      <c r="W551" s="178" t="s">
        <v>177</v>
      </c>
    </row>
    <row r="552" spans="1:23">
      <c r="A552" s="1"/>
      <c r="B552" s="238"/>
      <c r="C552" s="229"/>
      <c r="D552" s="243"/>
      <c r="E552" s="243"/>
      <c r="F552" s="243"/>
      <c r="G552" s="178"/>
      <c r="H552" s="318"/>
      <c r="I552" s="225"/>
      <c r="J552" s="225"/>
      <c r="K552" s="178" t="s">
        <v>177</v>
      </c>
      <c r="L552" s="178">
        <v>1</v>
      </c>
      <c r="M552" s="178">
        <v>1</v>
      </c>
      <c r="N552" s="359">
        <v>0</v>
      </c>
      <c r="O552" s="178" t="s">
        <v>168</v>
      </c>
      <c r="P552" s="358">
        <v>0</v>
      </c>
      <c r="Q552" s="239">
        <v>0</v>
      </c>
      <c r="R552" s="358">
        <v>0</v>
      </c>
      <c r="S552" s="239">
        <v>0</v>
      </c>
      <c r="T552" s="239">
        <v>0</v>
      </c>
      <c r="U552" s="239">
        <v>0</v>
      </c>
      <c r="V552" s="239">
        <v>0</v>
      </c>
      <c r="W552" s="178" t="s">
        <v>177</v>
      </c>
    </row>
    <row r="553" spans="1:23">
      <c r="A553" s="1"/>
      <c r="B553" s="238"/>
      <c r="C553" s="229"/>
      <c r="D553" s="243"/>
      <c r="E553" s="243"/>
      <c r="F553" s="243"/>
      <c r="G553" s="178"/>
      <c r="H553" s="318"/>
      <c r="I553" s="225"/>
      <c r="J553" s="225"/>
      <c r="K553" s="178" t="s">
        <v>177</v>
      </c>
      <c r="L553" s="178">
        <v>18</v>
      </c>
      <c r="M553" s="178">
        <v>18</v>
      </c>
      <c r="N553" s="359">
        <v>0</v>
      </c>
      <c r="O553" s="178" t="s">
        <v>168</v>
      </c>
      <c r="P553" s="358">
        <v>0</v>
      </c>
      <c r="Q553" s="239">
        <v>0</v>
      </c>
      <c r="R553" s="358">
        <v>0</v>
      </c>
      <c r="S553" s="239">
        <v>0</v>
      </c>
      <c r="T553" s="239">
        <v>0</v>
      </c>
      <c r="U553" s="239">
        <v>0</v>
      </c>
      <c r="V553" s="239">
        <v>0</v>
      </c>
      <c r="W553" s="178" t="s">
        <v>177</v>
      </c>
    </row>
    <row r="554" spans="1:23">
      <c r="A554" s="1"/>
      <c r="B554" s="238"/>
      <c r="C554" s="229"/>
      <c r="D554" s="243"/>
      <c r="E554" s="243"/>
      <c r="F554" s="243"/>
      <c r="G554" s="178"/>
      <c r="H554" s="318"/>
      <c r="I554" s="225"/>
      <c r="J554" s="225"/>
      <c r="K554" s="178" t="s">
        <v>177</v>
      </c>
      <c r="L554" s="178">
        <v>1</v>
      </c>
      <c r="M554" s="178">
        <v>1</v>
      </c>
      <c r="N554" s="359">
        <v>0</v>
      </c>
      <c r="O554" s="178" t="s">
        <v>168</v>
      </c>
      <c r="P554" s="358">
        <v>0</v>
      </c>
      <c r="Q554" s="239">
        <v>0</v>
      </c>
      <c r="R554" s="358">
        <v>0</v>
      </c>
      <c r="S554" s="239">
        <v>0</v>
      </c>
      <c r="T554" s="239">
        <v>0</v>
      </c>
      <c r="U554" s="239">
        <v>0</v>
      </c>
      <c r="V554" s="239">
        <v>0</v>
      </c>
      <c r="W554" s="178" t="s">
        <v>177</v>
      </c>
    </row>
    <row r="555" spans="1:23">
      <c r="A555" s="1"/>
      <c r="B555" s="238"/>
      <c r="C555" s="229"/>
      <c r="D555" s="243"/>
      <c r="E555" s="243"/>
      <c r="F555" s="243"/>
      <c r="G555" s="178"/>
      <c r="H555" s="318"/>
      <c r="I555" s="225"/>
      <c r="J555" s="225"/>
      <c r="K555" s="178" t="s">
        <v>177</v>
      </c>
      <c r="L555" s="178">
        <v>1</v>
      </c>
      <c r="M555" s="178">
        <v>1</v>
      </c>
      <c r="N555" s="359">
        <v>0</v>
      </c>
      <c r="O555" s="178" t="s">
        <v>168</v>
      </c>
      <c r="P555" s="358">
        <v>0</v>
      </c>
      <c r="Q555" s="239">
        <v>0</v>
      </c>
      <c r="R555" s="358">
        <v>0</v>
      </c>
      <c r="S555" s="239">
        <v>0</v>
      </c>
      <c r="T555" s="239">
        <v>0</v>
      </c>
      <c r="U555" s="239">
        <v>0</v>
      </c>
      <c r="V555" s="239">
        <v>0</v>
      </c>
      <c r="W555" s="178" t="s">
        <v>177</v>
      </c>
    </row>
    <row r="556" spans="1:23">
      <c r="A556" s="1"/>
      <c r="B556" s="238"/>
      <c r="C556" s="229"/>
      <c r="D556" s="243"/>
      <c r="E556" s="243"/>
      <c r="F556" s="243"/>
      <c r="G556" s="178"/>
      <c r="H556" s="318"/>
      <c r="I556" s="225"/>
      <c r="J556" s="225"/>
      <c r="K556" s="178" t="s">
        <v>177</v>
      </c>
      <c r="L556" s="178">
        <v>1</v>
      </c>
      <c r="M556" s="178">
        <v>1</v>
      </c>
      <c r="N556" s="359">
        <v>0</v>
      </c>
      <c r="O556" s="178" t="s">
        <v>168</v>
      </c>
      <c r="P556" s="358">
        <v>0</v>
      </c>
      <c r="Q556" s="239">
        <v>0</v>
      </c>
      <c r="R556" s="358">
        <v>0</v>
      </c>
      <c r="S556" s="239">
        <v>0</v>
      </c>
      <c r="T556" s="239">
        <v>0</v>
      </c>
      <c r="U556" s="239">
        <v>0</v>
      </c>
      <c r="V556" s="239">
        <v>0</v>
      </c>
      <c r="W556" s="178" t="s">
        <v>177</v>
      </c>
    </row>
    <row r="557" spans="1:23">
      <c r="A557" s="1"/>
      <c r="B557" s="238"/>
      <c r="C557" s="229"/>
      <c r="D557" s="243"/>
      <c r="E557" s="243"/>
      <c r="F557" s="243"/>
      <c r="G557" s="178"/>
      <c r="H557" s="318"/>
      <c r="I557" s="225"/>
      <c r="J557" s="225"/>
      <c r="K557" s="178" t="s">
        <v>177</v>
      </c>
      <c r="L557" s="178">
        <v>1</v>
      </c>
      <c r="M557" s="178">
        <v>1</v>
      </c>
      <c r="N557" s="359">
        <v>0</v>
      </c>
      <c r="O557" s="178" t="s">
        <v>168</v>
      </c>
      <c r="P557" s="358">
        <v>0</v>
      </c>
      <c r="Q557" s="239">
        <v>0</v>
      </c>
      <c r="R557" s="358">
        <v>0</v>
      </c>
      <c r="S557" s="239">
        <v>0</v>
      </c>
      <c r="T557" s="239">
        <v>0</v>
      </c>
      <c r="U557" s="239">
        <v>0</v>
      </c>
      <c r="V557" s="239">
        <v>0</v>
      </c>
      <c r="W557" s="178" t="s">
        <v>177</v>
      </c>
    </row>
    <row r="558" spans="1:23">
      <c r="A558" s="1"/>
      <c r="B558" s="238"/>
      <c r="C558" s="229"/>
      <c r="D558" s="243"/>
      <c r="E558" s="243"/>
      <c r="F558" s="243"/>
      <c r="G558" s="178"/>
      <c r="H558" s="318"/>
      <c r="I558" s="225"/>
      <c r="J558" s="225"/>
      <c r="K558" s="178" t="s">
        <v>177</v>
      </c>
      <c r="L558" s="178">
        <v>1</v>
      </c>
      <c r="M558" s="178">
        <v>1</v>
      </c>
      <c r="N558" s="359">
        <v>0</v>
      </c>
      <c r="O558" s="178" t="s">
        <v>168</v>
      </c>
      <c r="P558" s="358">
        <v>0</v>
      </c>
      <c r="Q558" s="239">
        <v>0</v>
      </c>
      <c r="R558" s="358">
        <v>0</v>
      </c>
      <c r="S558" s="239">
        <v>0</v>
      </c>
      <c r="T558" s="239">
        <v>0</v>
      </c>
      <c r="U558" s="239">
        <v>0</v>
      </c>
      <c r="V558" s="239">
        <v>0</v>
      </c>
      <c r="W558" s="178" t="s">
        <v>177</v>
      </c>
    </row>
    <row r="559" spans="1:23">
      <c r="A559" s="1"/>
      <c r="B559" s="238"/>
      <c r="C559" s="229"/>
      <c r="D559" s="243"/>
      <c r="E559" s="243"/>
      <c r="F559" s="243"/>
      <c r="G559" s="178"/>
      <c r="H559" s="318"/>
      <c r="I559" s="225"/>
      <c r="J559" s="225"/>
      <c r="K559" s="178" t="s">
        <v>177</v>
      </c>
      <c r="L559" s="178">
        <v>1</v>
      </c>
      <c r="M559" s="178">
        <v>1</v>
      </c>
      <c r="N559" s="359">
        <v>0</v>
      </c>
      <c r="O559" s="178" t="s">
        <v>168</v>
      </c>
      <c r="P559" s="358">
        <v>0</v>
      </c>
      <c r="Q559" s="239">
        <v>0</v>
      </c>
      <c r="R559" s="358">
        <v>0</v>
      </c>
      <c r="S559" s="239">
        <v>0</v>
      </c>
      <c r="T559" s="239">
        <v>0</v>
      </c>
      <c r="U559" s="239">
        <v>0</v>
      </c>
      <c r="V559" s="239">
        <v>0</v>
      </c>
      <c r="W559" s="178" t="s">
        <v>177</v>
      </c>
    </row>
    <row r="560" spans="1:23">
      <c r="A560" s="1"/>
      <c r="B560" s="238"/>
      <c r="C560" s="229"/>
      <c r="D560" s="243"/>
      <c r="E560" s="243"/>
      <c r="F560" s="243"/>
      <c r="G560" s="178"/>
      <c r="H560" s="318"/>
      <c r="I560" s="225"/>
      <c r="J560" s="225"/>
      <c r="K560" s="178" t="s">
        <v>177</v>
      </c>
      <c r="L560" s="178">
        <v>1</v>
      </c>
      <c r="M560" s="178">
        <v>1</v>
      </c>
      <c r="N560" s="359">
        <v>0</v>
      </c>
      <c r="O560" s="178" t="s">
        <v>168</v>
      </c>
      <c r="P560" s="358">
        <v>0</v>
      </c>
      <c r="Q560" s="239">
        <v>0</v>
      </c>
      <c r="R560" s="358">
        <v>0</v>
      </c>
      <c r="S560" s="239">
        <v>0</v>
      </c>
      <c r="T560" s="239">
        <v>0</v>
      </c>
      <c r="U560" s="239">
        <v>0</v>
      </c>
      <c r="V560" s="239">
        <v>0</v>
      </c>
      <c r="W560" s="178" t="s">
        <v>177</v>
      </c>
    </row>
    <row r="561" spans="1:23">
      <c r="A561" s="1"/>
      <c r="B561" s="238"/>
      <c r="C561" s="229"/>
      <c r="D561" s="243"/>
      <c r="E561" s="243"/>
      <c r="F561" s="243"/>
      <c r="G561" s="178"/>
      <c r="H561" s="318"/>
      <c r="I561" s="225"/>
      <c r="J561" s="225"/>
      <c r="K561" s="178" t="s">
        <v>177</v>
      </c>
      <c r="L561" s="178">
        <v>7</v>
      </c>
      <c r="M561" s="178">
        <v>7</v>
      </c>
      <c r="N561" s="359">
        <v>0</v>
      </c>
      <c r="O561" s="178" t="s">
        <v>168</v>
      </c>
      <c r="P561" s="358">
        <v>0</v>
      </c>
      <c r="Q561" s="239">
        <v>0</v>
      </c>
      <c r="R561" s="358">
        <v>0</v>
      </c>
      <c r="S561" s="239">
        <v>0</v>
      </c>
      <c r="T561" s="239">
        <v>0</v>
      </c>
      <c r="U561" s="239">
        <v>0</v>
      </c>
      <c r="V561" s="239">
        <v>0</v>
      </c>
      <c r="W561" s="178" t="s">
        <v>177</v>
      </c>
    </row>
    <row r="562" spans="1:23">
      <c r="A562" s="1"/>
      <c r="B562" s="238"/>
      <c r="C562" s="229"/>
      <c r="D562" s="243"/>
      <c r="E562" s="243"/>
      <c r="F562" s="243"/>
      <c r="G562" s="178"/>
      <c r="H562" s="318"/>
      <c r="I562" s="225"/>
      <c r="J562" s="225"/>
      <c r="K562" s="178" t="s">
        <v>177</v>
      </c>
      <c r="L562" s="178">
        <v>7</v>
      </c>
      <c r="M562" s="178">
        <v>7</v>
      </c>
      <c r="N562" s="359">
        <v>0</v>
      </c>
      <c r="O562" s="178" t="s">
        <v>168</v>
      </c>
      <c r="P562" s="358">
        <v>0</v>
      </c>
      <c r="Q562" s="239">
        <v>0</v>
      </c>
      <c r="R562" s="358">
        <v>0</v>
      </c>
      <c r="S562" s="239">
        <v>0</v>
      </c>
      <c r="T562" s="239">
        <v>0</v>
      </c>
      <c r="U562" s="239">
        <v>0</v>
      </c>
      <c r="V562" s="239">
        <v>0</v>
      </c>
      <c r="W562" s="178" t="s">
        <v>177</v>
      </c>
    </row>
    <row r="563" spans="1:23">
      <c r="B563" s="238"/>
      <c r="C563" s="229"/>
      <c r="D563" s="243"/>
      <c r="E563" s="243"/>
      <c r="F563" s="243"/>
      <c r="G563" s="178"/>
      <c r="H563" s="318"/>
      <c r="I563" s="225"/>
      <c r="J563" s="225"/>
      <c r="K563" s="178" t="s">
        <v>177</v>
      </c>
      <c r="L563" s="178">
        <v>1</v>
      </c>
      <c r="M563" s="178">
        <v>1</v>
      </c>
      <c r="N563" s="359">
        <v>0</v>
      </c>
      <c r="O563" s="178" t="s">
        <v>168</v>
      </c>
      <c r="P563" s="358">
        <v>0</v>
      </c>
      <c r="Q563" s="239">
        <v>0</v>
      </c>
      <c r="R563" s="358">
        <v>0</v>
      </c>
      <c r="S563" s="239">
        <v>0</v>
      </c>
      <c r="T563" s="239">
        <v>0</v>
      </c>
      <c r="U563" s="239">
        <v>0</v>
      </c>
      <c r="V563" s="239">
        <v>0</v>
      </c>
      <c r="W563" s="178" t="s">
        <v>177</v>
      </c>
    </row>
    <row r="564" spans="1:23">
      <c r="B564" s="238"/>
      <c r="C564" s="229"/>
      <c r="D564" s="243"/>
      <c r="E564" s="243"/>
      <c r="F564" s="243"/>
      <c r="G564" s="178"/>
      <c r="H564" s="318"/>
      <c r="I564" s="225"/>
      <c r="J564" s="225"/>
      <c r="K564" s="178" t="s">
        <v>177</v>
      </c>
      <c r="L564" s="178">
        <v>1</v>
      </c>
      <c r="M564" s="178">
        <v>1</v>
      </c>
      <c r="N564" s="359">
        <v>0</v>
      </c>
      <c r="O564" s="178" t="s">
        <v>168</v>
      </c>
      <c r="P564" s="358">
        <v>0</v>
      </c>
      <c r="Q564" s="239">
        <v>0</v>
      </c>
      <c r="R564" s="358">
        <v>0</v>
      </c>
      <c r="S564" s="239">
        <v>0</v>
      </c>
      <c r="T564" s="239">
        <v>0</v>
      </c>
      <c r="U564" s="239">
        <v>0</v>
      </c>
      <c r="V564" s="239">
        <v>0</v>
      </c>
      <c r="W564" s="178" t="s">
        <v>177</v>
      </c>
    </row>
    <row r="565" spans="1:23">
      <c r="B565" s="238"/>
      <c r="C565" s="229"/>
      <c r="D565" s="243"/>
      <c r="E565" s="243"/>
      <c r="F565" s="243"/>
      <c r="G565" s="236"/>
      <c r="H565" s="362"/>
      <c r="I565" s="360"/>
      <c r="J565" s="360"/>
      <c r="K565" s="178" t="s">
        <v>177</v>
      </c>
      <c r="L565" s="178">
        <v>1</v>
      </c>
      <c r="M565" s="178">
        <v>1</v>
      </c>
      <c r="N565" s="359">
        <v>0</v>
      </c>
      <c r="O565" s="178" t="s">
        <v>168</v>
      </c>
      <c r="P565" s="358">
        <v>0</v>
      </c>
      <c r="Q565" s="239">
        <v>0</v>
      </c>
      <c r="R565" s="358">
        <v>0</v>
      </c>
      <c r="S565" s="239">
        <v>0</v>
      </c>
      <c r="T565" s="239">
        <v>0</v>
      </c>
      <c r="U565" s="239">
        <v>0</v>
      </c>
      <c r="V565" s="239">
        <v>0</v>
      </c>
      <c r="W565" s="178" t="s">
        <v>177</v>
      </c>
    </row>
    <row r="566" spans="1:23">
      <c r="B566" s="238"/>
      <c r="C566" s="229"/>
      <c r="D566" s="243"/>
      <c r="E566" s="243"/>
      <c r="F566" s="243"/>
      <c r="G566" s="361"/>
      <c r="H566" s="234"/>
      <c r="I566" s="224"/>
      <c r="J566" s="224"/>
      <c r="K566" s="178" t="s">
        <v>177</v>
      </c>
      <c r="L566" s="178">
        <v>5</v>
      </c>
      <c r="M566" s="178">
        <v>5</v>
      </c>
      <c r="N566" s="359">
        <v>0</v>
      </c>
      <c r="O566" s="178" t="s">
        <v>168</v>
      </c>
      <c r="P566" s="358">
        <v>0</v>
      </c>
      <c r="Q566" s="239">
        <v>0</v>
      </c>
      <c r="R566" s="358">
        <v>0</v>
      </c>
      <c r="S566" s="239">
        <v>0</v>
      </c>
      <c r="T566" s="239">
        <v>0</v>
      </c>
      <c r="U566" s="239">
        <v>0</v>
      </c>
      <c r="V566" s="239">
        <v>0</v>
      </c>
      <c r="W566" s="178" t="s">
        <v>177</v>
      </c>
    </row>
    <row r="567" spans="1:23">
      <c r="B567" s="238"/>
      <c r="C567" s="229"/>
      <c r="D567" s="243"/>
      <c r="E567" s="243"/>
      <c r="F567" s="243"/>
      <c r="G567" s="180"/>
      <c r="H567" s="318"/>
      <c r="I567" s="225"/>
      <c r="J567" s="225"/>
      <c r="K567" s="178" t="s">
        <v>177</v>
      </c>
      <c r="L567" s="178">
        <v>1</v>
      </c>
      <c r="M567" s="178">
        <v>1</v>
      </c>
      <c r="N567" s="359">
        <v>0</v>
      </c>
      <c r="O567" s="178" t="s">
        <v>168</v>
      </c>
      <c r="P567" s="358">
        <v>0</v>
      </c>
      <c r="Q567" s="239">
        <v>0</v>
      </c>
      <c r="R567" s="358">
        <v>0</v>
      </c>
      <c r="S567" s="239">
        <v>0</v>
      </c>
      <c r="T567" s="239">
        <v>0</v>
      </c>
      <c r="U567" s="239">
        <v>0</v>
      </c>
      <c r="V567" s="239">
        <v>0</v>
      </c>
      <c r="W567" s="178" t="s">
        <v>177</v>
      </c>
    </row>
    <row r="568" spans="1:23">
      <c r="B568" s="238"/>
      <c r="C568" s="229"/>
      <c r="D568" s="243"/>
      <c r="E568" s="243"/>
      <c r="F568" s="243"/>
      <c r="G568" s="180"/>
      <c r="H568" s="318"/>
      <c r="I568" s="225"/>
      <c r="J568" s="225"/>
      <c r="K568" s="178" t="s">
        <v>177</v>
      </c>
      <c r="L568" s="178">
        <v>1</v>
      </c>
      <c r="M568" s="178">
        <v>1</v>
      </c>
      <c r="N568" s="359">
        <v>0</v>
      </c>
      <c r="O568" s="178" t="s">
        <v>168</v>
      </c>
      <c r="P568" s="358">
        <v>0</v>
      </c>
      <c r="Q568" s="239">
        <v>0</v>
      </c>
      <c r="R568" s="358">
        <v>0</v>
      </c>
      <c r="S568" s="239">
        <v>0</v>
      </c>
      <c r="T568" s="239">
        <v>0</v>
      </c>
      <c r="U568" s="239">
        <v>0</v>
      </c>
      <c r="V568" s="239">
        <v>0</v>
      </c>
      <c r="W568" s="178" t="s">
        <v>177</v>
      </c>
    </row>
    <row r="569" spans="1:23">
      <c r="B569" s="238"/>
      <c r="C569" s="229"/>
      <c r="D569" s="243"/>
      <c r="E569" s="243"/>
      <c r="F569" s="243"/>
      <c r="G569" s="180"/>
      <c r="H569" s="318"/>
      <c r="I569" s="225"/>
      <c r="J569" s="225"/>
      <c r="K569" s="178" t="s">
        <v>177</v>
      </c>
      <c r="L569" s="178">
        <v>1</v>
      </c>
      <c r="M569" s="178">
        <v>1</v>
      </c>
      <c r="N569" s="359">
        <v>0</v>
      </c>
      <c r="O569" s="178" t="s">
        <v>168</v>
      </c>
      <c r="P569" s="358">
        <v>0</v>
      </c>
      <c r="Q569" s="239">
        <v>0</v>
      </c>
      <c r="R569" s="358">
        <v>0</v>
      </c>
      <c r="S569" s="239">
        <v>0</v>
      </c>
      <c r="T569" s="239">
        <v>0</v>
      </c>
      <c r="U569" s="239">
        <v>0</v>
      </c>
      <c r="V569" s="239">
        <v>0</v>
      </c>
      <c r="W569" s="178" t="s">
        <v>177</v>
      </c>
    </row>
    <row r="570" spans="1:23">
      <c r="B570" s="238"/>
      <c r="C570" s="229"/>
      <c r="D570" s="243"/>
      <c r="E570" s="243"/>
      <c r="F570" s="243"/>
      <c r="G570" s="180"/>
      <c r="H570" s="318"/>
      <c r="I570" s="225"/>
      <c r="J570" s="225"/>
      <c r="K570" s="178" t="s">
        <v>177</v>
      </c>
      <c r="L570" s="178">
        <v>6</v>
      </c>
      <c r="M570" s="178">
        <v>6</v>
      </c>
      <c r="N570" s="359">
        <v>0</v>
      </c>
      <c r="O570" s="178" t="s">
        <v>168</v>
      </c>
      <c r="P570" s="358">
        <v>0</v>
      </c>
      <c r="Q570" s="239">
        <v>0</v>
      </c>
      <c r="R570" s="358">
        <v>0</v>
      </c>
      <c r="S570" s="239">
        <v>0</v>
      </c>
      <c r="T570" s="239">
        <v>0</v>
      </c>
      <c r="U570" s="239">
        <v>0</v>
      </c>
      <c r="V570" s="239">
        <v>0</v>
      </c>
      <c r="W570" s="178" t="s">
        <v>177</v>
      </c>
    </row>
    <row r="571" spans="1:23">
      <c r="B571" s="238"/>
      <c r="C571" s="229"/>
      <c r="D571" s="243"/>
      <c r="E571" s="243"/>
      <c r="F571" s="243"/>
      <c r="G571" s="180"/>
      <c r="H571" s="318"/>
      <c r="I571" s="225"/>
      <c r="J571" s="225"/>
      <c r="K571" s="178" t="s">
        <v>177</v>
      </c>
      <c r="L571" s="178">
        <v>1</v>
      </c>
      <c r="M571" s="178">
        <v>1</v>
      </c>
      <c r="N571" s="359">
        <v>0</v>
      </c>
      <c r="O571" s="178" t="s">
        <v>168</v>
      </c>
      <c r="P571" s="358">
        <v>0</v>
      </c>
      <c r="Q571" s="239">
        <v>0</v>
      </c>
      <c r="R571" s="358">
        <v>0</v>
      </c>
      <c r="S571" s="239">
        <v>0</v>
      </c>
      <c r="T571" s="239">
        <v>0</v>
      </c>
      <c r="U571" s="239">
        <v>0</v>
      </c>
      <c r="V571" s="239">
        <v>0</v>
      </c>
      <c r="W571" s="178" t="s">
        <v>177</v>
      </c>
    </row>
    <row r="572" spans="1:23">
      <c r="B572" s="238"/>
      <c r="C572" s="229"/>
      <c r="D572" s="243"/>
      <c r="E572" s="243"/>
      <c r="F572" s="243"/>
      <c r="G572" s="180"/>
      <c r="H572" s="318"/>
      <c r="I572" s="225"/>
      <c r="J572" s="225"/>
      <c r="K572" s="178" t="s">
        <v>177</v>
      </c>
      <c r="L572" s="178">
        <v>1</v>
      </c>
      <c r="M572" s="178">
        <v>1</v>
      </c>
      <c r="N572" s="359">
        <v>0</v>
      </c>
      <c r="O572" s="178" t="s">
        <v>168</v>
      </c>
      <c r="P572" s="358">
        <v>0</v>
      </c>
      <c r="Q572" s="239">
        <v>0</v>
      </c>
      <c r="R572" s="358">
        <v>0</v>
      </c>
      <c r="S572" s="239">
        <v>0</v>
      </c>
      <c r="T572" s="239">
        <v>0</v>
      </c>
      <c r="U572" s="239">
        <v>0</v>
      </c>
      <c r="V572" s="239">
        <v>0</v>
      </c>
      <c r="W572" s="178" t="s">
        <v>177</v>
      </c>
    </row>
    <row r="573" spans="1:23">
      <c r="B573" s="238"/>
      <c r="C573" s="229"/>
      <c r="D573" s="243"/>
      <c r="E573" s="243"/>
      <c r="F573" s="243"/>
      <c r="G573" s="180"/>
      <c r="H573" s="318"/>
      <c r="I573" s="225"/>
      <c r="J573" s="225"/>
      <c r="K573" s="178" t="s">
        <v>177</v>
      </c>
      <c r="L573" s="178">
        <v>1</v>
      </c>
      <c r="M573" s="178">
        <v>1</v>
      </c>
      <c r="N573" s="359">
        <v>0</v>
      </c>
      <c r="O573" s="178" t="s">
        <v>168</v>
      </c>
      <c r="P573" s="358">
        <v>0</v>
      </c>
      <c r="Q573" s="239">
        <v>0</v>
      </c>
      <c r="R573" s="358">
        <v>0</v>
      </c>
      <c r="S573" s="239">
        <v>0</v>
      </c>
      <c r="T573" s="239">
        <v>0</v>
      </c>
      <c r="U573" s="239">
        <v>0</v>
      </c>
      <c r="V573" s="239">
        <v>0</v>
      </c>
      <c r="W573" s="178" t="s">
        <v>177</v>
      </c>
    </row>
    <row r="574" spans="1:23">
      <c r="B574" s="238"/>
      <c r="C574" s="229"/>
      <c r="D574" s="243"/>
      <c r="E574" s="243"/>
      <c r="F574" s="243"/>
      <c r="G574" s="180"/>
      <c r="H574" s="318"/>
      <c r="I574" s="225"/>
      <c r="J574" s="225"/>
      <c r="K574" s="178" t="s">
        <v>177</v>
      </c>
      <c r="L574" s="178">
        <v>1</v>
      </c>
      <c r="M574" s="178">
        <v>1</v>
      </c>
      <c r="N574" s="359">
        <v>0</v>
      </c>
      <c r="O574" s="178" t="s">
        <v>168</v>
      </c>
      <c r="P574" s="358">
        <v>0</v>
      </c>
      <c r="Q574" s="239">
        <v>0</v>
      </c>
      <c r="R574" s="358">
        <v>0</v>
      </c>
      <c r="S574" s="239">
        <v>0</v>
      </c>
      <c r="T574" s="239">
        <v>0</v>
      </c>
      <c r="U574" s="239">
        <v>0</v>
      </c>
      <c r="V574" s="239">
        <v>0</v>
      </c>
      <c r="W574" s="178" t="s">
        <v>177</v>
      </c>
    </row>
    <row r="575" spans="1:23">
      <c r="B575" s="238"/>
      <c r="C575" s="229"/>
      <c r="D575" s="243"/>
      <c r="E575" s="243"/>
      <c r="F575" s="243"/>
      <c r="G575" s="180"/>
      <c r="H575" s="318"/>
      <c r="I575" s="225"/>
      <c r="J575" s="225"/>
      <c r="K575" s="178" t="s">
        <v>177</v>
      </c>
      <c r="L575" s="178">
        <v>1</v>
      </c>
      <c r="M575" s="178">
        <v>1</v>
      </c>
      <c r="N575" s="359">
        <v>0</v>
      </c>
      <c r="O575" s="178" t="s">
        <v>168</v>
      </c>
      <c r="P575" s="358">
        <v>0</v>
      </c>
      <c r="Q575" s="239">
        <v>0</v>
      </c>
      <c r="R575" s="358">
        <v>0</v>
      </c>
      <c r="S575" s="239">
        <v>0</v>
      </c>
      <c r="T575" s="239">
        <v>0</v>
      </c>
      <c r="U575" s="239">
        <v>0</v>
      </c>
      <c r="V575" s="239">
        <v>0</v>
      </c>
      <c r="W575" s="178" t="s">
        <v>177</v>
      </c>
    </row>
    <row r="576" spans="1:23">
      <c r="B576" s="238"/>
      <c r="C576" s="229"/>
      <c r="D576" s="243"/>
      <c r="E576" s="243"/>
      <c r="F576" s="243"/>
      <c r="G576" s="180"/>
      <c r="H576" s="318"/>
      <c r="I576" s="225"/>
      <c r="J576" s="225"/>
      <c r="K576" s="178" t="s">
        <v>177</v>
      </c>
      <c r="L576" s="178">
        <v>1</v>
      </c>
      <c r="M576" s="178">
        <v>1</v>
      </c>
      <c r="N576" s="359">
        <v>0</v>
      </c>
      <c r="O576" s="178" t="s">
        <v>168</v>
      </c>
      <c r="P576" s="358">
        <v>0</v>
      </c>
      <c r="Q576" s="239">
        <v>0</v>
      </c>
      <c r="R576" s="358">
        <v>0</v>
      </c>
      <c r="S576" s="239">
        <v>0</v>
      </c>
      <c r="T576" s="239">
        <v>0</v>
      </c>
      <c r="U576" s="239">
        <v>0</v>
      </c>
      <c r="V576" s="239">
        <v>0</v>
      </c>
      <c r="W576" s="178" t="s">
        <v>177</v>
      </c>
    </row>
    <row r="577" spans="2:23">
      <c r="B577" s="238"/>
      <c r="C577" s="229"/>
      <c r="D577" s="243"/>
      <c r="E577" s="243"/>
      <c r="F577" s="243"/>
      <c r="G577" s="180"/>
      <c r="H577" s="318"/>
      <c r="I577" s="225"/>
      <c r="J577" s="225"/>
      <c r="K577" s="178" t="s">
        <v>177</v>
      </c>
      <c r="L577" s="178">
        <v>1</v>
      </c>
      <c r="M577" s="178">
        <v>1</v>
      </c>
      <c r="N577" s="359">
        <v>0</v>
      </c>
      <c r="O577" s="178" t="s">
        <v>168</v>
      </c>
      <c r="P577" s="358">
        <v>0</v>
      </c>
      <c r="Q577" s="239">
        <v>0</v>
      </c>
      <c r="R577" s="358">
        <v>0</v>
      </c>
      <c r="S577" s="239">
        <v>0</v>
      </c>
      <c r="T577" s="239">
        <v>0</v>
      </c>
      <c r="U577" s="239">
        <v>0</v>
      </c>
      <c r="V577" s="239">
        <v>0</v>
      </c>
      <c r="W577" s="178" t="s">
        <v>177</v>
      </c>
    </row>
    <row r="578" spans="2:23">
      <c r="B578" s="1"/>
      <c r="C578" s="1"/>
      <c r="D578" s="268"/>
      <c r="E578" s="176"/>
      <c r="F578" s="176"/>
      <c r="G578" s="1"/>
      <c r="H578" s="234"/>
      <c r="I578" s="234"/>
      <c r="J578" s="234"/>
      <c r="L578" s="1">
        <f t="shared" ref="L578:L626" si="33">IF(EXACT(_xlfn.DAYS(H578,I578),0),1,_xlfn.DAYS(I578,H578))</f>
        <v>1</v>
      </c>
      <c r="M578" s="1">
        <f t="shared" ref="M578:M626" si="34">IF(EXACT(_xlfn.DAYS(H578,J578),0),1,_xlfn.DAYS(J578,H578))</f>
        <v>1</v>
      </c>
      <c r="N578" s="169">
        <f t="shared" ref="N578:N615" si="35">(M578-L578)/L578</f>
        <v>0</v>
      </c>
      <c r="O578" s="1" t="s">
        <v>168</v>
      </c>
      <c r="P578" s="1">
        <v>0</v>
      </c>
      <c r="Q578" s="182">
        <f>HLOOKUP(O578,Pesos!$C$4:$H$8,3,FALSE)*P578</f>
        <v>0</v>
      </c>
      <c r="R578" s="1">
        <v>0</v>
      </c>
      <c r="S578" s="182">
        <v>0</v>
      </c>
      <c r="T578" s="1">
        <v>0</v>
      </c>
      <c r="U578" s="182">
        <v>0</v>
      </c>
      <c r="V578" s="182">
        <f t="shared" ref="V578:V615" si="36">Q578+S578+U578</f>
        <v>0</v>
      </c>
      <c r="W578" s="1"/>
    </row>
    <row r="579" spans="2:23">
      <c r="B579" s="1"/>
      <c r="C579" s="1"/>
      <c r="D579" s="268"/>
      <c r="E579" s="176"/>
      <c r="F579" s="176"/>
      <c r="G579" s="1"/>
      <c r="H579" s="234"/>
      <c r="I579" s="234"/>
      <c r="J579" s="234"/>
      <c r="L579" s="1">
        <f t="shared" si="33"/>
        <v>1</v>
      </c>
      <c r="M579" s="1">
        <f t="shared" si="34"/>
        <v>1</v>
      </c>
      <c r="N579" s="169">
        <f t="shared" si="35"/>
        <v>0</v>
      </c>
      <c r="O579" s="1" t="s">
        <v>168</v>
      </c>
      <c r="P579" s="1">
        <v>0</v>
      </c>
      <c r="Q579" s="182">
        <f>HLOOKUP(O579,Pesos!$C$4:$H$8,3,FALSE)*P579</f>
        <v>0</v>
      </c>
      <c r="R579" s="1">
        <v>0</v>
      </c>
      <c r="S579" s="182">
        <v>0</v>
      </c>
      <c r="T579" s="1">
        <v>0</v>
      </c>
      <c r="U579" s="182">
        <v>0</v>
      </c>
      <c r="V579" s="182">
        <f t="shared" si="36"/>
        <v>0</v>
      </c>
      <c r="W579" s="1"/>
    </row>
    <row r="580" spans="2:23">
      <c r="B580" s="1"/>
      <c r="C580" s="1"/>
      <c r="D580" s="268"/>
      <c r="E580" s="176"/>
      <c r="F580" s="176"/>
      <c r="G580" s="1"/>
      <c r="H580" s="234"/>
      <c r="I580" s="234"/>
      <c r="J580" s="234"/>
      <c r="L580" s="1">
        <f t="shared" si="33"/>
        <v>1</v>
      </c>
      <c r="M580" s="1">
        <f t="shared" si="34"/>
        <v>1</v>
      </c>
      <c r="N580" s="169">
        <f t="shared" si="35"/>
        <v>0</v>
      </c>
      <c r="O580" s="1" t="s">
        <v>168</v>
      </c>
      <c r="P580" s="1">
        <v>0</v>
      </c>
      <c r="Q580" s="182">
        <f>HLOOKUP(O580,Pesos!$C$4:$H$8,3,FALSE)*P580</f>
        <v>0</v>
      </c>
      <c r="R580" s="1">
        <v>0</v>
      </c>
      <c r="S580" s="182">
        <v>0</v>
      </c>
      <c r="T580" s="1">
        <v>0</v>
      </c>
      <c r="U580" s="182">
        <v>0</v>
      </c>
      <c r="V580" s="182">
        <f t="shared" si="36"/>
        <v>0</v>
      </c>
      <c r="W580" s="1"/>
    </row>
    <row r="581" spans="2:23">
      <c r="B581" s="1"/>
      <c r="C581" s="1"/>
      <c r="D581" s="268"/>
      <c r="E581" s="176"/>
      <c r="F581" s="176"/>
      <c r="G581" s="1"/>
      <c r="H581" s="234"/>
      <c r="I581" s="234"/>
      <c r="J581" s="234"/>
      <c r="L581" s="1">
        <f t="shared" si="33"/>
        <v>1</v>
      </c>
      <c r="M581" s="1">
        <f t="shared" si="34"/>
        <v>1</v>
      </c>
      <c r="N581" s="169">
        <f t="shared" si="35"/>
        <v>0</v>
      </c>
      <c r="O581" s="1" t="s">
        <v>168</v>
      </c>
      <c r="P581" s="1">
        <v>0</v>
      </c>
      <c r="Q581" s="182">
        <f>HLOOKUP(O581,Pesos!$C$4:$H$8,3,FALSE)*P581</f>
        <v>0</v>
      </c>
      <c r="R581" s="1">
        <v>0</v>
      </c>
      <c r="S581" s="182">
        <v>0</v>
      </c>
      <c r="T581" s="1">
        <v>0</v>
      </c>
      <c r="U581" s="182">
        <v>0</v>
      </c>
      <c r="V581" s="182">
        <f t="shared" si="36"/>
        <v>0</v>
      </c>
      <c r="W581" s="1"/>
    </row>
    <row r="582" spans="2:23">
      <c r="B582" s="1"/>
      <c r="C582" s="1"/>
      <c r="D582" s="268"/>
      <c r="E582" s="176"/>
      <c r="F582" s="176"/>
      <c r="G582" s="1"/>
      <c r="H582" s="234"/>
      <c r="I582" s="234"/>
      <c r="J582" s="234"/>
      <c r="L582" s="1">
        <f t="shared" si="33"/>
        <v>1</v>
      </c>
      <c r="M582" s="1">
        <f t="shared" si="34"/>
        <v>1</v>
      </c>
      <c r="N582" s="169">
        <f t="shared" si="35"/>
        <v>0</v>
      </c>
      <c r="O582" s="1" t="s">
        <v>168</v>
      </c>
      <c r="P582" s="1">
        <v>0</v>
      </c>
      <c r="Q582" s="182">
        <f>HLOOKUP(O582,Pesos!$C$4:$H$8,3,FALSE)*P582</f>
        <v>0</v>
      </c>
      <c r="R582" s="1">
        <v>0</v>
      </c>
      <c r="S582" s="182">
        <v>0</v>
      </c>
      <c r="T582" s="1">
        <v>0</v>
      </c>
      <c r="U582" s="182">
        <v>0</v>
      </c>
      <c r="V582" s="182">
        <f t="shared" si="36"/>
        <v>0</v>
      </c>
      <c r="W582" s="1"/>
    </row>
    <row r="583" spans="2:23">
      <c r="B583" s="1"/>
      <c r="C583" s="1"/>
      <c r="D583" s="268"/>
      <c r="E583" s="176"/>
      <c r="F583" s="176"/>
      <c r="G583" s="1"/>
      <c r="H583" s="234"/>
      <c r="I583" s="234"/>
      <c r="J583" s="234"/>
      <c r="L583" s="1">
        <f t="shared" si="33"/>
        <v>1</v>
      </c>
      <c r="M583" s="1">
        <f t="shared" si="34"/>
        <v>1</v>
      </c>
      <c r="N583" s="169">
        <f t="shared" si="35"/>
        <v>0</v>
      </c>
      <c r="O583" s="1" t="s">
        <v>168</v>
      </c>
      <c r="P583" s="1">
        <v>0</v>
      </c>
      <c r="Q583" s="182">
        <f>HLOOKUP(O583,Pesos!$C$4:$H$8,3,FALSE)*P583</f>
        <v>0</v>
      </c>
      <c r="R583" s="1">
        <v>0</v>
      </c>
      <c r="S583" s="182">
        <v>0</v>
      </c>
      <c r="T583" s="1">
        <v>0</v>
      </c>
      <c r="U583" s="182">
        <v>0</v>
      </c>
      <c r="V583" s="182">
        <f t="shared" si="36"/>
        <v>0</v>
      </c>
      <c r="W583" s="1"/>
    </row>
    <row r="584" spans="2:23">
      <c r="B584" s="1"/>
      <c r="C584" s="1"/>
      <c r="D584" s="268"/>
      <c r="E584" s="176"/>
      <c r="F584" s="176"/>
      <c r="G584" s="1"/>
      <c r="H584" s="234"/>
      <c r="I584" s="234"/>
      <c r="J584" s="234"/>
      <c r="L584" s="1">
        <f t="shared" si="33"/>
        <v>1</v>
      </c>
      <c r="M584" s="1">
        <f t="shared" si="34"/>
        <v>1</v>
      </c>
      <c r="N584" s="169">
        <f t="shared" si="35"/>
        <v>0</v>
      </c>
      <c r="O584" s="1" t="s">
        <v>168</v>
      </c>
      <c r="P584" s="1">
        <v>0</v>
      </c>
      <c r="Q584" s="182">
        <f>HLOOKUP(O584,Pesos!$C$4:$H$8,3,FALSE)*P584</f>
        <v>0</v>
      </c>
      <c r="R584" s="1">
        <v>0</v>
      </c>
      <c r="S584" s="182">
        <v>0</v>
      </c>
      <c r="T584" s="1">
        <v>0</v>
      </c>
      <c r="U584" s="182">
        <v>0</v>
      </c>
      <c r="V584" s="182">
        <f t="shared" si="36"/>
        <v>0</v>
      </c>
      <c r="W584" s="1"/>
    </row>
    <row r="585" spans="2:23">
      <c r="B585" s="1"/>
      <c r="C585" s="1"/>
      <c r="D585" s="268"/>
      <c r="E585" s="176"/>
      <c r="F585" s="176"/>
      <c r="G585" s="1"/>
      <c r="H585" s="234"/>
      <c r="I585" s="234"/>
      <c r="J585" s="234"/>
      <c r="L585" s="1">
        <f t="shared" si="33"/>
        <v>1</v>
      </c>
      <c r="M585" s="1">
        <f t="shared" si="34"/>
        <v>1</v>
      </c>
      <c r="N585" s="169">
        <f t="shared" si="35"/>
        <v>0</v>
      </c>
      <c r="O585" s="1" t="s">
        <v>168</v>
      </c>
      <c r="P585" s="1">
        <v>0</v>
      </c>
      <c r="Q585" s="182">
        <f>HLOOKUP(O585,Pesos!$C$4:$H$8,3,FALSE)*P585</f>
        <v>0</v>
      </c>
      <c r="R585" s="1">
        <v>0</v>
      </c>
      <c r="S585" s="182">
        <v>0</v>
      </c>
      <c r="T585" s="1">
        <v>0</v>
      </c>
      <c r="U585" s="182">
        <v>0</v>
      </c>
      <c r="V585" s="182">
        <f t="shared" si="36"/>
        <v>0</v>
      </c>
      <c r="W585" s="1"/>
    </row>
    <row r="586" spans="2:23">
      <c r="B586" s="1"/>
      <c r="C586" s="1"/>
      <c r="D586" s="268"/>
      <c r="E586" s="176"/>
      <c r="F586" s="176"/>
      <c r="G586" s="1"/>
      <c r="H586" s="234"/>
      <c r="I586" s="234"/>
      <c r="J586" s="234"/>
      <c r="L586" s="1">
        <f t="shared" si="33"/>
        <v>1</v>
      </c>
      <c r="M586" s="1">
        <f t="shared" si="34"/>
        <v>1</v>
      </c>
      <c r="N586" s="169">
        <f t="shared" si="35"/>
        <v>0</v>
      </c>
      <c r="O586" s="1" t="s">
        <v>168</v>
      </c>
      <c r="P586" s="1">
        <v>0</v>
      </c>
      <c r="Q586" s="182">
        <f>HLOOKUP(O586,Pesos!$C$4:$H$8,3,FALSE)*P586</f>
        <v>0</v>
      </c>
      <c r="R586" s="1">
        <v>0</v>
      </c>
      <c r="S586" s="182">
        <v>0</v>
      </c>
      <c r="T586" s="1">
        <v>0</v>
      </c>
      <c r="U586" s="182">
        <v>0</v>
      </c>
      <c r="V586" s="182">
        <f t="shared" si="36"/>
        <v>0</v>
      </c>
      <c r="W586" s="1"/>
    </row>
    <row r="587" spans="2:23">
      <c r="B587" s="1"/>
      <c r="C587" s="1"/>
      <c r="D587" s="268"/>
      <c r="E587" s="176"/>
      <c r="F587" s="176"/>
      <c r="G587" s="1"/>
      <c r="H587" s="234"/>
      <c r="I587" s="234"/>
      <c r="J587" s="234"/>
      <c r="L587" s="1">
        <f t="shared" si="33"/>
        <v>1</v>
      </c>
      <c r="M587" s="1">
        <f t="shared" si="34"/>
        <v>1</v>
      </c>
      <c r="N587" s="169">
        <f t="shared" si="35"/>
        <v>0</v>
      </c>
      <c r="O587" s="1" t="s">
        <v>168</v>
      </c>
      <c r="P587" s="1">
        <v>0</v>
      </c>
      <c r="Q587" s="182">
        <f>HLOOKUP(O587,Pesos!$C$4:$H$8,3,FALSE)*P587</f>
        <v>0</v>
      </c>
      <c r="R587" s="1">
        <v>0</v>
      </c>
      <c r="S587" s="182">
        <v>0</v>
      </c>
      <c r="T587" s="1">
        <v>0</v>
      </c>
      <c r="U587" s="182">
        <v>0</v>
      </c>
      <c r="V587" s="182">
        <f t="shared" si="36"/>
        <v>0</v>
      </c>
      <c r="W587" s="1"/>
    </row>
    <row r="588" spans="2:23">
      <c r="B588" s="1"/>
      <c r="C588" s="1"/>
      <c r="D588" s="268"/>
      <c r="E588" s="176"/>
      <c r="F588" s="176"/>
      <c r="G588" s="1"/>
      <c r="H588" s="234"/>
      <c r="I588" s="234"/>
      <c r="J588" s="234"/>
      <c r="L588" s="1">
        <f t="shared" si="33"/>
        <v>1</v>
      </c>
      <c r="M588" s="1">
        <f t="shared" si="34"/>
        <v>1</v>
      </c>
      <c r="N588" s="169">
        <f t="shared" si="35"/>
        <v>0</v>
      </c>
      <c r="O588" s="1" t="s">
        <v>168</v>
      </c>
      <c r="P588" s="1">
        <v>0</v>
      </c>
      <c r="Q588" s="182">
        <f>HLOOKUP(O588,Pesos!$C$4:$H$8,3,FALSE)*P588</f>
        <v>0</v>
      </c>
      <c r="R588" s="1">
        <v>0</v>
      </c>
      <c r="S588" s="182">
        <v>0</v>
      </c>
      <c r="T588" s="1">
        <v>0</v>
      </c>
      <c r="U588" s="182">
        <v>0</v>
      </c>
      <c r="V588" s="182">
        <f t="shared" si="36"/>
        <v>0</v>
      </c>
      <c r="W588" s="1"/>
    </row>
    <row r="589" spans="2:23">
      <c r="B589" s="1"/>
      <c r="C589" s="1"/>
      <c r="D589" s="268"/>
      <c r="E589" s="176"/>
      <c r="F589" s="176"/>
      <c r="G589" s="1"/>
      <c r="H589" s="234"/>
      <c r="I589" s="234"/>
      <c r="J589" s="234"/>
      <c r="L589" s="1">
        <f t="shared" si="33"/>
        <v>1</v>
      </c>
      <c r="M589" s="1">
        <f t="shared" si="34"/>
        <v>1</v>
      </c>
      <c r="N589" s="169">
        <f t="shared" si="35"/>
        <v>0</v>
      </c>
      <c r="O589" s="1" t="s">
        <v>168</v>
      </c>
      <c r="P589" s="1">
        <v>0</v>
      </c>
      <c r="Q589" s="182">
        <f>HLOOKUP(O589,Pesos!$C$4:$H$8,3,FALSE)*P589</f>
        <v>0</v>
      </c>
      <c r="R589" s="1">
        <v>0</v>
      </c>
      <c r="S589" s="182">
        <v>0</v>
      </c>
      <c r="T589" s="1">
        <v>0</v>
      </c>
      <c r="U589" s="182">
        <v>0</v>
      </c>
      <c r="V589" s="182">
        <f t="shared" si="36"/>
        <v>0</v>
      </c>
      <c r="W589" s="1"/>
    </row>
    <row r="590" spans="2:23">
      <c r="B590" s="1"/>
      <c r="C590" s="1"/>
      <c r="D590" s="268"/>
      <c r="E590" s="176"/>
      <c r="F590" s="176"/>
      <c r="G590" s="1"/>
      <c r="H590" s="234"/>
      <c r="I590" s="234"/>
      <c r="J590" s="234"/>
      <c r="L590" s="1">
        <f t="shared" si="33"/>
        <v>1</v>
      </c>
      <c r="M590" s="1">
        <f t="shared" si="34"/>
        <v>1</v>
      </c>
      <c r="N590" s="169">
        <f t="shared" si="35"/>
        <v>0</v>
      </c>
      <c r="O590" s="1" t="s">
        <v>168</v>
      </c>
      <c r="P590" s="1">
        <v>0</v>
      </c>
      <c r="Q590" s="182">
        <f>HLOOKUP(O590,Pesos!$C$4:$H$8,3,FALSE)*P590</f>
        <v>0</v>
      </c>
      <c r="R590" s="1">
        <v>0</v>
      </c>
      <c r="S590" s="182">
        <v>0</v>
      </c>
      <c r="T590" s="1">
        <v>0</v>
      </c>
      <c r="U590" s="182">
        <v>0</v>
      </c>
      <c r="V590" s="182">
        <f t="shared" si="36"/>
        <v>0</v>
      </c>
      <c r="W590" s="1"/>
    </row>
    <row r="591" spans="2:23">
      <c r="B591" s="1"/>
      <c r="C591" s="1"/>
      <c r="D591" s="268"/>
      <c r="E591" s="176"/>
      <c r="F591" s="176"/>
      <c r="G591" s="1"/>
      <c r="H591" s="234"/>
      <c r="I591" s="234"/>
      <c r="J591" s="234"/>
      <c r="L591" s="1">
        <f t="shared" si="33"/>
        <v>1</v>
      </c>
      <c r="M591" s="1">
        <f t="shared" si="34"/>
        <v>1</v>
      </c>
      <c r="N591" s="169">
        <f t="shared" si="35"/>
        <v>0</v>
      </c>
      <c r="O591" s="1" t="s">
        <v>168</v>
      </c>
      <c r="P591" s="1">
        <v>0</v>
      </c>
      <c r="Q591" s="182">
        <f>HLOOKUP(O591,Pesos!$C$4:$H$8,3,FALSE)*P591</f>
        <v>0</v>
      </c>
      <c r="R591" s="1">
        <v>0</v>
      </c>
      <c r="S591" s="182">
        <v>0</v>
      </c>
      <c r="T591" s="1">
        <v>0</v>
      </c>
      <c r="U591" s="182">
        <v>0</v>
      </c>
      <c r="V591" s="182">
        <f t="shared" si="36"/>
        <v>0</v>
      </c>
      <c r="W591" s="1"/>
    </row>
    <row r="592" spans="2:23">
      <c r="B592" s="1"/>
      <c r="C592" s="1"/>
      <c r="D592" s="268"/>
      <c r="E592" s="176"/>
      <c r="F592" s="176"/>
      <c r="G592" s="1"/>
      <c r="H592" s="234"/>
      <c r="I592" s="234"/>
      <c r="J592" s="234"/>
      <c r="L592" s="1">
        <f t="shared" si="33"/>
        <v>1</v>
      </c>
      <c r="M592" s="1">
        <f t="shared" si="34"/>
        <v>1</v>
      </c>
      <c r="N592" s="169">
        <f t="shared" si="35"/>
        <v>0</v>
      </c>
      <c r="O592" s="1" t="s">
        <v>168</v>
      </c>
      <c r="P592" s="1">
        <v>0</v>
      </c>
      <c r="Q592" s="182">
        <f>HLOOKUP(O592,Pesos!$C$4:$H$8,3,FALSE)*P592</f>
        <v>0</v>
      </c>
      <c r="R592" s="1">
        <v>0</v>
      </c>
      <c r="S592" s="182">
        <v>0</v>
      </c>
      <c r="T592" s="1">
        <v>0</v>
      </c>
      <c r="U592" s="182">
        <v>0</v>
      </c>
      <c r="V592" s="182">
        <f t="shared" si="36"/>
        <v>0</v>
      </c>
      <c r="W592" s="1"/>
    </row>
    <row r="593" spans="2:23">
      <c r="B593" s="1"/>
      <c r="C593" s="1"/>
      <c r="D593" s="268"/>
      <c r="E593" s="176"/>
      <c r="F593" s="176"/>
      <c r="G593" s="1"/>
      <c r="H593" s="234"/>
      <c r="I593" s="234"/>
      <c r="J593" s="234"/>
      <c r="L593" s="1">
        <f t="shared" si="33"/>
        <v>1</v>
      </c>
      <c r="M593" s="1">
        <f t="shared" si="34"/>
        <v>1</v>
      </c>
      <c r="N593" s="169">
        <f t="shared" si="35"/>
        <v>0</v>
      </c>
      <c r="O593" s="1" t="s">
        <v>168</v>
      </c>
      <c r="P593" s="1">
        <v>0</v>
      </c>
      <c r="Q593" s="182">
        <f>HLOOKUP(O593,Pesos!$C$4:$H$8,3,FALSE)*P593</f>
        <v>0</v>
      </c>
      <c r="R593" s="1">
        <v>0</v>
      </c>
      <c r="S593" s="182">
        <v>0</v>
      </c>
      <c r="T593" s="1">
        <v>0</v>
      </c>
      <c r="U593" s="182">
        <v>0</v>
      </c>
      <c r="V593" s="182">
        <f t="shared" si="36"/>
        <v>0</v>
      </c>
      <c r="W593" s="1"/>
    </row>
    <row r="594" spans="2:23">
      <c r="B594" s="1"/>
      <c r="C594" s="1"/>
      <c r="D594" s="268"/>
      <c r="E594" s="176"/>
      <c r="F594" s="176"/>
      <c r="G594" s="1"/>
      <c r="H594" s="234"/>
      <c r="I594" s="234"/>
      <c r="J594" s="234"/>
      <c r="L594" s="1">
        <f t="shared" si="33"/>
        <v>1</v>
      </c>
      <c r="M594" s="1">
        <f t="shared" si="34"/>
        <v>1</v>
      </c>
      <c r="N594" s="169">
        <f t="shared" si="35"/>
        <v>0</v>
      </c>
      <c r="O594" s="1" t="s">
        <v>168</v>
      </c>
      <c r="P594" s="1">
        <v>0</v>
      </c>
      <c r="Q594" s="182">
        <f>HLOOKUP(O594,Pesos!$C$4:$H$8,3,FALSE)*P594</f>
        <v>0</v>
      </c>
      <c r="R594" s="1">
        <v>0</v>
      </c>
      <c r="S594" s="182">
        <v>0</v>
      </c>
      <c r="T594" s="1">
        <v>0</v>
      </c>
      <c r="U594" s="182">
        <v>0</v>
      </c>
      <c r="V594" s="182">
        <f t="shared" si="36"/>
        <v>0</v>
      </c>
      <c r="W594" s="1"/>
    </row>
    <row r="595" spans="2:23">
      <c r="B595" s="1"/>
      <c r="C595" s="1"/>
      <c r="D595" s="268"/>
      <c r="E595" s="176"/>
      <c r="F595" s="176"/>
      <c r="G595" s="1"/>
      <c r="H595" s="234"/>
      <c r="I595" s="234"/>
      <c r="J595" s="234"/>
      <c r="L595" s="1">
        <f t="shared" si="33"/>
        <v>1</v>
      </c>
      <c r="M595" s="1">
        <f t="shared" si="34"/>
        <v>1</v>
      </c>
      <c r="N595" s="169">
        <f t="shared" si="35"/>
        <v>0</v>
      </c>
      <c r="O595" s="1" t="s">
        <v>168</v>
      </c>
      <c r="P595" s="1">
        <v>0</v>
      </c>
      <c r="Q595" s="182">
        <f>HLOOKUP(O595,Pesos!$C$4:$H$8,3,FALSE)*P595</f>
        <v>0</v>
      </c>
      <c r="R595" s="1">
        <v>0</v>
      </c>
      <c r="S595" s="182">
        <v>0</v>
      </c>
      <c r="T595" s="1">
        <v>0</v>
      </c>
      <c r="U595" s="182">
        <v>0</v>
      </c>
      <c r="V595" s="182">
        <f t="shared" si="36"/>
        <v>0</v>
      </c>
      <c r="W595" s="1"/>
    </row>
    <row r="596" spans="2:23">
      <c r="B596" s="1"/>
      <c r="C596" s="1"/>
      <c r="D596" s="268"/>
      <c r="E596" s="176"/>
      <c r="F596" s="176"/>
      <c r="G596" s="1"/>
      <c r="H596" s="234"/>
      <c r="I596" s="234"/>
      <c r="J596" s="234"/>
      <c r="L596" s="1">
        <f t="shared" si="33"/>
        <v>1</v>
      </c>
      <c r="M596" s="1">
        <f t="shared" si="34"/>
        <v>1</v>
      </c>
      <c r="N596" s="169">
        <f t="shared" si="35"/>
        <v>0</v>
      </c>
      <c r="O596" s="1" t="s">
        <v>168</v>
      </c>
      <c r="P596" s="1">
        <v>0</v>
      </c>
      <c r="Q596" s="182">
        <f>HLOOKUP(O596,Pesos!$C$4:$H$8,3,FALSE)*P596</f>
        <v>0</v>
      </c>
      <c r="R596" s="1">
        <v>0</v>
      </c>
      <c r="S596" s="182">
        <v>0</v>
      </c>
      <c r="T596" s="1">
        <v>0</v>
      </c>
      <c r="U596" s="182">
        <v>0</v>
      </c>
      <c r="V596" s="182">
        <f t="shared" si="36"/>
        <v>0</v>
      </c>
      <c r="W596" s="1"/>
    </row>
    <row r="597" spans="2:23">
      <c r="B597" s="1"/>
      <c r="C597" s="1"/>
      <c r="D597" s="268"/>
      <c r="E597" s="176"/>
      <c r="F597" s="176"/>
      <c r="G597" s="1"/>
      <c r="H597" s="234"/>
      <c r="I597" s="234"/>
      <c r="J597" s="234"/>
      <c r="L597" s="1">
        <f t="shared" si="33"/>
        <v>1</v>
      </c>
      <c r="M597" s="1">
        <f t="shared" si="34"/>
        <v>1</v>
      </c>
      <c r="N597" s="169">
        <f t="shared" si="35"/>
        <v>0</v>
      </c>
      <c r="O597" s="1" t="s">
        <v>168</v>
      </c>
      <c r="P597" s="1">
        <v>0</v>
      </c>
      <c r="Q597" s="182">
        <f>HLOOKUP(O597,Pesos!$C$4:$H$8,3,FALSE)*P597</f>
        <v>0</v>
      </c>
      <c r="R597" s="1">
        <v>0</v>
      </c>
      <c r="S597" s="182">
        <v>0</v>
      </c>
      <c r="T597" s="1">
        <v>0</v>
      </c>
      <c r="U597" s="182">
        <v>0</v>
      </c>
      <c r="V597" s="182">
        <f t="shared" si="36"/>
        <v>0</v>
      </c>
      <c r="W597" s="1"/>
    </row>
    <row r="598" spans="2:23">
      <c r="B598" s="1"/>
      <c r="C598" s="1"/>
      <c r="D598" s="268"/>
      <c r="E598" s="176"/>
      <c r="F598" s="176"/>
      <c r="G598" s="1"/>
      <c r="H598" s="234"/>
      <c r="I598" s="234"/>
      <c r="J598" s="234"/>
      <c r="L598" s="1">
        <f t="shared" si="33"/>
        <v>1</v>
      </c>
      <c r="M598" s="1">
        <f t="shared" si="34"/>
        <v>1</v>
      </c>
      <c r="N598" s="169">
        <f t="shared" si="35"/>
        <v>0</v>
      </c>
      <c r="O598" s="1" t="s">
        <v>168</v>
      </c>
      <c r="P598" s="1">
        <v>0</v>
      </c>
      <c r="Q598" s="182">
        <f>HLOOKUP(O598,Pesos!$C$4:$H$8,3,FALSE)*P598</f>
        <v>0</v>
      </c>
      <c r="R598" s="1">
        <v>0</v>
      </c>
      <c r="S598" s="182">
        <v>0</v>
      </c>
      <c r="T598" s="1">
        <v>0</v>
      </c>
      <c r="U598" s="182">
        <v>0</v>
      </c>
      <c r="V598" s="182">
        <f t="shared" si="36"/>
        <v>0</v>
      </c>
      <c r="W598" s="1"/>
    </row>
    <row r="599" spans="2:23">
      <c r="B599" s="1"/>
      <c r="C599" s="1"/>
      <c r="D599" s="268"/>
      <c r="E599" s="176"/>
      <c r="F599" s="176"/>
      <c r="G599" s="1"/>
      <c r="H599" s="234"/>
      <c r="I599" s="234"/>
      <c r="J599" s="234"/>
      <c r="L599" s="1">
        <f t="shared" si="33"/>
        <v>1</v>
      </c>
      <c r="M599" s="1">
        <f t="shared" si="34"/>
        <v>1</v>
      </c>
      <c r="N599" s="169">
        <f t="shared" si="35"/>
        <v>0</v>
      </c>
      <c r="O599" s="1" t="s">
        <v>168</v>
      </c>
      <c r="P599" s="1">
        <v>0</v>
      </c>
      <c r="Q599" s="182">
        <f>HLOOKUP(O599,Pesos!$C$4:$H$8,3,FALSE)*P599</f>
        <v>0</v>
      </c>
      <c r="R599" s="1">
        <v>0</v>
      </c>
      <c r="S599" s="182">
        <v>0</v>
      </c>
      <c r="T599" s="1">
        <v>0</v>
      </c>
      <c r="U599" s="182">
        <v>0</v>
      </c>
      <c r="V599" s="182">
        <f t="shared" si="36"/>
        <v>0</v>
      </c>
      <c r="W599" s="1"/>
    </row>
    <row r="600" spans="2:23">
      <c r="B600" s="1"/>
      <c r="C600" s="1"/>
      <c r="D600" s="268"/>
      <c r="E600" s="176"/>
      <c r="F600" s="176"/>
      <c r="G600" s="1"/>
      <c r="H600" s="234"/>
      <c r="I600" s="234"/>
      <c r="J600" s="234"/>
      <c r="L600" s="1">
        <f t="shared" si="33"/>
        <v>1</v>
      </c>
      <c r="M600" s="1">
        <f t="shared" si="34"/>
        <v>1</v>
      </c>
      <c r="N600" s="169">
        <f t="shared" si="35"/>
        <v>0</v>
      </c>
      <c r="O600" s="1" t="s">
        <v>168</v>
      </c>
      <c r="P600" s="1">
        <v>0</v>
      </c>
      <c r="Q600" s="182">
        <f>HLOOKUP(O600,Pesos!$C$4:$H$8,3,FALSE)*P600</f>
        <v>0</v>
      </c>
      <c r="R600" s="1">
        <v>0</v>
      </c>
      <c r="S600" s="182">
        <v>0</v>
      </c>
      <c r="T600" s="1">
        <v>0</v>
      </c>
      <c r="U600" s="182">
        <v>0</v>
      </c>
      <c r="V600" s="182">
        <f t="shared" si="36"/>
        <v>0</v>
      </c>
      <c r="W600" s="1"/>
    </row>
    <row r="601" spans="2:23">
      <c r="B601" s="1"/>
      <c r="C601" s="1"/>
      <c r="D601" s="268"/>
      <c r="E601" s="176"/>
      <c r="F601" s="176"/>
      <c r="G601" s="1"/>
      <c r="H601" s="234"/>
      <c r="I601" s="234"/>
      <c r="J601" s="234"/>
      <c r="L601" s="1">
        <f t="shared" si="33"/>
        <v>1</v>
      </c>
      <c r="M601" s="1">
        <f t="shared" si="34"/>
        <v>1</v>
      </c>
      <c r="N601" s="169">
        <f t="shared" si="35"/>
        <v>0</v>
      </c>
      <c r="O601" s="1" t="s">
        <v>168</v>
      </c>
      <c r="P601" s="1">
        <v>0</v>
      </c>
      <c r="Q601" s="182">
        <f>HLOOKUP(O601,Pesos!$C$4:$H$8,3,FALSE)*P601</f>
        <v>0</v>
      </c>
      <c r="R601" s="1">
        <v>0</v>
      </c>
      <c r="S601" s="182">
        <v>0</v>
      </c>
      <c r="T601" s="1">
        <v>0</v>
      </c>
      <c r="U601" s="182">
        <v>0</v>
      </c>
      <c r="V601" s="182">
        <f t="shared" si="36"/>
        <v>0</v>
      </c>
      <c r="W601" s="1"/>
    </row>
    <row r="602" spans="2:23">
      <c r="B602" s="1"/>
      <c r="C602" s="1"/>
      <c r="D602" s="268"/>
      <c r="E602" s="176"/>
      <c r="F602" s="176"/>
      <c r="G602" s="1"/>
      <c r="H602" s="234"/>
      <c r="I602" s="234"/>
      <c r="J602" s="234"/>
      <c r="L602" s="1">
        <f t="shared" si="33"/>
        <v>1</v>
      </c>
      <c r="M602" s="1">
        <f t="shared" si="34"/>
        <v>1</v>
      </c>
      <c r="N602" s="169">
        <f t="shared" si="35"/>
        <v>0</v>
      </c>
      <c r="O602" s="1" t="s">
        <v>168</v>
      </c>
      <c r="P602" s="1">
        <v>0</v>
      </c>
      <c r="Q602" s="182">
        <f>HLOOKUP(O602,Pesos!$C$4:$H$8,3,FALSE)*P602</f>
        <v>0</v>
      </c>
      <c r="R602" s="1">
        <v>0</v>
      </c>
      <c r="S602" s="182">
        <v>0</v>
      </c>
      <c r="T602" s="1">
        <v>0</v>
      </c>
      <c r="U602" s="182">
        <v>0</v>
      </c>
      <c r="V602" s="182">
        <f t="shared" si="36"/>
        <v>0</v>
      </c>
      <c r="W602" s="1"/>
    </row>
    <row r="603" spans="2:23">
      <c r="B603" s="1"/>
      <c r="C603" s="1"/>
      <c r="D603" s="268"/>
      <c r="E603" s="176"/>
      <c r="F603" s="176"/>
      <c r="G603" s="1"/>
      <c r="H603" s="234"/>
      <c r="I603" s="234"/>
      <c r="J603" s="234"/>
      <c r="L603" s="1">
        <f t="shared" si="33"/>
        <v>1</v>
      </c>
      <c r="M603" s="1">
        <f t="shared" si="34"/>
        <v>1</v>
      </c>
      <c r="N603" s="169">
        <f t="shared" si="35"/>
        <v>0</v>
      </c>
      <c r="O603" s="1" t="s">
        <v>168</v>
      </c>
      <c r="P603" s="1">
        <v>0</v>
      </c>
      <c r="Q603" s="182">
        <f>HLOOKUP(O603,Pesos!$C$4:$H$8,3,FALSE)*P603</f>
        <v>0</v>
      </c>
      <c r="R603" s="1">
        <v>0</v>
      </c>
      <c r="S603" s="182">
        <v>0</v>
      </c>
      <c r="T603" s="1">
        <v>0</v>
      </c>
      <c r="U603" s="182">
        <v>0</v>
      </c>
      <c r="V603" s="182">
        <f t="shared" si="36"/>
        <v>0</v>
      </c>
      <c r="W603" s="1"/>
    </row>
    <row r="604" spans="2:23">
      <c r="B604" s="1"/>
      <c r="C604" s="1"/>
      <c r="D604" s="268"/>
      <c r="E604" s="176"/>
      <c r="F604" s="176"/>
      <c r="G604" s="1"/>
      <c r="H604" s="234"/>
      <c r="I604" s="234"/>
      <c r="J604" s="234"/>
      <c r="L604" s="1">
        <f t="shared" si="33"/>
        <v>1</v>
      </c>
      <c r="M604" s="1">
        <f t="shared" si="34"/>
        <v>1</v>
      </c>
      <c r="N604" s="169">
        <f t="shared" si="35"/>
        <v>0</v>
      </c>
      <c r="O604" s="1" t="s">
        <v>168</v>
      </c>
      <c r="P604" s="1">
        <v>0</v>
      </c>
      <c r="Q604" s="182">
        <f>HLOOKUP(O604,Pesos!$C$4:$H$8,3,FALSE)*P604</f>
        <v>0</v>
      </c>
      <c r="R604" s="1">
        <v>2</v>
      </c>
      <c r="S604" s="182">
        <v>9</v>
      </c>
      <c r="T604" s="1">
        <v>0</v>
      </c>
      <c r="U604" s="182">
        <v>0</v>
      </c>
      <c r="V604" s="182">
        <f t="shared" si="36"/>
        <v>9</v>
      </c>
      <c r="W604" s="1"/>
    </row>
    <row r="605" spans="2:23">
      <c r="B605" s="1"/>
      <c r="C605" s="1"/>
      <c r="D605" s="268"/>
      <c r="E605" s="176"/>
      <c r="F605" s="176"/>
      <c r="G605" s="1"/>
      <c r="H605" s="234"/>
      <c r="I605" s="234"/>
      <c r="J605" s="234"/>
      <c r="L605" s="1">
        <f t="shared" si="33"/>
        <v>1</v>
      </c>
      <c r="M605" s="1">
        <f t="shared" si="34"/>
        <v>1</v>
      </c>
      <c r="N605" s="169">
        <f t="shared" si="35"/>
        <v>0</v>
      </c>
      <c r="O605" s="1" t="s">
        <v>168</v>
      </c>
      <c r="P605" s="1">
        <v>0</v>
      </c>
      <c r="Q605" s="182">
        <f>HLOOKUP(O605,Pesos!$C$4:$H$8,3,FALSE)*P605</f>
        <v>0</v>
      </c>
      <c r="R605" s="1">
        <v>0</v>
      </c>
      <c r="S605" s="182">
        <v>0</v>
      </c>
      <c r="T605" s="1">
        <v>0</v>
      </c>
      <c r="U605" s="182">
        <v>0</v>
      </c>
      <c r="V605" s="182">
        <f t="shared" si="36"/>
        <v>0</v>
      </c>
      <c r="W605" s="1"/>
    </row>
    <row r="606" spans="2:23">
      <c r="B606" s="1"/>
      <c r="C606" s="1"/>
      <c r="D606" s="268"/>
      <c r="E606" s="176"/>
      <c r="F606" s="176"/>
      <c r="G606" s="1"/>
      <c r="H606" s="234"/>
      <c r="I606" s="234"/>
      <c r="J606" s="234"/>
      <c r="L606" s="1">
        <f t="shared" si="33"/>
        <v>1</v>
      </c>
      <c r="M606" s="1">
        <f t="shared" si="34"/>
        <v>1</v>
      </c>
      <c r="N606" s="169">
        <f t="shared" si="35"/>
        <v>0</v>
      </c>
      <c r="O606" s="1" t="s">
        <v>168</v>
      </c>
      <c r="P606" s="1">
        <v>0</v>
      </c>
      <c r="Q606" s="182">
        <f>HLOOKUP(O606,Pesos!$C$4:$H$8,3,FALSE)*P606</f>
        <v>0</v>
      </c>
      <c r="R606" s="1">
        <v>0</v>
      </c>
      <c r="S606" s="182">
        <v>0</v>
      </c>
      <c r="T606" s="1">
        <v>0</v>
      </c>
      <c r="U606" s="182">
        <v>0</v>
      </c>
      <c r="V606" s="182">
        <f t="shared" si="36"/>
        <v>0</v>
      </c>
      <c r="W606" s="1"/>
    </row>
    <row r="607" spans="2:23">
      <c r="B607" s="1"/>
      <c r="C607" s="1"/>
      <c r="D607" s="268"/>
      <c r="E607" s="176"/>
      <c r="F607" s="176"/>
      <c r="G607" s="1"/>
      <c r="H607" s="234"/>
      <c r="I607" s="234"/>
      <c r="J607" s="234"/>
      <c r="L607" s="1">
        <f t="shared" si="33"/>
        <v>1</v>
      </c>
      <c r="M607" s="1">
        <f t="shared" si="34"/>
        <v>1</v>
      </c>
      <c r="N607" s="169">
        <f t="shared" si="35"/>
        <v>0</v>
      </c>
      <c r="O607" s="1" t="s">
        <v>168</v>
      </c>
      <c r="P607" s="1">
        <v>0</v>
      </c>
      <c r="Q607" s="182">
        <f>HLOOKUP(O607,Pesos!$C$4:$H$8,3,FALSE)*P607</f>
        <v>0</v>
      </c>
      <c r="R607" s="1">
        <v>0</v>
      </c>
      <c r="S607" s="182">
        <v>0</v>
      </c>
      <c r="T607" s="1">
        <v>0</v>
      </c>
      <c r="U607" s="182">
        <v>0</v>
      </c>
      <c r="V607" s="182">
        <f t="shared" si="36"/>
        <v>0</v>
      </c>
      <c r="W607" s="1"/>
    </row>
    <row r="608" spans="2:23">
      <c r="B608" s="1"/>
      <c r="C608" s="1"/>
      <c r="D608" s="268"/>
      <c r="E608" s="176"/>
      <c r="F608" s="176"/>
      <c r="G608" s="1"/>
      <c r="H608" s="234"/>
      <c r="I608" s="234"/>
      <c r="J608" s="234"/>
      <c r="L608" s="1">
        <f t="shared" si="33"/>
        <v>1</v>
      </c>
      <c r="M608" s="1">
        <f t="shared" si="34"/>
        <v>1</v>
      </c>
      <c r="N608" s="169">
        <f t="shared" si="35"/>
        <v>0</v>
      </c>
      <c r="O608" s="1" t="s">
        <v>168</v>
      </c>
      <c r="P608" s="1">
        <v>0</v>
      </c>
      <c r="Q608" s="182">
        <f>HLOOKUP(O608,Pesos!$C$4:$H$8,3,FALSE)*P608</f>
        <v>0</v>
      </c>
      <c r="R608" s="1">
        <v>0</v>
      </c>
      <c r="S608" s="182">
        <v>0</v>
      </c>
      <c r="T608" s="1">
        <v>0</v>
      </c>
      <c r="U608" s="182">
        <v>0</v>
      </c>
      <c r="V608" s="182">
        <f t="shared" si="36"/>
        <v>0</v>
      </c>
      <c r="W608" s="1"/>
    </row>
    <row r="609" spans="2:23">
      <c r="B609" s="1"/>
      <c r="C609" s="1"/>
      <c r="D609" s="268"/>
      <c r="E609" s="176"/>
      <c r="F609" s="176"/>
      <c r="G609" s="1"/>
      <c r="H609" s="234"/>
      <c r="I609" s="234"/>
      <c r="J609" s="234"/>
      <c r="L609" s="1">
        <f t="shared" si="33"/>
        <v>1</v>
      </c>
      <c r="M609" s="1">
        <f t="shared" si="34"/>
        <v>1</v>
      </c>
      <c r="N609" s="169">
        <f t="shared" si="35"/>
        <v>0</v>
      </c>
      <c r="O609" s="1" t="s">
        <v>168</v>
      </c>
      <c r="P609" s="1">
        <v>0</v>
      </c>
      <c r="Q609" s="182">
        <f>HLOOKUP(O609,Pesos!$C$4:$H$8,3,FALSE)*P609</f>
        <v>0</v>
      </c>
      <c r="R609" s="1">
        <v>0</v>
      </c>
      <c r="S609" s="182">
        <v>0</v>
      </c>
      <c r="T609" s="1">
        <v>0</v>
      </c>
      <c r="U609" s="182">
        <v>0</v>
      </c>
      <c r="V609" s="182">
        <f t="shared" si="36"/>
        <v>0</v>
      </c>
      <c r="W609" s="1"/>
    </row>
    <row r="610" spans="2:23">
      <c r="B610" s="1"/>
      <c r="C610" s="1"/>
      <c r="D610" s="268"/>
      <c r="E610" s="176"/>
      <c r="F610" s="176"/>
      <c r="G610" s="1"/>
      <c r="H610" s="234"/>
      <c r="I610" s="234"/>
      <c r="J610" s="234"/>
      <c r="L610" s="1">
        <f t="shared" si="33"/>
        <v>1</v>
      </c>
      <c r="M610" s="1">
        <f t="shared" si="34"/>
        <v>1</v>
      </c>
      <c r="N610" s="169">
        <f t="shared" si="35"/>
        <v>0</v>
      </c>
      <c r="O610" s="1" t="s">
        <v>168</v>
      </c>
      <c r="P610" s="1">
        <v>0</v>
      </c>
      <c r="Q610" s="182">
        <f>HLOOKUP(O610,Pesos!$C$4:$H$8,3,FALSE)*P610</f>
        <v>0</v>
      </c>
      <c r="R610" s="1">
        <v>0</v>
      </c>
      <c r="S610" s="182">
        <v>0</v>
      </c>
      <c r="T610" s="1">
        <v>0</v>
      </c>
      <c r="U610" s="182">
        <v>0</v>
      </c>
      <c r="V610" s="182">
        <f t="shared" si="36"/>
        <v>0</v>
      </c>
      <c r="W610" s="1"/>
    </row>
    <row r="611" spans="2:23">
      <c r="B611" s="1"/>
      <c r="C611" s="1"/>
      <c r="D611" s="268"/>
      <c r="E611" s="176"/>
      <c r="F611" s="176"/>
      <c r="G611" s="1"/>
      <c r="H611" s="234"/>
      <c r="I611" s="234"/>
      <c r="J611" s="234"/>
      <c r="L611" s="1">
        <f t="shared" si="33"/>
        <v>1</v>
      </c>
      <c r="M611" s="1">
        <f t="shared" si="34"/>
        <v>1</v>
      </c>
      <c r="N611" s="169">
        <f t="shared" si="35"/>
        <v>0</v>
      </c>
      <c r="O611" s="1" t="s">
        <v>168</v>
      </c>
      <c r="P611" s="1">
        <v>0</v>
      </c>
      <c r="Q611" s="182">
        <f>HLOOKUP(O611,Pesos!$C$4:$H$8,3,FALSE)*P611</f>
        <v>0</v>
      </c>
      <c r="R611" s="1">
        <v>0</v>
      </c>
      <c r="S611" s="182">
        <v>0</v>
      </c>
      <c r="T611" s="1">
        <v>0</v>
      </c>
      <c r="U611" s="182">
        <v>0</v>
      </c>
      <c r="V611" s="182">
        <f t="shared" si="36"/>
        <v>0</v>
      </c>
      <c r="W611" s="1"/>
    </row>
    <row r="612" spans="2:23">
      <c r="B612" s="1"/>
      <c r="C612" s="1"/>
      <c r="D612" s="268"/>
      <c r="E612" s="176"/>
      <c r="F612" s="176"/>
      <c r="G612" s="1"/>
      <c r="H612" s="234"/>
      <c r="I612" s="234"/>
      <c r="J612" s="234"/>
      <c r="L612" s="1">
        <f t="shared" si="33"/>
        <v>1</v>
      </c>
      <c r="M612" s="1">
        <f t="shared" si="34"/>
        <v>1</v>
      </c>
      <c r="N612" s="169">
        <f t="shared" si="35"/>
        <v>0</v>
      </c>
      <c r="O612" s="1" t="s">
        <v>168</v>
      </c>
      <c r="P612" s="1">
        <v>0</v>
      </c>
      <c r="Q612" s="182">
        <f>HLOOKUP(O612,Pesos!$C$4:$H$8,3,FALSE)*P612</f>
        <v>0</v>
      </c>
      <c r="R612" s="1">
        <v>0</v>
      </c>
      <c r="S612" s="182">
        <v>0</v>
      </c>
      <c r="T612" s="1">
        <v>0</v>
      </c>
      <c r="U612" s="182">
        <v>0</v>
      </c>
      <c r="V612" s="182">
        <f t="shared" si="36"/>
        <v>0</v>
      </c>
      <c r="W612" s="1"/>
    </row>
    <row r="613" spans="2:23">
      <c r="B613" s="1"/>
      <c r="C613" s="1"/>
      <c r="D613" s="268"/>
      <c r="E613" s="176"/>
      <c r="F613" s="176"/>
      <c r="G613" s="1"/>
      <c r="H613" s="234"/>
      <c r="I613" s="234"/>
      <c r="J613" s="234"/>
      <c r="L613" s="1">
        <f t="shared" si="33"/>
        <v>1</v>
      </c>
      <c r="M613" s="1">
        <f t="shared" si="34"/>
        <v>1</v>
      </c>
      <c r="N613" s="169">
        <f t="shared" si="35"/>
        <v>0</v>
      </c>
      <c r="O613" s="1" t="s">
        <v>168</v>
      </c>
      <c r="P613" s="1">
        <v>0</v>
      </c>
      <c r="Q613" s="182">
        <f>HLOOKUP(O613,Pesos!$C$4:$H$8,3,FALSE)*P613</f>
        <v>0</v>
      </c>
      <c r="R613" s="1">
        <v>0</v>
      </c>
      <c r="S613" s="182">
        <v>0</v>
      </c>
      <c r="T613" s="1">
        <v>0</v>
      </c>
      <c r="U613" s="182">
        <v>0</v>
      </c>
      <c r="V613" s="182">
        <f t="shared" si="36"/>
        <v>0</v>
      </c>
      <c r="W613" s="1"/>
    </row>
    <row r="614" spans="2:23">
      <c r="B614" s="1"/>
      <c r="C614" s="1"/>
      <c r="D614" s="268"/>
      <c r="E614" s="176"/>
      <c r="F614" s="176"/>
      <c r="G614" s="1"/>
      <c r="H614" s="234"/>
      <c r="I614" s="234"/>
      <c r="J614" s="234"/>
      <c r="L614" s="1">
        <f t="shared" si="33"/>
        <v>1</v>
      </c>
      <c r="M614" s="1">
        <f t="shared" si="34"/>
        <v>1</v>
      </c>
      <c r="N614" s="169">
        <f t="shared" si="35"/>
        <v>0</v>
      </c>
      <c r="O614" s="1" t="s">
        <v>168</v>
      </c>
      <c r="P614" s="1">
        <v>0</v>
      </c>
      <c r="Q614" s="182">
        <f>HLOOKUP(O614,Pesos!$C$4:$H$8,3,FALSE)*P614</f>
        <v>0</v>
      </c>
      <c r="R614" s="1">
        <v>0</v>
      </c>
      <c r="S614" s="182">
        <v>0</v>
      </c>
      <c r="T614" s="1">
        <v>0</v>
      </c>
      <c r="U614" s="182">
        <v>0</v>
      </c>
      <c r="V614" s="182">
        <f t="shared" si="36"/>
        <v>0</v>
      </c>
      <c r="W614" s="1"/>
    </row>
    <row r="615" spans="2:23">
      <c r="B615" s="1"/>
      <c r="C615" s="1"/>
      <c r="D615" s="268"/>
      <c r="E615" s="176"/>
      <c r="F615" s="176"/>
      <c r="G615" s="1"/>
      <c r="H615" s="234"/>
      <c r="I615" s="234"/>
      <c r="J615" s="234"/>
      <c r="L615" s="1">
        <f t="shared" si="33"/>
        <v>1</v>
      </c>
      <c r="M615" s="1">
        <f t="shared" si="34"/>
        <v>1</v>
      </c>
      <c r="N615" s="169">
        <f t="shared" si="35"/>
        <v>0</v>
      </c>
      <c r="O615" s="1" t="s">
        <v>168</v>
      </c>
      <c r="P615" s="1">
        <v>0</v>
      </c>
      <c r="Q615" s="182">
        <f>HLOOKUP(O615,Pesos!$C$4:$H$8,3,FALSE)*P615</f>
        <v>0</v>
      </c>
      <c r="R615" s="1">
        <v>0</v>
      </c>
      <c r="S615" s="182">
        <v>0</v>
      </c>
      <c r="T615" s="1">
        <v>0</v>
      </c>
      <c r="U615" s="182">
        <v>0</v>
      </c>
      <c r="V615" s="182">
        <f t="shared" si="36"/>
        <v>0</v>
      </c>
      <c r="W615" s="1"/>
    </row>
    <row r="616" spans="2:23">
      <c r="B616" s="1"/>
      <c r="C616" s="1"/>
      <c r="D616" s="268"/>
      <c r="E616" s="176"/>
      <c r="F616" s="176"/>
      <c r="G616" s="1"/>
      <c r="H616" s="234"/>
      <c r="I616" s="234"/>
      <c r="J616" s="234"/>
      <c r="L616" s="1">
        <f t="shared" si="33"/>
        <v>1</v>
      </c>
      <c r="M616" s="1">
        <f t="shared" si="34"/>
        <v>1</v>
      </c>
      <c r="N616" s="169">
        <f t="shared" ref="N616:N679" si="37">(M616-L616)/L616</f>
        <v>0</v>
      </c>
      <c r="O616" s="1" t="s">
        <v>168</v>
      </c>
      <c r="P616" s="1">
        <v>0</v>
      </c>
      <c r="Q616" s="182">
        <f>HLOOKUP(O616,Pesos!$C$4:$H$8,3,FALSE)*P616</f>
        <v>0</v>
      </c>
      <c r="R616" s="1">
        <v>0</v>
      </c>
      <c r="S616" s="182">
        <v>0</v>
      </c>
      <c r="T616" s="1">
        <v>0</v>
      </c>
      <c r="U616" s="182">
        <v>0</v>
      </c>
      <c r="V616" s="182">
        <f t="shared" ref="V616:V679" si="38">Q616+S616+U616</f>
        <v>0</v>
      </c>
      <c r="W616" s="1"/>
    </row>
    <row r="617" spans="2:23">
      <c r="B617" s="1"/>
      <c r="C617" s="1"/>
      <c r="D617" s="268"/>
      <c r="E617" s="176"/>
      <c r="F617" s="176"/>
      <c r="G617" s="1"/>
      <c r="H617" s="234"/>
      <c r="I617" s="234"/>
      <c r="J617" s="234"/>
      <c r="L617" s="1">
        <f t="shared" si="33"/>
        <v>1</v>
      </c>
      <c r="M617" s="1">
        <f t="shared" si="34"/>
        <v>1</v>
      </c>
      <c r="N617" s="169">
        <f t="shared" si="37"/>
        <v>0</v>
      </c>
      <c r="O617" s="1" t="s">
        <v>168</v>
      </c>
      <c r="P617" s="1">
        <v>0</v>
      </c>
      <c r="Q617" s="182">
        <f>HLOOKUP(O617,Pesos!$C$4:$H$8,3,FALSE)*P617</f>
        <v>0</v>
      </c>
      <c r="R617" s="1">
        <v>0</v>
      </c>
      <c r="S617" s="182">
        <v>0</v>
      </c>
      <c r="T617" s="1">
        <v>0</v>
      </c>
      <c r="U617" s="182">
        <v>0</v>
      </c>
      <c r="V617" s="182">
        <f t="shared" si="38"/>
        <v>0</v>
      </c>
      <c r="W617" s="1"/>
    </row>
    <row r="618" spans="2:23">
      <c r="B618" s="1"/>
      <c r="C618" s="1"/>
      <c r="D618" s="268"/>
      <c r="E618" s="176"/>
      <c r="F618" s="176"/>
      <c r="G618" s="1"/>
      <c r="H618" s="234"/>
      <c r="I618" s="234"/>
      <c r="J618" s="234"/>
      <c r="L618" s="1">
        <f t="shared" si="33"/>
        <v>1</v>
      </c>
      <c r="M618" s="1">
        <f t="shared" si="34"/>
        <v>1</v>
      </c>
      <c r="N618" s="169">
        <f t="shared" si="37"/>
        <v>0</v>
      </c>
      <c r="O618" s="1" t="s">
        <v>168</v>
      </c>
      <c r="P618" s="1">
        <v>0</v>
      </c>
      <c r="Q618" s="182">
        <f>HLOOKUP(O618,Pesos!$C$4:$H$8,3,FALSE)*P618</f>
        <v>0</v>
      </c>
      <c r="R618" s="1">
        <v>0</v>
      </c>
      <c r="S618" s="182">
        <v>0</v>
      </c>
      <c r="T618" s="1">
        <v>0</v>
      </c>
      <c r="U618" s="182">
        <v>0</v>
      </c>
      <c r="V618" s="182">
        <f t="shared" si="38"/>
        <v>0</v>
      </c>
      <c r="W618" s="1"/>
    </row>
    <row r="619" spans="2:23">
      <c r="B619" s="1"/>
      <c r="C619" s="1"/>
      <c r="D619" s="268"/>
      <c r="E619" s="176"/>
      <c r="F619" s="176"/>
      <c r="G619" s="1"/>
      <c r="H619" s="234"/>
      <c r="I619" s="234"/>
      <c r="J619" s="234"/>
      <c r="L619" s="1">
        <f t="shared" si="33"/>
        <v>1</v>
      </c>
      <c r="M619" s="1">
        <f t="shared" si="34"/>
        <v>1</v>
      </c>
      <c r="N619" s="169">
        <f t="shared" si="37"/>
        <v>0</v>
      </c>
      <c r="O619" s="1" t="s">
        <v>168</v>
      </c>
      <c r="P619" s="1">
        <v>0</v>
      </c>
      <c r="Q619" s="182">
        <f>HLOOKUP(O619,Pesos!$C$4:$H$8,3,FALSE)*P619</f>
        <v>0</v>
      </c>
      <c r="R619" s="1">
        <v>0</v>
      </c>
      <c r="S619" s="182">
        <v>0</v>
      </c>
      <c r="T619" s="1">
        <v>0</v>
      </c>
      <c r="U619" s="182">
        <v>0</v>
      </c>
      <c r="V619" s="182">
        <f t="shared" si="38"/>
        <v>0</v>
      </c>
      <c r="W619" s="1"/>
    </row>
    <row r="620" spans="2:23">
      <c r="B620" s="1"/>
      <c r="C620" s="1"/>
      <c r="D620" s="268"/>
      <c r="E620" s="176"/>
      <c r="F620" s="176"/>
      <c r="G620" s="1"/>
      <c r="H620" s="234"/>
      <c r="I620" s="234"/>
      <c r="J620" s="234"/>
      <c r="L620" s="1">
        <f t="shared" si="33"/>
        <v>1</v>
      </c>
      <c r="M620" s="1">
        <f t="shared" si="34"/>
        <v>1</v>
      </c>
      <c r="N620" s="169">
        <f t="shared" si="37"/>
        <v>0</v>
      </c>
      <c r="O620" s="1" t="s">
        <v>168</v>
      </c>
      <c r="P620" s="1">
        <v>0</v>
      </c>
      <c r="Q620" s="182">
        <f>HLOOKUP(O620,Pesos!$C$4:$H$8,3,FALSE)*P620</f>
        <v>0</v>
      </c>
      <c r="R620" s="1">
        <v>0</v>
      </c>
      <c r="S620" s="182">
        <v>0</v>
      </c>
      <c r="T620" s="1">
        <v>0</v>
      </c>
      <c r="U620" s="182">
        <v>0</v>
      </c>
      <c r="V620" s="182">
        <f t="shared" si="38"/>
        <v>0</v>
      </c>
      <c r="W620" s="1"/>
    </row>
    <row r="621" spans="2:23">
      <c r="B621" s="1"/>
      <c r="C621" s="1"/>
      <c r="D621" s="268"/>
      <c r="E621" s="176"/>
      <c r="F621" s="176"/>
      <c r="G621" s="1"/>
      <c r="H621" s="234"/>
      <c r="I621" s="234"/>
      <c r="J621" s="234"/>
      <c r="L621" s="1">
        <f t="shared" si="33"/>
        <v>1</v>
      </c>
      <c r="M621" s="1">
        <f t="shared" si="34"/>
        <v>1</v>
      </c>
      <c r="N621" s="169">
        <f t="shared" si="37"/>
        <v>0</v>
      </c>
      <c r="O621" s="1" t="s">
        <v>168</v>
      </c>
      <c r="P621" s="1">
        <v>0</v>
      </c>
      <c r="Q621" s="182">
        <f>HLOOKUP(O621,Pesos!$C$4:$H$8,3,FALSE)*P621</f>
        <v>0</v>
      </c>
      <c r="R621" s="1">
        <v>0</v>
      </c>
      <c r="S621" s="182">
        <v>0</v>
      </c>
      <c r="T621" s="1">
        <v>0</v>
      </c>
      <c r="U621" s="182">
        <v>0</v>
      </c>
      <c r="V621" s="182">
        <f t="shared" si="38"/>
        <v>0</v>
      </c>
      <c r="W621" s="1"/>
    </row>
    <row r="622" spans="2:23">
      <c r="B622" s="1"/>
      <c r="C622" s="1"/>
      <c r="D622" s="268"/>
      <c r="E622" s="176"/>
      <c r="F622" s="176"/>
      <c r="G622" s="1"/>
      <c r="H622" s="234"/>
      <c r="I622" s="234"/>
      <c r="J622" s="234"/>
      <c r="L622" s="1">
        <f t="shared" si="33"/>
        <v>1</v>
      </c>
      <c r="M622" s="1">
        <f t="shared" si="34"/>
        <v>1</v>
      </c>
      <c r="N622" s="169">
        <f t="shared" si="37"/>
        <v>0</v>
      </c>
      <c r="O622" s="1" t="s">
        <v>168</v>
      </c>
      <c r="P622" s="1">
        <v>0</v>
      </c>
      <c r="Q622" s="182">
        <f>HLOOKUP(O622,Pesos!$C$4:$H$8,3,FALSE)*P622</f>
        <v>0</v>
      </c>
      <c r="R622" s="1">
        <v>0</v>
      </c>
      <c r="S622" s="182">
        <v>0</v>
      </c>
      <c r="T622" s="1">
        <v>0</v>
      </c>
      <c r="U622" s="182">
        <v>0</v>
      </c>
      <c r="V622" s="182">
        <f t="shared" si="38"/>
        <v>0</v>
      </c>
      <c r="W622" s="1"/>
    </row>
    <row r="623" spans="2:23">
      <c r="B623" s="1"/>
      <c r="C623" s="1"/>
      <c r="D623" s="268"/>
      <c r="E623" s="176"/>
      <c r="F623" s="176"/>
      <c r="G623" s="1"/>
      <c r="H623" s="234"/>
      <c r="I623" s="234"/>
      <c r="J623" s="234"/>
      <c r="L623" s="1">
        <f t="shared" si="33"/>
        <v>1</v>
      </c>
      <c r="M623" s="1">
        <f t="shared" si="34"/>
        <v>1</v>
      </c>
      <c r="N623" s="169">
        <f t="shared" si="37"/>
        <v>0</v>
      </c>
      <c r="O623" s="1" t="s">
        <v>168</v>
      </c>
      <c r="P623" s="1">
        <v>0</v>
      </c>
      <c r="Q623" s="182">
        <f>HLOOKUP(O623,Pesos!$C$4:$H$8,3,FALSE)*P623</f>
        <v>0</v>
      </c>
      <c r="R623" s="1">
        <v>0</v>
      </c>
      <c r="S623" s="182">
        <v>0</v>
      </c>
      <c r="T623" s="1">
        <v>0</v>
      </c>
      <c r="U623" s="182">
        <v>0</v>
      </c>
      <c r="V623" s="182">
        <f t="shared" si="38"/>
        <v>0</v>
      </c>
      <c r="W623" s="1"/>
    </row>
    <row r="624" spans="2:23">
      <c r="B624" s="1"/>
      <c r="C624" s="1"/>
      <c r="D624" s="268"/>
      <c r="E624" s="176"/>
      <c r="F624" s="176"/>
      <c r="G624" s="1"/>
      <c r="H624" s="234"/>
      <c r="I624" s="234"/>
      <c r="J624" s="234"/>
      <c r="L624" s="1">
        <f t="shared" si="33"/>
        <v>1</v>
      </c>
      <c r="M624" s="1">
        <f t="shared" si="34"/>
        <v>1</v>
      </c>
      <c r="N624" s="169">
        <f t="shared" si="37"/>
        <v>0</v>
      </c>
      <c r="O624" s="1" t="s">
        <v>168</v>
      </c>
      <c r="P624" s="1">
        <v>0</v>
      </c>
      <c r="Q624" s="182">
        <f>HLOOKUP(O624,Pesos!$C$4:$H$8,3,FALSE)*P624</f>
        <v>0</v>
      </c>
      <c r="R624" s="1">
        <v>0</v>
      </c>
      <c r="S624" s="182">
        <v>0</v>
      </c>
      <c r="T624" s="1">
        <v>0</v>
      </c>
      <c r="U624" s="182">
        <v>0</v>
      </c>
      <c r="V624" s="182">
        <f t="shared" si="38"/>
        <v>0</v>
      </c>
      <c r="W624" s="1"/>
    </row>
    <row r="625" spans="2:23">
      <c r="B625" s="1"/>
      <c r="C625" s="1"/>
      <c r="D625" s="268"/>
      <c r="E625" s="176"/>
      <c r="F625" s="176"/>
      <c r="G625" s="1"/>
      <c r="H625" s="234"/>
      <c r="I625" s="234"/>
      <c r="J625" s="234"/>
      <c r="L625" s="1">
        <f t="shared" si="33"/>
        <v>1</v>
      </c>
      <c r="M625" s="1">
        <f t="shared" si="34"/>
        <v>1</v>
      </c>
      <c r="N625" s="169">
        <f t="shared" si="37"/>
        <v>0</v>
      </c>
      <c r="O625" s="1" t="s">
        <v>168</v>
      </c>
      <c r="P625" s="1">
        <v>0</v>
      </c>
      <c r="Q625" s="182">
        <f>HLOOKUP(O625,Pesos!$C$4:$H$8,3,FALSE)*P625</f>
        <v>0</v>
      </c>
      <c r="R625" s="1">
        <v>0</v>
      </c>
      <c r="S625" s="182">
        <v>0</v>
      </c>
      <c r="T625" s="1">
        <v>0</v>
      </c>
      <c r="U625" s="182">
        <v>0</v>
      </c>
      <c r="V625" s="182">
        <f t="shared" si="38"/>
        <v>0</v>
      </c>
      <c r="W625" s="1"/>
    </row>
    <row r="626" spans="2:23">
      <c r="B626" s="1"/>
      <c r="C626" s="1"/>
      <c r="D626" s="268"/>
      <c r="E626" s="176"/>
      <c r="F626" s="176"/>
      <c r="G626" s="1"/>
      <c r="H626" s="234"/>
      <c r="I626" s="234"/>
      <c r="J626" s="234"/>
      <c r="L626" s="1">
        <f t="shared" si="33"/>
        <v>1</v>
      </c>
      <c r="M626" s="1">
        <f t="shared" si="34"/>
        <v>1</v>
      </c>
      <c r="N626" s="169">
        <f t="shared" si="37"/>
        <v>0</v>
      </c>
      <c r="O626" s="1" t="s">
        <v>168</v>
      </c>
      <c r="P626" s="1">
        <v>0</v>
      </c>
      <c r="Q626" s="182">
        <f>HLOOKUP(O626,Pesos!$C$4:$H$8,3,FALSE)*P626</f>
        <v>0</v>
      </c>
      <c r="R626" s="1">
        <v>0</v>
      </c>
      <c r="S626" s="182">
        <v>0</v>
      </c>
      <c r="T626" s="1">
        <v>0</v>
      </c>
      <c r="U626" s="182">
        <v>0</v>
      </c>
      <c r="V626" s="182">
        <f t="shared" si="38"/>
        <v>0</v>
      </c>
      <c r="W626" s="1"/>
    </row>
    <row r="627" spans="2:23">
      <c r="B627" s="1"/>
      <c r="C627" s="1"/>
      <c r="D627" s="268"/>
      <c r="E627" s="176"/>
      <c r="F627" s="176"/>
      <c r="G627" s="1"/>
      <c r="H627" s="234"/>
      <c r="I627" s="234"/>
      <c r="J627" s="234"/>
      <c r="L627" s="1">
        <f t="shared" ref="L627:L690" si="39">IF(EXACT(_xlfn.DAYS(H627,I627),0),1,_xlfn.DAYS(I627,H627))</f>
        <v>1</v>
      </c>
      <c r="M627" s="1">
        <f t="shared" ref="M627:M690" si="40">IF(EXACT(_xlfn.DAYS(H627,J627),0),1,_xlfn.DAYS(J627,H627))</f>
        <v>1</v>
      </c>
      <c r="N627" s="169">
        <f t="shared" si="37"/>
        <v>0</v>
      </c>
      <c r="O627" s="1" t="s">
        <v>168</v>
      </c>
      <c r="P627" s="1">
        <v>0</v>
      </c>
      <c r="Q627" s="182">
        <f>HLOOKUP(O627,Pesos!$C$4:$H$8,3,FALSE)*P627</f>
        <v>0</v>
      </c>
      <c r="R627" s="1">
        <v>0</v>
      </c>
      <c r="S627" s="182">
        <v>0</v>
      </c>
      <c r="T627" s="1">
        <v>0</v>
      </c>
      <c r="U627" s="182">
        <v>0</v>
      </c>
      <c r="V627" s="182">
        <f t="shared" si="38"/>
        <v>0</v>
      </c>
      <c r="W627" s="1"/>
    </row>
    <row r="628" spans="2:23">
      <c r="B628" s="1"/>
      <c r="C628" s="1"/>
      <c r="D628" s="268"/>
      <c r="E628" s="176"/>
      <c r="F628" s="176"/>
      <c r="G628" s="1"/>
      <c r="H628" s="234"/>
      <c r="I628" s="234"/>
      <c r="J628" s="234"/>
      <c r="L628" s="1">
        <f t="shared" si="39"/>
        <v>1</v>
      </c>
      <c r="M628" s="1">
        <f t="shared" si="40"/>
        <v>1</v>
      </c>
      <c r="N628" s="169">
        <f t="shared" si="37"/>
        <v>0</v>
      </c>
      <c r="O628" s="1" t="s">
        <v>168</v>
      </c>
      <c r="P628" s="1">
        <v>0</v>
      </c>
      <c r="Q628" s="182">
        <f>HLOOKUP(O628,Pesos!$C$4:$H$8,3,FALSE)*P628</f>
        <v>0</v>
      </c>
      <c r="R628" s="1">
        <v>0</v>
      </c>
      <c r="S628" s="182">
        <v>0</v>
      </c>
      <c r="T628" s="1">
        <v>0</v>
      </c>
      <c r="U628" s="182">
        <v>0</v>
      </c>
      <c r="V628" s="182">
        <f t="shared" si="38"/>
        <v>0</v>
      </c>
      <c r="W628" s="1"/>
    </row>
    <row r="629" spans="2:23">
      <c r="B629" s="1"/>
      <c r="C629" s="1"/>
      <c r="D629" s="268"/>
      <c r="E629" s="176"/>
      <c r="F629" s="176"/>
      <c r="G629" s="1"/>
      <c r="H629" s="234"/>
      <c r="I629" s="234"/>
      <c r="J629" s="234"/>
      <c r="L629" s="1">
        <f t="shared" si="39"/>
        <v>1</v>
      </c>
      <c r="M629" s="1">
        <f t="shared" si="40"/>
        <v>1</v>
      </c>
      <c r="N629" s="169">
        <f t="shared" si="37"/>
        <v>0</v>
      </c>
      <c r="O629" s="1" t="s">
        <v>168</v>
      </c>
      <c r="P629" s="1">
        <v>0</v>
      </c>
      <c r="Q629" s="182">
        <f>HLOOKUP(O629,Pesos!$C$4:$H$8,3,FALSE)*P629</f>
        <v>0</v>
      </c>
      <c r="R629" s="1">
        <v>2</v>
      </c>
      <c r="S629" s="182">
        <v>9</v>
      </c>
      <c r="T629" s="1">
        <v>0</v>
      </c>
      <c r="U629" s="182">
        <v>0</v>
      </c>
      <c r="V629" s="182">
        <f t="shared" si="38"/>
        <v>9</v>
      </c>
      <c r="W629" s="1"/>
    </row>
    <row r="630" spans="2:23">
      <c r="B630" s="1"/>
      <c r="C630" s="1"/>
      <c r="D630" s="268"/>
      <c r="E630" s="176"/>
      <c r="F630" s="176"/>
      <c r="G630" s="1"/>
      <c r="H630" s="234"/>
      <c r="I630" s="234"/>
      <c r="J630" s="234"/>
      <c r="L630" s="1">
        <f t="shared" si="39"/>
        <v>1</v>
      </c>
      <c r="M630" s="1">
        <f t="shared" si="40"/>
        <v>1</v>
      </c>
      <c r="N630" s="169">
        <f t="shared" si="37"/>
        <v>0</v>
      </c>
      <c r="O630" s="1" t="s">
        <v>168</v>
      </c>
      <c r="P630" s="1">
        <v>0</v>
      </c>
      <c r="Q630" s="182">
        <f>HLOOKUP(O630,Pesos!$C$4:$H$8,3,FALSE)*P630</f>
        <v>0</v>
      </c>
      <c r="R630" s="1">
        <v>0</v>
      </c>
      <c r="S630" s="182">
        <v>0</v>
      </c>
      <c r="T630" s="1">
        <v>0</v>
      </c>
      <c r="U630" s="182">
        <v>0</v>
      </c>
      <c r="V630" s="182">
        <f t="shared" si="38"/>
        <v>0</v>
      </c>
      <c r="W630" s="1"/>
    </row>
    <row r="631" spans="2:23">
      <c r="B631" s="1"/>
      <c r="C631" s="1"/>
      <c r="D631" s="268"/>
      <c r="E631" s="176"/>
      <c r="F631" s="176"/>
      <c r="G631" s="1"/>
      <c r="H631" s="234"/>
      <c r="I631" s="234"/>
      <c r="J631" s="234"/>
      <c r="L631" s="1">
        <f t="shared" si="39"/>
        <v>1</v>
      </c>
      <c r="M631" s="1">
        <f t="shared" si="40"/>
        <v>1</v>
      </c>
      <c r="N631" s="169">
        <f t="shared" si="37"/>
        <v>0</v>
      </c>
      <c r="O631" s="1" t="s">
        <v>168</v>
      </c>
      <c r="P631" s="1">
        <v>0</v>
      </c>
      <c r="Q631" s="182">
        <f>HLOOKUP(O631,Pesos!$C$4:$H$8,3,FALSE)*P631</f>
        <v>0</v>
      </c>
      <c r="R631" s="1">
        <v>0</v>
      </c>
      <c r="S631" s="182">
        <v>0</v>
      </c>
      <c r="T631" s="1">
        <v>0</v>
      </c>
      <c r="U631" s="182">
        <v>0</v>
      </c>
      <c r="V631" s="182">
        <f t="shared" si="38"/>
        <v>0</v>
      </c>
      <c r="W631" s="1"/>
    </row>
    <row r="632" spans="2:23">
      <c r="B632" s="1"/>
      <c r="C632" s="1"/>
      <c r="D632" s="268"/>
      <c r="E632" s="176"/>
      <c r="F632" s="176"/>
      <c r="G632" s="1"/>
      <c r="H632" s="234"/>
      <c r="I632" s="234"/>
      <c r="J632" s="234"/>
      <c r="L632" s="1">
        <f t="shared" si="39"/>
        <v>1</v>
      </c>
      <c r="M632" s="1">
        <f t="shared" si="40"/>
        <v>1</v>
      </c>
      <c r="N632" s="169">
        <f t="shared" si="37"/>
        <v>0</v>
      </c>
      <c r="O632" s="1" t="s">
        <v>168</v>
      </c>
      <c r="P632" s="1">
        <v>0</v>
      </c>
      <c r="Q632" s="182">
        <f>HLOOKUP(O632,Pesos!$C$4:$H$8,3,FALSE)*P632</f>
        <v>0</v>
      </c>
      <c r="R632" s="1">
        <v>0</v>
      </c>
      <c r="S632" s="182">
        <v>0</v>
      </c>
      <c r="T632" s="1">
        <v>0</v>
      </c>
      <c r="U632" s="182">
        <v>0</v>
      </c>
      <c r="V632" s="182">
        <f t="shared" si="38"/>
        <v>0</v>
      </c>
      <c r="W632" s="1"/>
    </row>
    <row r="633" spans="2:23">
      <c r="B633" s="1"/>
      <c r="C633" s="1"/>
      <c r="D633" s="268"/>
      <c r="E633" s="176"/>
      <c r="F633" s="176"/>
      <c r="G633" s="1"/>
      <c r="H633" s="234"/>
      <c r="I633" s="234"/>
      <c r="J633" s="234"/>
      <c r="L633" s="1">
        <f t="shared" si="39"/>
        <v>1</v>
      </c>
      <c r="M633" s="1">
        <f t="shared" si="40"/>
        <v>1</v>
      </c>
      <c r="N633" s="169">
        <f t="shared" si="37"/>
        <v>0</v>
      </c>
      <c r="O633" s="1" t="s">
        <v>168</v>
      </c>
      <c r="P633" s="1">
        <v>0</v>
      </c>
      <c r="Q633" s="182">
        <f>HLOOKUP(O633,Pesos!$C$4:$H$8,3,FALSE)*P633</f>
        <v>0</v>
      </c>
      <c r="R633" s="1">
        <v>0</v>
      </c>
      <c r="S633" s="182">
        <v>0</v>
      </c>
      <c r="T633" s="1">
        <v>0</v>
      </c>
      <c r="U633" s="182">
        <v>0</v>
      </c>
      <c r="V633" s="182">
        <f t="shared" si="38"/>
        <v>0</v>
      </c>
      <c r="W633" s="1"/>
    </row>
    <row r="634" spans="2:23">
      <c r="B634" s="1"/>
      <c r="C634" s="1"/>
      <c r="D634" s="268"/>
      <c r="E634" s="176"/>
      <c r="F634" s="176"/>
      <c r="G634" s="1"/>
      <c r="H634" s="234"/>
      <c r="I634" s="234"/>
      <c r="J634" s="234"/>
      <c r="L634" s="1">
        <f t="shared" si="39"/>
        <v>1</v>
      </c>
      <c r="M634" s="1">
        <f t="shared" si="40"/>
        <v>1</v>
      </c>
      <c r="N634" s="169">
        <f t="shared" si="37"/>
        <v>0</v>
      </c>
      <c r="O634" s="1" t="s">
        <v>168</v>
      </c>
      <c r="P634" s="1">
        <v>0</v>
      </c>
      <c r="Q634" s="182">
        <f>HLOOKUP(O634,Pesos!$C$4:$H$8,3,FALSE)*P634</f>
        <v>0</v>
      </c>
      <c r="R634" s="1">
        <v>0</v>
      </c>
      <c r="S634" s="182">
        <v>0</v>
      </c>
      <c r="T634" s="1">
        <v>0</v>
      </c>
      <c r="U634" s="182">
        <v>0</v>
      </c>
      <c r="V634" s="182">
        <f t="shared" si="38"/>
        <v>0</v>
      </c>
      <c r="W634" s="1"/>
    </row>
    <row r="635" spans="2:23">
      <c r="B635" s="1"/>
      <c r="C635" s="1"/>
      <c r="D635" s="268"/>
      <c r="E635" s="176"/>
      <c r="F635" s="176"/>
      <c r="G635" s="1"/>
      <c r="H635" s="234"/>
      <c r="I635" s="234"/>
      <c r="J635" s="234"/>
      <c r="L635" s="1">
        <f t="shared" si="39"/>
        <v>1</v>
      </c>
      <c r="M635" s="1">
        <f t="shared" si="40"/>
        <v>1</v>
      </c>
      <c r="N635" s="169">
        <f t="shared" si="37"/>
        <v>0</v>
      </c>
      <c r="O635" s="1" t="s">
        <v>168</v>
      </c>
      <c r="P635" s="1">
        <v>0</v>
      </c>
      <c r="Q635" s="182">
        <f>HLOOKUP(O635,Pesos!$C$4:$H$8,3,FALSE)*P635</f>
        <v>0</v>
      </c>
      <c r="R635" s="1">
        <v>0</v>
      </c>
      <c r="S635" s="182">
        <v>0</v>
      </c>
      <c r="T635" s="1">
        <v>0</v>
      </c>
      <c r="U635" s="182">
        <v>0</v>
      </c>
      <c r="V635" s="182">
        <f t="shared" si="38"/>
        <v>0</v>
      </c>
      <c r="W635" s="1"/>
    </row>
    <row r="636" spans="2:23">
      <c r="B636" s="1"/>
      <c r="C636" s="1"/>
      <c r="D636" s="268"/>
      <c r="E636" s="176"/>
      <c r="F636" s="176"/>
      <c r="G636" s="1"/>
      <c r="H636" s="234"/>
      <c r="I636" s="234"/>
      <c r="J636" s="234"/>
      <c r="L636" s="1">
        <f t="shared" si="39"/>
        <v>1</v>
      </c>
      <c r="M636" s="1">
        <f t="shared" si="40"/>
        <v>1</v>
      </c>
      <c r="N636" s="169">
        <f t="shared" si="37"/>
        <v>0</v>
      </c>
      <c r="O636" s="1" t="s">
        <v>168</v>
      </c>
      <c r="P636" s="1">
        <v>0</v>
      </c>
      <c r="Q636" s="182">
        <f>HLOOKUP(O636,Pesos!$C$4:$H$8,3,FALSE)*P636</f>
        <v>0</v>
      </c>
      <c r="R636" s="1">
        <v>0</v>
      </c>
      <c r="S636" s="182">
        <v>0</v>
      </c>
      <c r="T636" s="1">
        <v>0</v>
      </c>
      <c r="U636" s="182">
        <v>0</v>
      </c>
      <c r="V636" s="182">
        <f t="shared" si="38"/>
        <v>0</v>
      </c>
      <c r="W636" s="1"/>
    </row>
    <row r="637" spans="2:23">
      <c r="B637" s="1"/>
      <c r="C637" s="1"/>
      <c r="D637" s="268"/>
      <c r="E637" s="176"/>
      <c r="F637" s="176"/>
      <c r="G637" s="1"/>
      <c r="H637" s="234"/>
      <c r="I637" s="234"/>
      <c r="J637" s="234"/>
      <c r="L637" s="1">
        <f t="shared" si="39"/>
        <v>1</v>
      </c>
      <c r="M637" s="1">
        <f t="shared" si="40"/>
        <v>1</v>
      </c>
      <c r="N637" s="169">
        <f t="shared" si="37"/>
        <v>0</v>
      </c>
      <c r="O637" s="1" t="s">
        <v>168</v>
      </c>
      <c r="P637" s="1">
        <v>0</v>
      </c>
      <c r="Q637" s="182">
        <f>HLOOKUP(O637,Pesos!$C$4:$H$8,3,FALSE)*P637</f>
        <v>0</v>
      </c>
      <c r="R637" s="1">
        <v>0</v>
      </c>
      <c r="S637" s="182">
        <v>0</v>
      </c>
      <c r="T637" s="1">
        <v>0</v>
      </c>
      <c r="U637" s="182">
        <v>0</v>
      </c>
      <c r="V637" s="182">
        <f t="shared" si="38"/>
        <v>0</v>
      </c>
      <c r="W637" s="1"/>
    </row>
    <row r="638" spans="2:23">
      <c r="B638" s="1"/>
      <c r="C638" s="1"/>
      <c r="D638" s="268"/>
      <c r="E638" s="176"/>
      <c r="F638" s="176"/>
      <c r="G638" s="1"/>
      <c r="H638" s="234"/>
      <c r="I638" s="234"/>
      <c r="J638" s="234"/>
      <c r="L638" s="1">
        <f t="shared" si="39"/>
        <v>1</v>
      </c>
      <c r="M638" s="1">
        <f t="shared" si="40"/>
        <v>1</v>
      </c>
      <c r="N638" s="169">
        <f t="shared" si="37"/>
        <v>0</v>
      </c>
      <c r="O638" s="1" t="s">
        <v>168</v>
      </c>
      <c r="P638" s="1">
        <v>0</v>
      </c>
      <c r="Q638" s="182">
        <f>HLOOKUP(O638,Pesos!$C$4:$H$8,3,FALSE)*P638</f>
        <v>0</v>
      </c>
      <c r="R638" s="1">
        <v>0</v>
      </c>
      <c r="S638" s="182">
        <v>0</v>
      </c>
      <c r="T638" s="1">
        <v>0</v>
      </c>
      <c r="U638" s="182">
        <v>0</v>
      </c>
      <c r="V638" s="182">
        <f t="shared" si="38"/>
        <v>0</v>
      </c>
      <c r="W638" s="1"/>
    </row>
    <row r="639" spans="2:23">
      <c r="B639" s="1"/>
      <c r="C639" s="1"/>
      <c r="D639" s="268"/>
      <c r="E639" s="176"/>
      <c r="F639" s="176"/>
      <c r="G639" s="1"/>
      <c r="H639" s="234"/>
      <c r="I639" s="234"/>
      <c r="J639" s="234"/>
      <c r="L639" s="1">
        <f t="shared" si="39"/>
        <v>1</v>
      </c>
      <c r="M639" s="1">
        <f t="shared" si="40"/>
        <v>1</v>
      </c>
      <c r="N639" s="169">
        <f t="shared" si="37"/>
        <v>0</v>
      </c>
      <c r="O639" s="1" t="s">
        <v>168</v>
      </c>
      <c r="P639" s="1">
        <v>0</v>
      </c>
      <c r="Q639" s="182">
        <f>HLOOKUP(O639,Pesos!$C$4:$H$8,3,FALSE)*P639</f>
        <v>0</v>
      </c>
      <c r="R639" s="1">
        <v>0</v>
      </c>
      <c r="S639" s="182">
        <v>0</v>
      </c>
      <c r="T639" s="1">
        <v>0</v>
      </c>
      <c r="U639" s="182">
        <v>0</v>
      </c>
      <c r="V639" s="182">
        <f t="shared" si="38"/>
        <v>0</v>
      </c>
      <c r="W639" s="1"/>
    </row>
    <row r="640" spans="2:23">
      <c r="B640" s="1"/>
      <c r="C640" s="1"/>
      <c r="D640" s="268"/>
      <c r="E640" s="176"/>
      <c r="F640" s="176"/>
      <c r="G640" s="1"/>
      <c r="H640" s="234"/>
      <c r="I640" s="234"/>
      <c r="J640" s="234"/>
      <c r="L640" s="1">
        <f t="shared" si="39"/>
        <v>1</v>
      </c>
      <c r="M640" s="1">
        <f t="shared" si="40"/>
        <v>1</v>
      </c>
      <c r="N640" s="169">
        <f t="shared" si="37"/>
        <v>0</v>
      </c>
      <c r="O640" s="1" t="s">
        <v>168</v>
      </c>
      <c r="P640" s="1">
        <v>0</v>
      </c>
      <c r="Q640" s="182">
        <f>HLOOKUP(O640,Pesos!$C$4:$H$8,3,FALSE)*P640</f>
        <v>0</v>
      </c>
      <c r="R640" s="1">
        <v>0</v>
      </c>
      <c r="S640" s="182">
        <v>0</v>
      </c>
      <c r="T640" s="1">
        <v>0</v>
      </c>
      <c r="U640" s="182">
        <v>0</v>
      </c>
      <c r="V640" s="182">
        <f t="shared" si="38"/>
        <v>0</v>
      </c>
      <c r="W640" s="1"/>
    </row>
    <row r="641" spans="2:23">
      <c r="B641" s="1"/>
      <c r="C641" s="1"/>
      <c r="D641" s="268"/>
      <c r="E641" s="176"/>
      <c r="F641" s="176"/>
      <c r="G641" s="1"/>
      <c r="H641" s="234"/>
      <c r="I641" s="234"/>
      <c r="J641" s="234"/>
      <c r="L641" s="1">
        <f t="shared" si="39"/>
        <v>1</v>
      </c>
      <c r="M641" s="1">
        <f t="shared" si="40"/>
        <v>1</v>
      </c>
      <c r="N641" s="169">
        <f t="shared" si="37"/>
        <v>0</v>
      </c>
      <c r="O641" s="1" t="s">
        <v>168</v>
      </c>
      <c r="P641" s="1">
        <v>0</v>
      </c>
      <c r="Q641" s="182">
        <f>HLOOKUP(O641,Pesos!$C$4:$H$8,3,FALSE)*P641</f>
        <v>0</v>
      </c>
      <c r="R641" s="1">
        <v>0</v>
      </c>
      <c r="S641" s="182">
        <v>0</v>
      </c>
      <c r="T641" s="1">
        <v>0</v>
      </c>
      <c r="U641" s="182">
        <v>0</v>
      </c>
      <c r="V641" s="182">
        <f t="shared" si="38"/>
        <v>0</v>
      </c>
      <c r="W641" s="1"/>
    </row>
    <row r="642" spans="2:23">
      <c r="B642" s="1"/>
      <c r="C642" s="1"/>
      <c r="D642" s="268"/>
      <c r="E642" s="176"/>
      <c r="F642" s="176"/>
      <c r="G642" s="1"/>
      <c r="H642" s="234"/>
      <c r="I642" s="234"/>
      <c r="J642" s="234"/>
      <c r="L642" s="1">
        <f t="shared" si="39"/>
        <v>1</v>
      </c>
      <c r="M642" s="1">
        <f t="shared" si="40"/>
        <v>1</v>
      </c>
      <c r="N642" s="169">
        <f t="shared" si="37"/>
        <v>0</v>
      </c>
      <c r="O642" s="1" t="s">
        <v>168</v>
      </c>
      <c r="P642" s="1">
        <v>0</v>
      </c>
      <c r="Q642" s="182">
        <f>HLOOKUP(O642,Pesos!$C$4:$H$8,3,FALSE)*P642</f>
        <v>0</v>
      </c>
      <c r="R642" s="1">
        <v>0</v>
      </c>
      <c r="S642" s="182">
        <v>0</v>
      </c>
      <c r="T642" s="1">
        <v>0</v>
      </c>
      <c r="U642" s="182">
        <v>0</v>
      </c>
      <c r="V642" s="182">
        <f t="shared" si="38"/>
        <v>0</v>
      </c>
      <c r="W642" s="1"/>
    </row>
    <row r="643" spans="2:23">
      <c r="B643" s="1"/>
      <c r="C643" s="1"/>
      <c r="D643" s="268"/>
      <c r="E643" s="176"/>
      <c r="F643" s="176"/>
      <c r="G643" s="1"/>
      <c r="H643" s="234"/>
      <c r="I643" s="234"/>
      <c r="J643" s="234"/>
      <c r="L643" s="1">
        <f t="shared" si="39"/>
        <v>1</v>
      </c>
      <c r="M643" s="1">
        <f t="shared" si="40"/>
        <v>1</v>
      </c>
      <c r="N643" s="169">
        <f t="shared" si="37"/>
        <v>0</v>
      </c>
      <c r="O643" s="1" t="s">
        <v>168</v>
      </c>
      <c r="P643" s="1">
        <v>0</v>
      </c>
      <c r="Q643" s="182">
        <f>HLOOKUP(O643,Pesos!$C$4:$H$8,3,FALSE)*P643</f>
        <v>0</v>
      </c>
      <c r="R643" s="1">
        <v>0</v>
      </c>
      <c r="S643" s="182">
        <v>0</v>
      </c>
      <c r="T643" s="1">
        <v>0</v>
      </c>
      <c r="U643" s="182">
        <v>0</v>
      </c>
      <c r="V643" s="182">
        <f t="shared" si="38"/>
        <v>0</v>
      </c>
      <c r="W643" s="1"/>
    </row>
    <row r="644" spans="2:23">
      <c r="B644" s="1"/>
      <c r="C644" s="1"/>
      <c r="D644" s="268"/>
      <c r="E644" s="176"/>
      <c r="F644" s="176"/>
      <c r="G644" s="1"/>
      <c r="H644" s="234"/>
      <c r="I644" s="234"/>
      <c r="J644" s="234"/>
      <c r="L644" s="1">
        <f t="shared" si="39"/>
        <v>1</v>
      </c>
      <c r="M644" s="1">
        <f t="shared" si="40"/>
        <v>1</v>
      </c>
      <c r="N644" s="169">
        <f t="shared" si="37"/>
        <v>0</v>
      </c>
      <c r="O644" s="1" t="s">
        <v>168</v>
      </c>
      <c r="P644" s="1">
        <v>0</v>
      </c>
      <c r="Q644" s="182">
        <f>HLOOKUP(O644,Pesos!$C$4:$H$8,3,FALSE)*P644</f>
        <v>0</v>
      </c>
      <c r="R644" s="1">
        <v>0</v>
      </c>
      <c r="S644" s="182">
        <v>0</v>
      </c>
      <c r="T644" s="1">
        <v>0</v>
      </c>
      <c r="U644" s="182">
        <v>0</v>
      </c>
      <c r="V644" s="182">
        <f t="shared" si="38"/>
        <v>0</v>
      </c>
      <c r="W644" s="1"/>
    </row>
    <row r="645" spans="2:23">
      <c r="B645" s="1"/>
      <c r="C645" s="1"/>
      <c r="D645" s="268"/>
      <c r="E645" s="176"/>
      <c r="F645" s="176"/>
      <c r="G645" s="1"/>
      <c r="H645" s="234"/>
      <c r="I645" s="234"/>
      <c r="J645" s="234"/>
      <c r="L645" s="1">
        <f t="shared" si="39"/>
        <v>1</v>
      </c>
      <c r="M645" s="1">
        <f t="shared" si="40"/>
        <v>1</v>
      </c>
      <c r="N645" s="169">
        <f t="shared" si="37"/>
        <v>0</v>
      </c>
      <c r="O645" s="1" t="s">
        <v>168</v>
      </c>
      <c r="P645" s="1">
        <v>0</v>
      </c>
      <c r="Q645" s="182">
        <f>HLOOKUP(O645,Pesos!$C$4:$H$8,3,FALSE)*P645</f>
        <v>0</v>
      </c>
      <c r="R645" s="1">
        <v>0</v>
      </c>
      <c r="S645" s="182">
        <v>0</v>
      </c>
      <c r="T645" s="1">
        <v>0</v>
      </c>
      <c r="U645" s="182">
        <v>0</v>
      </c>
      <c r="V645" s="182">
        <f t="shared" si="38"/>
        <v>0</v>
      </c>
      <c r="W645" s="1"/>
    </row>
    <row r="646" spans="2:23">
      <c r="B646" s="1"/>
      <c r="C646" s="1"/>
      <c r="D646" s="268"/>
      <c r="E646" s="176"/>
      <c r="F646" s="176"/>
      <c r="G646" s="1"/>
      <c r="H646" s="234"/>
      <c r="I646" s="234"/>
      <c r="J646" s="234"/>
      <c r="L646" s="1">
        <f t="shared" si="39"/>
        <v>1</v>
      </c>
      <c r="M646" s="1">
        <f t="shared" si="40"/>
        <v>1</v>
      </c>
      <c r="N646" s="169">
        <f t="shared" si="37"/>
        <v>0</v>
      </c>
      <c r="O646" s="1" t="s">
        <v>168</v>
      </c>
      <c r="P646" s="1">
        <v>0</v>
      </c>
      <c r="Q646" s="182">
        <f>HLOOKUP(O646,Pesos!$C$4:$H$8,3,FALSE)*P646</f>
        <v>0</v>
      </c>
      <c r="R646" s="1">
        <v>0</v>
      </c>
      <c r="S646" s="182">
        <v>0</v>
      </c>
      <c r="T646" s="1">
        <v>0</v>
      </c>
      <c r="U646" s="182">
        <v>0</v>
      </c>
      <c r="V646" s="182">
        <f t="shared" si="38"/>
        <v>0</v>
      </c>
      <c r="W646" s="1"/>
    </row>
    <row r="647" spans="2:23">
      <c r="B647" s="1"/>
      <c r="C647" s="1"/>
      <c r="D647" s="268"/>
      <c r="E647" s="176"/>
      <c r="F647" s="176"/>
      <c r="G647" s="1"/>
      <c r="H647" s="234"/>
      <c r="I647" s="234"/>
      <c r="J647" s="234"/>
      <c r="L647" s="1">
        <f t="shared" si="39"/>
        <v>1</v>
      </c>
      <c r="M647" s="1">
        <f t="shared" si="40"/>
        <v>1</v>
      </c>
      <c r="N647" s="169">
        <f t="shared" si="37"/>
        <v>0</v>
      </c>
      <c r="O647" s="1" t="s">
        <v>168</v>
      </c>
      <c r="P647" s="1">
        <v>0</v>
      </c>
      <c r="Q647" s="182">
        <f>HLOOKUP(O647,Pesos!$C$4:$H$8,3,FALSE)*P647</f>
        <v>0</v>
      </c>
      <c r="R647" s="1">
        <v>0</v>
      </c>
      <c r="S647" s="182">
        <v>0</v>
      </c>
      <c r="T647" s="1">
        <v>0</v>
      </c>
      <c r="U647" s="182">
        <v>0</v>
      </c>
      <c r="V647" s="182">
        <f t="shared" si="38"/>
        <v>0</v>
      </c>
      <c r="W647" s="1"/>
    </row>
    <row r="648" spans="2:23">
      <c r="B648" s="1"/>
      <c r="C648" s="1"/>
      <c r="D648" s="268"/>
      <c r="E648" s="176"/>
      <c r="F648" s="176"/>
      <c r="G648" s="1"/>
      <c r="H648" s="234"/>
      <c r="I648" s="234"/>
      <c r="J648" s="234"/>
      <c r="L648" s="1">
        <f t="shared" si="39"/>
        <v>1</v>
      </c>
      <c r="M648" s="1">
        <f t="shared" si="40"/>
        <v>1</v>
      </c>
      <c r="N648" s="169">
        <f t="shared" si="37"/>
        <v>0</v>
      </c>
      <c r="O648" s="1" t="s">
        <v>168</v>
      </c>
      <c r="P648" s="1">
        <v>0</v>
      </c>
      <c r="Q648" s="182">
        <f>HLOOKUP(O648,Pesos!$C$4:$H$8,3,FALSE)*P648</f>
        <v>0</v>
      </c>
      <c r="R648" s="1">
        <v>0</v>
      </c>
      <c r="S648" s="182">
        <v>0</v>
      </c>
      <c r="T648" s="1">
        <v>0</v>
      </c>
      <c r="U648" s="182">
        <v>0</v>
      </c>
      <c r="V648" s="182">
        <f t="shared" si="38"/>
        <v>0</v>
      </c>
      <c r="W648" s="1"/>
    </row>
    <row r="649" spans="2:23">
      <c r="B649" s="1"/>
      <c r="C649" s="1"/>
      <c r="D649" s="268"/>
      <c r="E649" s="176"/>
      <c r="F649" s="176"/>
      <c r="G649" s="1"/>
      <c r="H649" s="234"/>
      <c r="I649" s="234"/>
      <c r="J649" s="234"/>
      <c r="L649" s="1">
        <f t="shared" si="39"/>
        <v>1</v>
      </c>
      <c r="M649" s="1">
        <f t="shared" si="40"/>
        <v>1</v>
      </c>
      <c r="N649" s="169">
        <f t="shared" si="37"/>
        <v>0</v>
      </c>
      <c r="O649" s="1" t="s">
        <v>168</v>
      </c>
      <c r="P649" s="1">
        <v>0</v>
      </c>
      <c r="Q649" s="182">
        <f>HLOOKUP(O649,Pesos!$C$4:$H$8,3,FALSE)*P649</f>
        <v>0</v>
      </c>
      <c r="R649" s="1">
        <v>0</v>
      </c>
      <c r="S649" s="182">
        <v>0</v>
      </c>
      <c r="T649" s="1">
        <v>0</v>
      </c>
      <c r="U649" s="182">
        <v>0</v>
      </c>
      <c r="V649" s="182">
        <f t="shared" si="38"/>
        <v>0</v>
      </c>
      <c r="W649" s="1"/>
    </row>
    <row r="650" spans="2:23">
      <c r="B650" s="1"/>
      <c r="C650" s="1"/>
      <c r="D650" s="268"/>
      <c r="E650" s="176"/>
      <c r="F650" s="176"/>
      <c r="G650" s="1"/>
      <c r="H650" s="234"/>
      <c r="I650" s="234"/>
      <c r="J650" s="234"/>
      <c r="L650" s="1">
        <f t="shared" si="39"/>
        <v>1</v>
      </c>
      <c r="M650" s="1">
        <f t="shared" si="40"/>
        <v>1</v>
      </c>
      <c r="N650" s="169">
        <f t="shared" si="37"/>
        <v>0</v>
      </c>
      <c r="O650" s="1" t="s">
        <v>168</v>
      </c>
      <c r="P650" s="1">
        <v>0</v>
      </c>
      <c r="Q650" s="182">
        <f>HLOOKUP(O650,Pesos!$C$4:$H$8,3,FALSE)*P650</f>
        <v>0</v>
      </c>
      <c r="R650" s="1">
        <v>0</v>
      </c>
      <c r="S650" s="182">
        <v>0</v>
      </c>
      <c r="T650" s="1">
        <v>0</v>
      </c>
      <c r="U650" s="182">
        <v>0</v>
      </c>
      <c r="V650" s="182">
        <f t="shared" si="38"/>
        <v>0</v>
      </c>
      <c r="W650" s="1"/>
    </row>
    <row r="651" spans="2:23">
      <c r="B651" s="1"/>
      <c r="C651" s="1"/>
      <c r="D651" s="268"/>
      <c r="E651" s="176"/>
      <c r="F651" s="176"/>
      <c r="G651" s="1"/>
      <c r="H651" s="234"/>
      <c r="I651" s="234"/>
      <c r="J651" s="234"/>
      <c r="L651" s="1">
        <f t="shared" si="39"/>
        <v>1</v>
      </c>
      <c r="M651" s="1">
        <f t="shared" si="40"/>
        <v>1</v>
      </c>
      <c r="N651" s="169">
        <f t="shared" si="37"/>
        <v>0</v>
      </c>
      <c r="O651" s="1" t="s">
        <v>168</v>
      </c>
      <c r="P651" s="1">
        <v>0</v>
      </c>
      <c r="Q651" s="182">
        <f>HLOOKUP(O651,Pesos!$C$4:$H$8,3,FALSE)*P651</f>
        <v>0</v>
      </c>
      <c r="R651" s="1">
        <v>0</v>
      </c>
      <c r="S651" s="182">
        <v>0</v>
      </c>
      <c r="T651" s="1">
        <v>0</v>
      </c>
      <c r="U651" s="182">
        <v>0</v>
      </c>
      <c r="V651" s="182">
        <f t="shared" si="38"/>
        <v>0</v>
      </c>
      <c r="W651" s="1"/>
    </row>
    <row r="652" spans="2:23">
      <c r="B652" s="1"/>
      <c r="C652" s="1"/>
      <c r="D652" s="268"/>
      <c r="E652" s="176"/>
      <c r="F652" s="176"/>
      <c r="G652" s="1"/>
      <c r="H652" s="234"/>
      <c r="I652" s="234"/>
      <c r="J652" s="234"/>
      <c r="L652" s="1">
        <f t="shared" si="39"/>
        <v>1</v>
      </c>
      <c r="M652" s="1">
        <f t="shared" si="40"/>
        <v>1</v>
      </c>
      <c r="N652" s="169">
        <f t="shared" si="37"/>
        <v>0</v>
      </c>
      <c r="O652" s="1" t="s">
        <v>168</v>
      </c>
      <c r="P652" s="1">
        <v>0</v>
      </c>
      <c r="Q652" s="182">
        <f>HLOOKUP(O652,Pesos!$C$4:$H$8,3,FALSE)*P652</f>
        <v>0</v>
      </c>
      <c r="R652" s="1">
        <v>0</v>
      </c>
      <c r="S652" s="182">
        <v>0</v>
      </c>
      <c r="T652" s="1">
        <v>0</v>
      </c>
      <c r="U652" s="182">
        <v>0</v>
      </c>
      <c r="V652" s="182">
        <f t="shared" si="38"/>
        <v>0</v>
      </c>
      <c r="W652" s="1"/>
    </row>
    <row r="653" spans="2:23">
      <c r="B653" s="1"/>
      <c r="C653" s="1"/>
      <c r="D653" s="268"/>
      <c r="E653" s="176"/>
      <c r="F653" s="176"/>
      <c r="G653" s="1"/>
      <c r="H653" s="234"/>
      <c r="I653" s="234"/>
      <c r="J653" s="234"/>
      <c r="L653" s="1">
        <f t="shared" si="39"/>
        <v>1</v>
      </c>
      <c r="M653" s="1">
        <f t="shared" si="40"/>
        <v>1</v>
      </c>
      <c r="N653" s="169">
        <f t="shared" si="37"/>
        <v>0</v>
      </c>
      <c r="O653" s="1" t="s">
        <v>168</v>
      </c>
      <c r="P653" s="1">
        <v>0</v>
      </c>
      <c r="Q653" s="182">
        <f>HLOOKUP(O653,Pesos!$C$4:$H$8,3,FALSE)*P653</f>
        <v>0</v>
      </c>
      <c r="R653" s="1">
        <v>0</v>
      </c>
      <c r="S653" s="182">
        <v>0</v>
      </c>
      <c r="T653" s="1">
        <v>0</v>
      </c>
      <c r="U653" s="182">
        <v>0</v>
      </c>
      <c r="V653" s="182">
        <f t="shared" si="38"/>
        <v>0</v>
      </c>
      <c r="W653" s="1"/>
    </row>
    <row r="654" spans="2:23">
      <c r="B654" s="1"/>
      <c r="C654" s="1"/>
      <c r="D654" s="268"/>
      <c r="E654" s="176"/>
      <c r="F654" s="176"/>
      <c r="G654" s="1"/>
      <c r="H654" s="234"/>
      <c r="I654" s="234"/>
      <c r="J654" s="234"/>
      <c r="L654" s="1">
        <f t="shared" si="39"/>
        <v>1</v>
      </c>
      <c r="M654" s="1">
        <f t="shared" si="40"/>
        <v>1</v>
      </c>
      <c r="N654" s="169">
        <f t="shared" si="37"/>
        <v>0</v>
      </c>
      <c r="O654" s="1" t="s">
        <v>168</v>
      </c>
      <c r="P654" s="1">
        <v>0</v>
      </c>
      <c r="Q654" s="182">
        <f>HLOOKUP(O654,Pesos!$C$4:$H$8,3,FALSE)*P654</f>
        <v>0</v>
      </c>
      <c r="R654" s="1">
        <v>0</v>
      </c>
      <c r="S654" s="182">
        <v>0</v>
      </c>
      <c r="T654" s="1">
        <v>0</v>
      </c>
      <c r="U654" s="182">
        <v>0</v>
      </c>
      <c r="V654" s="182">
        <f t="shared" si="38"/>
        <v>0</v>
      </c>
      <c r="W654" s="1"/>
    </row>
    <row r="655" spans="2:23">
      <c r="B655" s="1"/>
      <c r="C655" s="1"/>
      <c r="D655" s="268"/>
      <c r="E655" s="176"/>
      <c r="F655" s="176"/>
      <c r="G655" s="1"/>
      <c r="H655" s="234"/>
      <c r="I655" s="234"/>
      <c r="J655" s="234"/>
      <c r="L655" s="1">
        <f t="shared" si="39"/>
        <v>1</v>
      </c>
      <c r="M655" s="1">
        <f t="shared" si="40"/>
        <v>1</v>
      </c>
      <c r="N655" s="169">
        <f t="shared" si="37"/>
        <v>0</v>
      </c>
      <c r="O655" s="1" t="s">
        <v>168</v>
      </c>
      <c r="P655" s="1">
        <v>0</v>
      </c>
      <c r="Q655" s="182">
        <f>HLOOKUP(O655,Pesos!$C$4:$H$8,3,FALSE)*P655</f>
        <v>0</v>
      </c>
      <c r="R655" s="1">
        <v>0</v>
      </c>
      <c r="S655" s="182">
        <v>0</v>
      </c>
      <c r="T655" s="1">
        <v>0</v>
      </c>
      <c r="U655" s="182">
        <v>0</v>
      </c>
      <c r="V655" s="182">
        <f t="shared" si="38"/>
        <v>0</v>
      </c>
      <c r="W655" s="1"/>
    </row>
    <row r="656" spans="2:23">
      <c r="B656" s="1"/>
      <c r="C656" s="1"/>
      <c r="D656" s="268"/>
      <c r="E656" s="176"/>
      <c r="F656" s="176"/>
      <c r="G656" s="1"/>
      <c r="H656" s="234"/>
      <c r="I656" s="234"/>
      <c r="J656" s="234"/>
      <c r="L656" s="1">
        <f t="shared" si="39"/>
        <v>1</v>
      </c>
      <c r="M656" s="1">
        <f t="shared" si="40"/>
        <v>1</v>
      </c>
      <c r="N656" s="169">
        <f t="shared" si="37"/>
        <v>0</v>
      </c>
      <c r="O656" s="1" t="s">
        <v>168</v>
      </c>
      <c r="P656" s="1">
        <v>0</v>
      </c>
      <c r="Q656" s="182">
        <f>HLOOKUP(O656,Pesos!$C$4:$H$8,3,FALSE)*P656</f>
        <v>0</v>
      </c>
      <c r="R656" s="1">
        <v>0</v>
      </c>
      <c r="S656" s="182">
        <v>0</v>
      </c>
      <c r="T656" s="1">
        <v>0</v>
      </c>
      <c r="U656" s="182">
        <v>0</v>
      </c>
      <c r="V656" s="182">
        <f t="shared" si="38"/>
        <v>0</v>
      </c>
      <c r="W656" s="1"/>
    </row>
    <row r="657" spans="2:23">
      <c r="B657" s="1"/>
      <c r="C657" s="1"/>
      <c r="D657" s="268"/>
      <c r="E657" s="176"/>
      <c r="F657" s="176"/>
      <c r="G657" s="1"/>
      <c r="H657" s="234"/>
      <c r="I657" s="234"/>
      <c r="J657" s="234"/>
      <c r="L657" s="1">
        <f t="shared" si="39"/>
        <v>1</v>
      </c>
      <c r="M657" s="1">
        <f t="shared" si="40"/>
        <v>1</v>
      </c>
      <c r="N657" s="169">
        <f t="shared" si="37"/>
        <v>0</v>
      </c>
      <c r="O657" s="1" t="s">
        <v>168</v>
      </c>
      <c r="P657" s="1">
        <v>0</v>
      </c>
      <c r="Q657" s="182">
        <f>HLOOKUP(O657,Pesos!$C$4:$H$8,3,FALSE)*P657</f>
        <v>0</v>
      </c>
      <c r="R657" s="1">
        <v>0</v>
      </c>
      <c r="S657" s="182">
        <v>0</v>
      </c>
      <c r="T657" s="1">
        <v>0</v>
      </c>
      <c r="U657" s="182">
        <v>0</v>
      </c>
      <c r="V657" s="182">
        <f t="shared" si="38"/>
        <v>0</v>
      </c>
      <c r="W657" s="1"/>
    </row>
    <row r="658" spans="2:23">
      <c r="B658" s="1"/>
      <c r="C658" s="1"/>
      <c r="D658" s="268"/>
      <c r="E658" s="176"/>
      <c r="F658" s="176"/>
      <c r="G658" s="1"/>
      <c r="H658" s="234"/>
      <c r="I658" s="234"/>
      <c r="J658" s="234"/>
      <c r="L658" s="1">
        <f t="shared" si="39"/>
        <v>1</v>
      </c>
      <c r="M658" s="1">
        <f t="shared" si="40"/>
        <v>1</v>
      </c>
      <c r="N658" s="169">
        <f t="shared" si="37"/>
        <v>0</v>
      </c>
      <c r="O658" s="1" t="s">
        <v>168</v>
      </c>
      <c r="P658" s="1">
        <v>0</v>
      </c>
      <c r="Q658" s="182">
        <f>HLOOKUP(O658,Pesos!$C$4:$H$8,3,FALSE)*P658</f>
        <v>0</v>
      </c>
      <c r="R658" s="1">
        <v>0</v>
      </c>
      <c r="S658" s="182">
        <v>0</v>
      </c>
      <c r="T658" s="1">
        <v>0</v>
      </c>
      <c r="U658" s="182">
        <v>0</v>
      </c>
      <c r="V658" s="182">
        <f t="shared" si="38"/>
        <v>0</v>
      </c>
      <c r="W658" s="1"/>
    </row>
    <row r="659" spans="2:23">
      <c r="B659" s="1"/>
      <c r="C659" s="1"/>
      <c r="D659" s="268"/>
      <c r="E659" s="176"/>
      <c r="F659" s="176"/>
      <c r="G659" s="1"/>
      <c r="H659" s="234"/>
      <c r="I659" s="234"/>
      <c r="J659" s="234"/>
      <c r="L659" s="1">
        <f t="shared" si="39"/>
        <v>1</v>
      </c>
      <c r="M659" s="1">
        <f t="shared" si="40"/>
        <v>1</v>
      </c>
      <c r="N659" s="169">
        <f t="shared" si="37"/>
        <v>0</v>
      </c>
      <c r="O659" s="1" t="s">
        <v>168</v>
      </c>
      <c r="P659" s="1">
        <v>0</v>
      </c>
      <c r="Q659" s="182">
        <f>HLOOKUP(O659,Pesos!$C$4:$H$8,3,FALSE)*P659</f>
        <v>0</v>
      </c>
      <c r="R659" s="1">
        <v>0</v>
      </c>
      <c r="S659" s="182">
        <v>0</v>
      </c>
      <c r="T659" s="1">
        <v>0</v>
      </c>
      <c r="U659" s="182">
        <v>0</v>
      </c>
      <c r="V659" s="182">
        <f t="shared" si="38"/>
        <v>0</v>
      </c>
      <c r="W659" s="1"/>
    </row>
    <row r="660" spans="2:23">
      <c r="B660" s="1"/>
      <c r="C660" s="1"/>
      <c r="D660" s="268"/>
      <c r="E660" s="176"/>
      <c r="F660" s="176"/>
      <c r="G660" s="1"/>
      <c r="H660" s="234"/>
      <c r="I660" s="234"/>
      <c r="J660" s="234"/>
      <c r="L660" s="1">
        <f t="shared" si="39"/>
        <v>1</v>
      </c>
      <c r="M660" s="1">
        <f t="shared" si="40"/>
        <v>1</v>
      </c>
      <c r="N660" s="169">
        <f t="shared" si="37"/>
        <v>0</v>
      </c>
      <c r="O660" s="1" t="s">
        <v>168</v>
      </c>
      <c r="P660" s="1">
        <v>0</v>
      </c>
      <c r="Q660" s="182">
        <f>HLOOKUP(O660,Pesos!$C$4:$H$8,3,FALSE)*P660</f>
        <v>0</v>
      </c>
      <c r="R660" s="1">
        <v>0</v>
      </c>
      <c r="S660" s="182">
        <v>0</v>
      </c>
      <c r="T660" s="1">
        <v>0</v>
      </c>
      <c r="U660" s="182">
        <v>0</v>
      </c>
      <c r="V660" s="182">
        <f t="shared" si="38"/>
        <v>0</v>
      </c>
      <c r="W660" s="1"/>
    </row>
    <row r="661" spans="2:23">
      <c r="B661" s="1"/>
      <c r="C661" s="1"/>
      <c r="D661" s="268"/>
      <c r="E661" s="176"/>
      <c r="F661" s="176"/>
      <c r="G661" s="1"/>
      <c r="H661" s="234"/>
      <c r="I661" s="234"/>
      <c r="J661" s="234"/>
      <c r="L661" s="1">
        <f t="shared" si="39"/>
        <v>1</v>
      </c>
      <c r="M661" s="1">
        <f t="shared" si="40"/>
        <v>1</v>
      </c>
      <c r="N661" s="169">
        <f t="shared" si="37"/>
        <v>0</v>
      </c>
      <c r="O661" s="1" t="s">
        <v>168</v>
      </c>
      <c r="P661" s="1">
        <v>0</v>
      </c>
      <c r="Q661" s="182">
        <f>HLOOKUP(O661,Pesos!$C$4:$H$8,3,FALSE)*P661</f>
        <v>0</v>
      </c>
      <c r="R661" s="1">
        <v>0</v>
      </c>
      <c r="S661" s="182">
        <v>0</v>
      </c>
      <c r="T661" s="1">
        <v>0</v>
      </c>
      <c r="U661" s="182">
        <v>0</v>
      </c>
      <c r="V661" s="182">
        <f t="shared" si="38"/>
        <v>0</v>
      </c>
      <c r="W661" s="1"/>
    </row>
    <row r="662" spans="2:23">
      <c r="B662" s="1"/>
      <c r="C662" s="1"/>
      <c r="D662" s="268"/>
      <c r="E662" s="176"/>
      <c r="F662" s="176"/>
      <c r="G662" s="1"/>
      <c r="H662" s="234"/>
      <c r="I662" s="234"/>
      <c r="J662" s="234"/>
      <c r="L662" s="1">
        <f t="shared" si="39"/>
        <v>1</v>
      </c>
      <c r="M662" s="1">
        <f t="shared" si="40"/>
        <v>1</v>
      </c>
      <c r="N662" s="169">
        <f t="shared" si="37"/>
        <v>0</v>
      </c>
      <c r="O662" s="1" t="s">
        <v>168</v>
      </c>
      <c r="P662" s="1">
        <v>0</v>
      </c>
      <c r="Q662" s="182">
        <f>HLOOKUP(O662,Pesos!$C$4:$H$8,3,FALSE)*P662</f>
        <v>0</v>
      </c>
      <c r="R662" s="1">
        <v>0</v>
      </c>
      <c r="S662" s="182">
        <v>0</v>
      </c>
      <c r="T662" s="1">
        <v>0</v>
      </c>
      <c r="U662" s="182">
        <v>0</v>
      </c>
      <c r="V662" s="182">
        <f t="shared" si="38"/>
        <v>0</v>
      </c>
      <c r="W662" s="1"/>
    </row>
    <row r="663" spans="2:23">
      <c r="B663" s="1"/>
      <c r="C663" s="1"/>
      <c r="D663" s="268"/>
      <c r="E663" s="176"/>
      <c r="F663" s="176"/>
      <c r="G663" s="1"/>
      <c r="H663" s="234"/>
      <c r="I663" s="234"/>
      <c r="J663" s="234"/>
      <c r="L663" s="1">
        <f t="shared" si="39"/>
        <v>1</v>
      </c>
      <c r="M663" s="1">
        <f t="shared" si="40"/>
        <v>1</v>
      </c>
      <c r="N663" s="169">
        <f t="shared" si="37"/>
        <v>0</v>
      </c>
      <c r="O663" s="1" t="s">
        <v>168</v>
      </c>
      <c r="P663" s="1">
        <v>0</v>
      </c>
      <c r="Q663" s="182">
        <f>HLOOKUP(O663,Pesos!$C$4:$H$8,3,FALSE)*P663</f>
        <v>0</v>
      </c>
      <c r="R663" s="1">
        <v>0</v>
      </c>
      <c r="S663" s="182">
        <v>0</v>
      </c>
      <c r="T663" s="1">
        <v>0</v>
      </c>
      <c r="U663" s="182">
        <v>0</v>
      </c>
      <c r="V663" s="182">
        <f t="shared" si="38"/>
        <v>0</v>
      </c>
      <c r="W663" s="1"/>
    </row>
    <row r="664" spans="2:23">
      <c r="B664" s="1"/>
      <c r="C664" s="1"/>
      <c r="D664" s="268"/>
      <c r="E664" s="176"/>
      <c r="F664" s="176"/>
      <c r="G664" s="1"/>
      <c r="H664" s="234"/>
      <c r="I664" s="234"/>
      <c r="J664" s="234"/>
      <c r="L664" s="1">
        <f t="shared" si="39"/>
        <v>1</v>
      </c>
      <c r="M664" s="1">
        <f t="shared" si="40"/>
        <v>1</v>
      </c>
      <c r="N664" s="169">
        <f t="shared" si="37"/>
        <v>0</v>
      </c>
      <c r="O664" s="1" t="s">
        <v>168</v>
      </c>
      <c r="P664" s="1">
        <v>0</v>
      </c>
      <c r="Q664" s="182">
        <f>HLOOKUP(O664,Pesos!$C$4:$H$8,3,FALSE)*P664</f>
        <v>0</v>
      </c>
      <c r="R664" s="1">
        <v>0</v>
      </c>
      <c r="S664" s="182">
        <v>0</v>
      </c>
      <c r="T664" s="1">
        <v>0</v>
      </c>
      <c r="U664" s="182">
        <v>0</v>
      </c>
      <c r="V664" s="182">
        <f t="shared" si="38"/>
        <v>0</v>
      </c>
      <c r="W664" s="1"/>
    </row>
    <row r="665" spans="2:23">
      <c r="B665" s="1"/>
      <c r="C665" s="1"/>
      <c r="D665" s="268"/>
      <c r="E665" s="176"/>
      <c r="F665" s="176"/>
      <c r="G665" s="1"/>
      <c r="H665" s="234"/>
      <c r="I665" s="234"/>
      <c r="J665" s="234"/>
      <c r="L665" s="1">
        <f t="shared" si="39"/>
        <v>1</v>
      </c>
      <c r="M665" s="1">
        <f t="shared" si="40"/>
        <v>1</v>
      </c>
      <c r="N665" s="169">
        <f t="shared" si="37"/>
        <v>0</v>
      </c>
      <c r="O665" s="1" t="s">
        <v>168</v>
      </c>
      <c r="P665" s="1">
        <v>0</v>
      </c>
      <c r="Q665" s="182">
        <f>HLOOKUP(O665,Pesos!$C$4:$H$8,3,FALSE)*P665</f>
        <v>0</v>
      </c>
      <c r="R665" s="1">
        <v>0</v>
      </c>
      <c r="S665" s="182">
        <v>0</v>
      </c>
      <c r="T665" s="1">
        <v>0</v>
      </c>
      <c r="U665" s="182">
        <v>0</v>
      </c>
      <c r="V665" s="182">
        <f t="shared" si="38"/>
        <v>0</v>
      </c>
      <c r="W665" s="1"/>
    </row>
    <row r="666" spans="2:23">
      <c r="B666" s="1"/>
      <c r="C666" s="1"/>
      <c r="D666" s="268"/>
      <c r="E666" s="176"/>
      <c r="F666" s="176"/>
      <c r="G666" s="1"/>
      <c r="H666" s="234"/>
      <c r="I666" s="234"/>
      <c r="J666" s="234"/>
      <c r="L666" s="1">
        <f t="shared" si="39"/>
        <v>1</v>
      </c>
      <c r="M666" s="1">
        <f t="shared" si="40"/>
        <v>1</v>
      </c>
      <c r="N666" s="169">
        <f t="shared" si="37"/>
        <v>0</v>
      </c>
      <c r="O666" s="1" t="s">
        <v>168</v>
      </c>
      <c r="P666" s="1">
        <v>0</v>
      </c>
      <c r="Q666" s="182">
        <f>HLOOKUP(O666,Pesos!$C$4:$H$8,3,FALSE)*P666</f>
        <v>0</v>
      </c>
      <c r="R666" s="1">
        <v>0</v>
      </c>
      <c r="S666" s="182">
        <v>0</v>
      </c>
      <c r="T666" s="1">
        <v>0</v>
      </c>
      <c r="U666" s="182">
        <v>0</v>
      </c>
      <c r="V666" s="182">
        <f t="shared" si="38"/>
        <v>0</v>
      </c>
      <c r="W666" s="1"/>
    </row>
    <row r="667" spans="2:23">
      <c r="B667" s="1"/>
      <c r="C667" s="1"/>
      <c r="D667" s="268"/>
      <c r="E667" s="176"/>
      <c r="F667" s="176"/>
      <c r="G667" s="1"/>
      <c r="H667" s="234"/>
      <c r="I667" s="234"/>
      <c r="J667" s="234"/>
      <c r="L667" s="1">
        <f t="shared" si="39"/>
        <v>1</v>
      </c>
      <c r="M667" s="1">
        <f t="shared" si="40"/>
        <v>1</v>
      </c>
      <c r="N667" s="169">
        <f t="shared" si="37"/>
        <v>0</v>
      </c>
      <c r="O667" s="1" t="s">
        <v>168</v>
      </c>
      <c r="P667" s="1">
        <v>0</v>
      </c>
      <c r="Q667" s="182">
        <f>HLOOKUP(O667,Pesos!$C$4:$H$8,3,FALSE)*P667</f>
        <v>0</v>
      </c>
      <c r="R667" s="1">
        <v>0</v>
      </c>
      <c r="S667" s="182">
        <v>0</v>
      </c>
      <c r="T667" s="1">
        <v>0</v>
      </c>
      <c r="U667" s="182">
        <v>0</v>
      </c>
      <c r="V667" s="182">
        <f t="shared" si="38"/>
        <v>0</v>
      </c>
      <c r="W667" s="1"/>
    </row>
    <row r="668" spans="2:23">
      <c r="B668" s="1"/>
      <c r="C668" s="1"/>
      <c r="D668" s="268"/>
      <c r="E668" s="176"/>
      <c r="F668" s="176"/>
      <c r="G668" s="1"/>
      <c r="H668" s="234"/>
      <c r="I668" s="234"/>
      <c r="J668" s="234"/>
      <c r="L668" s="1">
        <f t="shared" si="39"/>
        <v>1</v>
      </c>
      <c r="M668" s="1">
        <f t="shared" si="40"/>
        <v>1</v>
      </c>
      <c r="N668" s="169">
        <f t="shared" si="37"/>
        <v>0</v>
      </c>
      <c r="O668" s="1" t="s">
        <v>168</v>
      </c>
      <c r="P668" s="1">
        <v>0</v>
      </c>
      <c r="Q668" s="182">
        <f>HLOOKUP(O668,Pesos!$C$4:$H$8,3,FALSE)*P668</f>
        <v>0</v>
      </c>
      <c r="R668" s="1">
        <v>0</v>
      </c>
      <c r="S668" s="182">
        <v>0</v>
      </c>
      <c r="T668" s="1">
        <v>0</v>
      </c>
      <c r="U668" s="182">
        <v>0</v>
      </c>
      <c r="V668" s="182">
        <f t="shared" si="38"/>
        <v>0</v>
      </c>
      <c r="W668" s="1"/>
    </row>
    <row r="669" spans="2:23">
      <c r="B669" s="1"/>
      <c r="C669" s="1"/>
      <c r="D669" s="268"/>
      <c r="E669" s="176"/>
      <c r="F669" s="176"/>
      <c r="G669" s="1"/>
      <c r="H669" s="234"/>
      <c r="I669" s="234"/>
      <c r="J669" s="234"/>
      <c r="L669" s="1">
        <f t="shared" si="39"/>
        <v>1</v>
      </c>
      <c r="M669" s="1">
        <f t="shared" si="40"/>
        <v>1</v>
      </c>
      <c r="N669" s="169">
        <f t="shared" si="37"/>
        <v>0</v>
      </c>
      <c r="O669" s="1" t="s">
        <v>168</v>
      </c>
      <c r="P669" s="1">
        <v>0</v>
      </c>
      <c r="Q669" s="182">
        <f>HLOOKUP(O669,Pesos!$C$4:$H$8,3,FALSE)*P669</f>
        <v>0</v>
      </c>
      <c r="R669" s="1">
        <v>0</v>
      </c>
      <c r="S669" s="182">
        <v>0</v>
      </c>
      <c r="T669" s="1">
        <v>0</v>
      </c>
      <c r="U669" s="182">
        <v>0</v>
      </c>
      <c r="V669" s="182">
        <f t="shared" si="38"/>
        <v>0</v>
      </c>
      <c r="W669" s="1"/>
    </row>
    <row r="670" spans="2:23">
      <c r="B670" s="1"/>
      <c r="C670" s="1"/>
      <c r="D670" s="268"/>
      <c r="E670" s="176"/>
      <c r="F670" s="176"/>
      <c r="G670" s="1"/>
      <c r="H670" s="234"/>
      <c r="I670" s="234"/>
      <c r="J670" s="234"/>
      <c r="L670" s="1">
        <f t="shared" si="39"/>
        <v>1</v>
      </c>
      <c r="M670" s="1">
        <f t="shared" si="40"/>
        <v>1</v>
      </c>
      <c r="N670" s="169">
        <f t="shared" si="37"/>
        <v>0</v>
      </c>
      <c r="O670" s="1" t="s">
        <v>168</v>
      </c>
      <c r="P670" s="1">
        <v>0</v>
      </c>
      <c r="Q670" s="182">
        <f>HLOOKUP(O670,Pesos!$C$4:$H$8,3,FALSE)*P670</f>
        <v>0</v>
      </c>
      <c r="R670" s="1">
        <v>0</v>
      </c>
      <c r="S670" s="182">
        <v>0</v>
      </c>
      <c r="T670" s="1">
        <v>0</v>
      </c>
      <c r="U670" s="182">
        <v>0</v>
      </c>
      <c r="V670" s="182">
        <f t="shared" si="38"/>
        <v>0</v>
      </c>
      <c r="W670" s="1"/>
    </row>
    <row r="671" spans="2:23">
      <c r="B671" s="1"/>
      <c r="C671" s="1"/>
      <c r="D671" s="268"/>
      <c r="E671" s="176"/>
      <c r="F671" s="176"/>
      <c r="G671" s="1"/>
      <c r="H671" s="234"/>
      <c r="I671" s="234"/>
      <c r="J671" s="234"/>
      <c r="L671" s="1">
        <f t="shared" si="39"/>
        <v>1</v>
      </c>
      <c r="M671" s="1">
        <f t="shared" si="40"/>
        <v>1</v>
      </c>
      <c r="N671" s="169">
        <f t="shared" si="37"/>
        <v>0</v>
      </c>
      <c r="O671" s="1" t="s">
        <v>168</v>
      </c>
      <c r="P671" s="1">
        <v>0</v>
      </c>
      <c r="Q671" s="182">
        <f>HLOOKUP(O671,Pesos!$C$4:$H$8,3,FALSE)*P671</f>
        <v>0</v>
      </c>
      <c r="R671" s="1">
        <v>0</v>
      </c>
      <c r="S671" s="182">
        <v>0</v>
      </c>
      <c r="T671" s="1">
        <v>0</v>
      </c>
      <c r="U671" s="182">
        <v>0</v>
      </c>
      <c r="V671" s="182">
        <f t="shared" si="38"/>
        <v>0</v>
      </c>
      <c r="W671" s="1"/>
    </row>
    <row r="672" spans="2:23">
      <c r="B672" s="1"/>
      <c r="C672" s="1"/>
      <c r="D672" s="268"/>
      <c r="E672" s="176"/>
      <c r="F672" s="176"/>
      <c r="G672" s="1"/>
      <c r="H672" s="234"/>
      <c r="I672" s="234"/>
      <c r="J672" s="234"/>
      <c r="L672" s="1">
        <f t="shared" si="39"/>
        <v>1</v>
      </c>
      <c r="M672" s="1">
        <f t="shared" si="40"/>
        <v>1</v>
      </c>
      <c r="N672" s="169">
        <f t="shared" si="37"/>
        <v>0</v>
      </c>
      <c r="O672" s="1" t="s">
        <v>168</v>
      </c>
      <c r="P672" s="1">
        <v>0</v>
      </c>
      <c r="Q672" s="182">
        <f>HLOOKUP(O672,Pesos!$C$4:$H$8,3,FALSE)*P672</f>
        <v>0</v>
      </c>
      <c r="R672" s="1">
        <v>0</v>
      </c>
      <c r="S672" s="182">
        <v>0</v>
      </c>
      <c r="T672" s="1">
        <v>0</v>
      </c>
      <c r="U672" s="182">
        <v>0</v>
      </c>
      <c r="V672" s="182">
        <f t="shared" si="38"/>
        <v>0</v>
      </c>
      <c r="W672" s="1"/>
    </row>
    <row r="673" spans="2:23">
      <c r="B673" s="1"/>
      <c r="C673" s="1"/>
      <c r="D673" s="268"/>
      <c r="E673" s="176"/>
      <c r="F673" s="176"/>
      <c r="G673" s="1"/>
      <c r="H673" s="234"/>
      <c r="I673" s="234"/>
      <c r="J673" s="234"/>
      <c r="L673" s="1">
        <f t="shared" si="39"/>
        <v>1</v>
      </c>
      <c r="M673" s="1">
        <f t="shared" si="40"/>
        <v>1</v>
      </c>
      <c r="N673" s="169">
        <f t="shared" si="37"/>
        <v>0</v>
      </c>
      <c r="O673" s="1" t="s">
        <v>168</v>
      </c>
      <c r="P673" s="1">
        <v>0</v>
      </c>
      <c r="Q673" s="182">
        <f>HLOOKUP(O673,Pesos!$C$4:$H$8,3,FALSE)*P673</f>
        <v>0</v>
      </c>
      <c r="R673" s="1">
        <v>0</v>
      </c>
      <c r="S673" s="182">
        <v>0</v>
      </c>
      <c r="T673" s="1">
        <v>0</v>
      </c>
      <c r="U673" s="182">
        <v>0</v>
      </c>
      <c r="V673" s="182">
        <f t="shared" si="38"/>
        <v>0</v>
      </c>
      <c r="W673" s="1"/>
    </row>
    <row r="674" spans="2:23">
      <c r="B674" s="1"/>
      <c r="C674" s="1"/>
      <c r="D674" s="268"/>
      <c r="E674" s="176"/>
      <c r="F674" s="176"/>
      <c r="G674" s="1"/>
      <c r="H674" s="234"/>
      <c r="I674" s="234"/>
      <c r="J674" s="234"/>
      <c r="L674" s="1">
        <f t="shared" si="39"/>
        <v>1</v>
      </c>
      <c r="M674" s="1">
        <f t="shared" si="40"/>
        <v>1</v>
      </c>
      <c r="N674" s="169">
        <f t="shared" si="37"/>
        <v>0</v>
      </c>
      <c r="O674" s="1" t="s">
        <v>168</v>
      </c>
      <c r="P674" s="1">
        <v>0</v>
      </c>
      <c r="Q674" s="182">
        <f>HLOOKUP(O674,Pesos!$C$4:$H$8,3,FALSE)*P674</f>
        <v>0</v>
      </c>
      <c r="R674" s="1">
        <v>0</v>
      </c>
      <c r="S674" s="182">
        <v>0</v>
      </c>
      <c r="T674" s="1">
        <v>0</v>
      </c>
      <c r="U674" s="182">
        <v>0</v>
      </c>
      <c r="V674" s="182">
        <f t="shared" si="38"/>
        <v>0</v>
      </c>
      <c r="W674" s="1"/>
    </row>
    <row r="675" spans="2:23">
      <c r="B675" s="1"/>
      <c r="C675" s="1"/>
      <c r="D675" s="268"/>
      <c r="E675" s="176"/>
      <c r="F675" s="176"/>
      <c r="G675" s="1"/>
      <c r="H675" s="234"/>
      <c r="I675" s="234"/>
      <c r="J675" s="234"/>
      <c r="L675" s="1">
        <f t="shared" si="39"/>
        <v>1</v>
      </c>
      <c r="M675" s="1">
        <f t="shared" si="40"/>
        <v>1</v>
      </c>
      <c r="N675" s="169">
        <f t="shared" si="37"/>
        <v>0</v>
      </c>
      <c r="O675" s="1" t="s">
        <v>168</v>
      </c>
      <c r="P675" s="1">
        <v>0</v>
      </c>
      <c r="Q675" s="182">
        <f>HLOOKUP(O675,Pesos!$C$4:$H$8,3,FALSE)*P675</f>
        <v>0</v>
      </c>
      <c r="R675" s="1">
        <v>0</v>
      </c>
      <c r="S675" s="182">
        <v>0</v>
      </c>
      <c r="T675" s="1">
        <v>0</v>
      </c>
      <c r="U675" s="182">
        <v>0</v>
      </c>
      <c r="V675" s="182">
        <f t="shared" si="38"/>
        <v>0</v>
      </c>
      <c r="W675" s="1"/>
    </row>
    <row r="676" spans="2:23">
      <c r="B676" s="1"/>
      <c r="C676" s="1"/>
      <c r="D676" s="268"/>
      <c r="E676" s="176"/>
      <c r="F676" s="176"/>
      <c r="G676" s="1"/>
      <c r="H676" s="234"/>
      <c r="I676" s="234"/>
      <c r="J676" s="234"/>
      <c r="L676" s="1">
        <f t="shared" si="39"/>
        <v>1</v>
      </c>
      <c r="M676" s="1">
        <f t="shared" si="40"/>
        <v>1</v>
      </c>
      <c r="N676" s="169">
        <f t="shared" si="37"/>
        <v>0</v>
      </c>
      <c r="O676" s="1" t="s">
        <v>168</v>
      </c>
      <c r="P676" s="1">
        <v>0</v>
      </c>
      <c r="Q676" s="182">
        <f>HLOOKUP(O676,Pesos!$C$4:$H$8,3,FALSE)*P676</f>
        <v>0</v>
      </c>
      <c r="R676" s="1">
        <v>0</v>
      </c>
      <c r="S676" s="182">
        <v>0</v>
      </c>
      <c r="T676" s="1">
        <v>0</v>
      </c>
      <c r="U676" s="182">
        <v>0</v>
      </c>
      <c r="V676" s="182">
        <f t="shared" si="38"/>
        <v>0</v>
      </c>
      <c r="W676" s="1"/>
    </row>
    <row r="677" spans="2:23">
      <c r="B677" s="1"/>
      <c r="C677" s="1"/>
      <c r="D677" s="268"/>
      <c r="E677" s="176"/>
      <c r="F677" s="176"/>
      <c r="G677" s="1"/>
      <c r="H677" s="234"/>
      <c r="I677" s="234"/>
      <c r="J677" s="234"/>
      <c r="L677" s="1">
        <f t="shared" si="39"/>
        <v>1</v>
      </c>
      <c r="M677" s="1">
        <f t="shared" si="40"/>
        <v>1</v>
      </c>
      <c r="N677" s="169">
        <f t="shared" si="37"/>
        <v>0</v>
      </c>
      <c r="O677" s="1" t="s">
        <v>168</v>
      </c>
      <c r="P677" s="1">
        <v>0</v>
      </c>
      <c r="Q677" s="182">
        <f>HLOOKUP(O677,Pesos!$C$4:$H$8,3,FALSE)*P677</f>
        <v>0</v>
      </c>
      <c r="R677" s="1">
        <v>0</v>
      </c>
      <c r="S677" s="182">
        <v>0</v>
      </c>
      <c r="T677" s="1">
        <v>0</v>
      </c>
      <c r="U677" s="182">
        <v>0</v>
      </c>
      <c r="V677" s="182">
        <f t="shared" si="38"/>
        <v>0</v>
      </c>
      <c r="W677" s="1"/>
    </row>
    <row r="678" spans="2:23">
      <c r="B678" s="1"/>
      <c r="C678" s="1"/>
      <c r="D678" s="268"/>
      <c r="E678" s="176"/>
      <c r="F678" s="176"/>
      <c r="G678" s="1"/>
      <c r="H678" s="234"/>
      <c r="I678" s="234"/>
      <c r="J678" s="234"/>
      <c r="L678" s="1">
        <f t="shared" si="39"/>
        <v>1</v>
      </c>
      <c r="M678" s="1">
        <f t="shared" si="40"/>
        <v>1</v>
      </c>
      <c r="N678" s="169">
        <f t="shared" si="37"/>
        <v>0</v>
      </c>
      <c r="O678" s="1" t="s">
        <v>168</v>
      </c>
      <c r="P678" s="1">
        <v>0</v>
      </c>
      <c r="Q678" s="182">
        <f>HLOOKUP(O678,Pesos!$C$4:$H$8,3,FALSE)*P678</f>
        <v>0</v>
      </c>
      <c r="R678" s="1">
        <v>0</v>
      </c>
      <c r="S678" s="182">
        <v>0</v>
      </c>
      <c r="T678" s="1">
        <v>0</v>
      </c>
      <c r="U678" s="182">
        <v>0</v>
      </c>
      <c r="V678" s="182">
        <f t="shared" si="38"/>
        <v>0</v>
      </c>
      <c r="W678" s="1"/>
    </row>
    <row r="679" spans="2:23">
      <c r="B679" s="1"/>
      <c r="C679" s="1"/>
      <c r="D679" s="268"/>
      <c r="E679" s="176"/>
      <c r="F679" s="176"/>
      <c r="G679" s="1"/>
      <c r="H679" s="234"/>
      <c r="I679" s="234"/>
      <c r="J679" s="234"/>
      <c r="L679" s="1">
        <f t="shared" si="39"/>
        <v>1</v>
      </c>
      <c r="M679" s="1">
        <f t="shared" si="40"/>
        <v>1</v>
      </c>
      <c r="N679" s="169">
        <f t="shared" si="37"/>
        <v>0</v>
      </c>
      <c r="O679" s="1" t="s">
        <v>168</v>
      </c>
      <c r="P679" s="1">
        <v>0</v>
      </c>
      <c r="Q679" s="182">
        <f>HLOOKUP(O679,Pesos!$C$4:$H$8,3,FALSE)*P679</f>
        <v>0</v>
      </c>
      <c r="R679" s="1">
        <v>0</v>
      </c>
      <c r="S679" s="182">
        <v>0</v>
      </c>
      <c r="T679" s="1">
        <v>0</v>
      </c>
      <c r="U679" s="182">
        <v>0</v>
      </c>
      <c r="V679" s="182">
        <f t="shared" si="38"/>
        <v>0</v>
      </c>
      <c r="W679" s="1"/>
    </row>
    <row r="680" spans="2:23">
      <c r="B680" s="1"/>
      <c r="C680" s="1"/>
      <c r="D680" s="268"/>
      <c r="E680" s="176"/>
      <c r="F680" s="176"/>
      <c r="G680" s="1"/>
      <c r="H680" s="234"/>
      <c r="I680" s="234"/>
      <c r="J680" s="234"/>
      <c r="L680" s="1">
        <f t="shared" si="39"/>
        <v>1</v>
      </c>
      <c r="M680" s="1">
        <f t="shared" si="40"/>
        <v>1</v>
      </c>
      <c r="N680" s="169">
        <f t="shared" ref="N680:N732" si="41">(M680-L680)/L680</f>
        <v>0</v>
      </c>
      <c r="O680" s="1" t="s">
        <v>168</v>
      </c>
      <c r="P680" s="1">
        <v>0</v>
      </c>
      <c r="Q680" s="182">
        <f>HLOOKUP(O680,Pesos!$C$4:$H$8,3,FALSE)*P680</f>
        <v>0</v>
      </c>
      <c r="R680" s="1">
        <v>0</v>
      </c>
      <c r="S680" s="182">
        <v>0</v>
      </c>
      <c r="T680" s="1">
        <v>0</v>
      </c>
      <c r="U680" s="182">
        <v>0</v>
      </c>
      <c r="V680" s="182">
        <f t="shared" ref="V680:V732" si="42">Q680+S680+U680</f>
        <v>0</v>
      </c>
      <c r="W680" s="1"/>
    </row>
    <row r="681" spans="2:23">
      <c r="B681" s="1"/>
      <c r="C681" s="1"/>
      <c r="D681" s="268"/>
      <c r="E681" s="176"/>
      <c r="F681" s="176"/>
      <c r="G681" s="1"/>
      <c r="H681" s="234"/>
      <c r="I681" s="234"/>
      <c r="J681" s="234"/>
      <c r="L681" s="1">
        <f t="shared" si="39"/>
        <v>1</v>
      </c>
      <c r="M681" s="1">
        <f t="shared" si="40"/>
        <v>1</v>
      </c>
      <c r="N681" s="169">
        <f t="shared" si="41"/>
        <v>0</v>
      </c>
      <c r="O681" s="1" t="s">
        <v>168</v>
      </c>
      <c r="P681" s="1">
        <v>0</v>
      </c>
      <c r="Q681" s="182">
        <f>HLOOKUP(O681,Pesos!$C$4:$H$8,3,FALSE)*P681</f>
        <v>0</v>
      </c>
      <c r="R681" s="1">
        <v>0</v>
      </c>
      <c r="S681" s="182">
        <v>0</v>
      </c>
      <c r="T681" s="1">
        <v>0</v>
      </c>
      <c r="U681" s="182">
        <v>0</v>
      </c>
      <c r="V681" s="182">
        <f t="shared" si="42"/>
        <v>0</v>
      </c>
      <c r="W681" s="1"/>
    </row>
    <row r="682" spans="2:23">
      <c r="B682" s="1"/>
      <c r="C682" s="1"/>
      <c r="D682" s="268"/>
      <c r="E682" s="176"/>
      <c r="F682" s="176"/>
      <c r="G682" s="1"/>
      <c r="H682" s="234"/>
      <c r="I682" s="234"/>
      <c r="J682" s="234"/>
      <c r="L682" s="1">
        <f t="shared" si="39"/>
        <v>1</v>
      </c>
      <c r="M682" s="1">
        <f t="shared" si="40"/>
        <v>1</v>
      </c>
      <c r="N682" s="169">
        <f t="shared" si="41"/>
        <v>0</v>
      </c>
      <c r="O682" s="1" t="s">
        <v>168</v>
      </c>
      <c r="P682" s="1">
        <v>0</v>
      </c>
      <c r="Q682" s="182">
        <f>HLOOKUP(O682,Pesos!$C$4:$H$8,3,FALSE)*P682</f>
        <v>0</v>
      </c>
      <c r="R682" s="1">
        <v>0</v>
      </c>
      <c r="S682" s="182">
        <v>0</v>
      </c>
      <c r="T682" s="1">
        <v>0</v>
      </c>
      <c r="U682" s="182">
        <v>0</v>
      </c>
      <c r="V682" s="182">
        <f t="shared" si="42"/>
        <v>0</v>
      </c>
      <c r="W682" s="1"/>
    </row>
    <row r="683" spans="2:23">
      <c r="B683" s="1"/>
      <c r="C683" s="1"/>
      <c r="D683" s="268"/>
      <c r="E683" s="176"/>
      <c r="F683" s="176"/>
      <c r="G683" s="1"/>
      <c r="H683" s="234"/>
      <c r="I683" s="234"/>
      <c r="J683" s="234"/>
      <c r="L683" s="1">
        <f t="shared" si="39"/>
        <v>1</v>
      </c>
      <c r="M683" s="1">
        <f t="shared" si="40"/>
        <v>1</v>
      </c>
      <c r="N683" s="169">
        <f t="shared" si="41"/>
        <v>0</v>
      </c>
      <c r="O683" s="1" t="s">
        <v>168</v>
      </c>
      <c r="P683" s="1">
        <v>0</v>
      </c>
      <c r="Q683" s="182">
        <f>HLOOKUP(O683,Pesos!$C$4:$H$8,3,FALSE)*P683</f>
        <v>0</v>
      </c>
      <c r="R683" s="1">
        <v>0</v>
      </c>
      <c r="S683" s="182">
        <v>0</v>
      </c>
      <c r="T683" s="1">
        <v>0</v>
      </c>
      <c r="U683" s="182">
        <v>0</v>
      </c>
      <c r="V683" s="182">
        <f t="shared" si="42"/>
        <v>0</v>
      </c>
      <c r="W683" s="1"/>
    </row>
    <row r="684" spans="2:23">
      <c r="B684" s="1"/>
      <c r="C684" s="1"/>
      <c r="D684" s="268"/>
      <c r="E684" s="176"/>
      <c r="F684" s="176"/>
      <c r="G684" s="1"/>
      <c r="H684" s="234"/>
      <c r="I684" s="234"/>
      <c r="J684" s="234"/>
      <c r="L684" s="1">
        <f t="shared" si="39"/>
        <v>1</v>
      </c>
      <c r="M684" s="1">
        <f t="shared" si="40"/>
        <v>1</v>
      </c>
      <c r="N684" s="169">
        <f t="shared" si="41"/>
        <v>0</v>
      </c>
      <c r="O684" s="1" t="s">
        <v>168</v>
      </c>
      <c r="P684" s="1">
        <v>0</v>
      </c>
      <c r="Q684" s="182">
        <f>HLOOKUP(O684,Pesos!$C$4:$H$8,3,FALSE)*P684</f>
        <v>0</v>
      </c>
      <c r="R684" s="1">
        <v>0</v>
      </c>
      <c r="S684" s="182">
        <v>0</v>
      </c>
      <c r="T684" s="1">
        <v>0</v>
      </c>
      <c r="U684" s="182">
        <v>0</v>
      </c>
      <c r="V684" s="182">
        <f t="shared" si="42"/>
        <v>0</v>
      </c>
      <c r="W684" s="1"/>
    </row>
    <row r="685" spans="2:23">
      <c r="B685" s="1"/>
      <c r="C685" s="1"/>
      <c r="D685" s="268"/>
      <c r="E685" s="176"/>
      <c r="F685" s="176"/>
      <c r="G685" s="1"/>
      <c r="H685" s="234"/>
      <c r="I685" s="234"/>
      <c r="J685" s="234"/>
      <c r="L685" s="1">
        <f t="shared" si="39"/>
        <v>1</v>
      </c>
      <c r="M685" s="1">
        <f t="shared" si="40"/>
        <v>1</v>
      </c>
      <c r="N685" s="169">
        <f t="shared" si="41"/>
        <v>0</v>
      </c>
      <c r="O685" s="1" t="s">
        <v>168</v>
      </c>
      <c r="P685" s="1">
        <v>0</v>
      </c>
      <c r="Q685" s="182">
        <f>HLOOKUP(O685,Pesos!$C$4:$H$8,3,FALSE)*P685</f>
        <v>0</v>
      </c>
      <c r="R685" s="1">
        <v>0</v>
      </c>
      <c r="S685" s="182">
        <v>0</v>
      </c>
      <c r="T685" s="1">
        <v>0</v>
      </c>
      <c r="U685" s="182">
        <v>0</v>
      </c>
      <c r="V685" s="182">
        <f t="shared" si="42"/>
        <v>0</v>
      </c>
      <c r="W685" s="1"/>
    </row>
    <row r="686" spans="2:23">
      <c r="B686" s="1"/>
      <c r="C686" s="1"/>
      <c r="D686" s="268"/>
      <c r="E686" s="176"/>
      <c r="F686" s="176"/>
      <c r="G686" s="1"/>
      <c r="H686" s="234"/>
      <c r="I686" s="234"/>
      <c r="J686" s="234"/>
      <c r="L686" s="1">
        <f t="shared" si="39"/>
        <v>1</v>
      </c>
      <c r="M686" s="1">
        <f t="shared" si="40"/>
        <v>1</v>
      </c>
      <c r="N686" s="169">
        <f t="shared" si="41"/>
        <v>0</v>
      </c>
      <c r="O686" s="1" t="s">
        <v>168</v>
      </c>
      <c r="P686" s="1">
        <v>0</v>
      </c>
      <c r="Q686" s="182">
        <f>HLOOKUP(O686,Pesos!$C$4:$H$8,3,FALSE)*P686</f>
        <v>0</v>
      </c>
      <c r="R686" s="1">
        <v>0</v>
      </c>
      <c r="S686" s="182">
        <v>0</v>
      </c>
      <c r="T686" s="1">
        <v>0</v>
      </c>
      <c r="U686" s="182">
        <v>0</v>
      </c>
      <c r="V686" s="182">
        <f t="shared" si="42"/>
        <v>0</v>
      </c>
      <c r="W686" s="1"/>
    </row>
    <row r="687" spans="2:23">
      <c r="B687" s="1"/>
      <c r="C687" s="1"/>
      <c r="D687" s="268"/>
      <c r="E687" s="176"/>
      <c r="F687" s="176"/>
      <c r="G687" s="1"/>
      <c r="H687" s="234"/>
      <c r="I687" s="234"/>
      <c r="J687" s="234"/>
      <c r="L687" s="1">
        <f t="shared" si="39"/>
        <v>1</v>
      </c>
      <c r="M687" s="1">
        <f t="shared" si="40"/>
        <v>1</v>
      </c>
      <c r="N687" s="169">
        <f t="shared" si="41"/>
        <v>0</v>
      </c>
      <c r="O687" s="1" t="s">
        <v>168</v>
      </c>
      <c r="P687" s="1">
        <v>0</v>
      </c>
      <c r="Q687" s="182">
        <f>HLOOKUP(O687,Pesos!$C$4:$H$8,3,FALSE)*P687</f>
        <v>0</v>
      </c>
      <c r="R687" s="1">
        <v>0</v>
      </c>
      <c r="S687" s="182">
        <v>0</v>
      </c>
      <c r="T687" s="1">
        <v>0</v>
      </c>
      <c r="U687" s="182">
        <v>0</v>
      </c>
      <c r="V687" s="182">
        <f t="shared" si="42"/>
        <v>0</v>
      </c>
      <c r="W687" s="1"/>
    </row>
    <row r="688" spans="2:23">
      <c r="B688" s="1"/>
      <c r="C688" s="1"/>
      <c r="D688" s="268"/>
      <c r="E688" s="176"/>
      <c r="F688" s="176"/>
      <c r="G688" s="1"/>
      <c r="H688" s="234"/>
      <c r="I688" s="234"/>
      <c r="J688" s="234"/>
      <c r="L688" s="1">
        <f t="shared" si="39"/>
        <v>1</v>
      </c>
      <c r="M688" s="1">
        <f t="shared" si="40"/>
        <v>1</v>
      </c>
      <c r="N688" s="169">
        <f t="shared" si="41"/>
        <v>0</v>
      </c>
      <c r="O688" s="1" t="s">
        <v>168</v>
      </c>
      <c r="P688" s="1">
        <v>0</v>
      </c>
      <c r="Q688" s="182">
        <f>HLOOKUP(O688,Pesos!$C$4:$H$8,3,FALSE)*P688</f>
        <v>0</v>
      </c>
      <c r="R688" s="1">
        <v>0</v>
      </c>
      <c r="S688" s="182">
        <v>0</v>
      </c>
      <c r="T688" s="1">
        <v>0</v>
      </c>
      <c r="U688" s="182">
        <v>0</v>
      </c>
      <c r="V688" s="182">
        <f t="shared" si="42"/>
        <v>0</v>
      </c>
      <c r="W688" s="1"/>
    </row>
    <row r="689" spans="2:23">
      <c r="B689" s="1"/>
      <c r="C689" s="1"/>
      <c r="D689" s="268"/>
      <c r="E689" s="176"/>
      <c r="F689" s="176"/>
      <c r="G689" s="1"/>
      <c r="H689" s="234"/>
      <c r="I689" s="234"/>
      <c r="J689" s="234"/>
      <c r="L689" s="1">
        <f t="shared" si="39"/>
        <v>1</v>
      </c>
      <c r="M689" s="1">
        <f t="shared" si="40"/>
        <v>1</v>
      </c>
      <c r="N689" s="169">
        <f t="shared" si="41"/>
        <v>0</v>
      </c>
      <c r="O689" s="1" t="s">
        <v>168</v>
      </c>
      <c r="P689" s="1">
        <v>0</v>
      </c>
      <c r="Q689" s="182">
        <f>HLOOKUP(O689,Pesos!$C$4:$H$8,3,FALSE)*P689</f>
        <v>0</v>
      </c>
      <c r="R689" s="1">
        <v>0</v>
      </c>
      <c r="S689" s="182">
        <v>0</v>
      </c>
      <c r="T689" s="1">
        <v>0</v>
      </c>
      <c r="U689" s="182">
        <v>0</v>
      </c>
      <c r="V689" s="182">
        <f t="shared" si="42"/>
        <v>0</v>
      </c>
      <c r="W689" s="1"/>
    </row>
    <row r="690" spans="2:23">
      <c r="B690" s="1"/>
      <c r="C690" s="1"/>
      <c r="D690" s="268"/>
      <c r="E690" s="176"/>
      <c r="F690" s="176"/>
      <c r="G690" s="1"/>
      <c r="H690" s="234"/>
      <c r="I690" s="234"/>
      <c r="J690" s="234"/>
      <c r="L690" s="1">
        <f t="shared" si="39"/>
        <v>1</v>
      </c>
      <c r="M690" s="1">
        <f t="shared" si="40"/>
        <v>1</v>
      </c>
      <c r="N690" s="169">
        <f t="shared" si="41"/>
        <v>0</v>
      </c>
      <c r="O690" s="1" t="s">
        <v>168</v>
      </c>
      <c r="P690" s="1">
        <v>0</v>
      </c>
      <c r="Q690" s="182">
        <f>HLOOKUP(O690,Pesos!$C$4:$H$8,3,FALSE)*P690</f>
        <v>0</v>
      </c>
      <c r="R690" s="1">
        <v>0</v>
      </c>
      <c r="S690" s="182">
        <v>0</v>
      </c>
      <c r="T690" s="1">
        <v>0</v>
      </c>
      <c r="U690" s="182">
        <v>0</v>
      </c>
      <c r="V690" s="182">
        <f t="shared" si="42"/>
        <v>0</v>
      </c>
      <c r="W690" s="1"/>
    </row>
    <row r="691" spans="2:23">
      <c r="B691" s="1"/>
      <c r="C691" s="1"/>
      <c r="D691" s="268"/>
      <c r="E691" s="176"/>
      <c r="F691" s="176"/>
      <c r="G691" s="1"/>
      <c r="H691" s="234"/>
      <c r="I691" s="234"/>
      <c r="J691" s="234"/>
      <c r="L691" s="1">
        <f t="shared" ref="L691:L732" si="43">IF(EXACT(_xlfn.DAYS(H691,I691),0),1,_xlfn.DAYS(I691,H691))</f>
        <v>1</v>
      </c>
      <c r="M691" s="1">
        <f t="shared" ref="M691:M732" si="44">IF(EXACT(_xlfn.DAYS(H691,J691),0),1,_xlfn.DAYS(J691,H691))</f>
        <v>1</v>
      </c>
      <c r="N691" s="169">
        <f t="shared" si="41"/>
        <v>0</v>
      </c>
      <c r="O691" s="1" t="s">
        <v>168</v>
      </c>
      <c r="P691" s="1">
        <v>0</v>
      </c>
      <c r="Q691" s="182">
        <f>HLOOKUP(O691,Pesos!$C$4:$H$8,3,FALSE)*P691</f>
        <v>0</v>
      </c>
      <c r="R691" s="1">
        <v>0</v>
      </c>
      <c r="S691" s="182">
        <v>0</v>
      </c>
      <c r="T691" s="1">
        <v>0</v>
      </c>
      <c r="U691" s="182">
        <v>0</v>
      </c>
      <c r="V691" s="182">
        <f t="shared" si="42"/>
        <v>0</v>
      </c>
      <c r="W691" s="1"/>
    </row>
    <row r="692" spans="2:23">
      <c r="B692" s="1"/>
      <c r="C692" s="1"/>
      <c r="D692" s="268"/>
      <c r="E692" s="176"/>
      <c r="F692" s="176"/>
      <c r="G692" s="1"/>
      <c r="H692" s="234"/>
      <c r="I692" s="234"/>
      <c r="J692" s="234"/>
      <c r="L692" s="1">
        <f t="shared" si="43"/>
        <v>1</v>
      </c>
      <c r="M692" s="1">
        <f t="shared" si="44"/>
        <v>1</v>
      </c>
      <c r="N692" s="169">
        <f t="shared" si="41"/>
        <v>0</v>
      </c>
      <c r="O692" s="1" t="s">
        <v>168</v>
      </c>
      <c r="P692" s="1">
        <v>0</v>
      </c>
      <c r="Q692" s="182">
        <f>HLOOKUP(O692,Pesos!$C$4:$H$8,3,FALSE)*P692</f>
        <v>0</v>
      </c>
      <c r="R692" s="1">
        <v>0</v>
      </c>
      <c r="S692" s="182">
        <v>0</v>
      </c>
      <c r="T692" s="1">
        <v>0</v>
      </c>
      <c r="U692" s="182">
        <v>0</v>
      </c>
      <c r="V692" s="182">
        <f t="shared" si="42"/>
        <v>0</v>
      </c>
      <c r="W692" s="1"/>
    </row>
    <row r="693" spans="2:23">
      <c r="B693" s="1"/>
      <c r="C693" s="1"/>
      <c r="D693" s="268"/>
      <c r="E693" s="176"/>
      <c r="F693" s="176"/>
      <c r="G693" s="1"/>
      <c r="H693" s="234"/>
      <c r="I693" s="234"/>
      <c r="J693" s="234"/>
      <c r="L693" s="1">
        <f t="shared" si="43"/>
        <v>1</v>
      </c>
      <c r="M693" s="1">
        <f t="shared" si="44"/>
        <v>1</v>
      </c>
      <c r="N693" s="169">
        <f t="shared" si="41"/>
        <v>0</v>
      </c>
      <c r="O693" s="1" t="s">
        <v>168</v>
      </c>
      <c r="P693" s="1">
        <v>0</v>
      </c>
      <c r="Q693" s="182">
        <f>HLOOKUP(O693,Pesos!$C$4:$H$8,3,FALSE)*P693</f>
        <v>0</v>
      </c>
      <c r="R693" s="1">
        <v>0</v>
      </c>
      <c r="S693" s="182">
        <v>0</v>
      </c>
      <c r="T693" s="1">
        <v>0</v>
      </c>
      <c r="U693" s="182">
        <v>0</v>
      </c>
      <c r="V693" s="182">
        <f t="shared" si="42"/>
        <v>0</v>
      </c>
      <c r="W693" s="1"/>
    </row>
    <row r="694" spans="2:23">
      <c r="B694" s="1"/>
      <c r="C694" s="1"/>
      <c r="D694" s="268"/>
      <c r="E694" s="176"/>
      <c r="F694" s="176"/>
      <c r="G694" s="1"/>
      <c r="H694" s="234"/>
      <c r="I694" s="234"/>
      <c r="J694" s="234"/>
      <c r="L694" s="1">
        <f t="shared" si="43"/>
        <v>1</v>
      </c>
      <c r="M694" s="1">
        <f t="shared" si="44"/>
        <v>1</v>
      </c>
      <c r="N694" s="169">
        <f t="shared" si="41"/>
        <v>0</v>
      </c>
      <c r="O694" s="1" t="s">
        <v>168</v>
      </c>
      <c r="P694" s="1">
        <v>0</v>
      </c>
      <c r="Q694" s="182">
        <f>HLOOKUP(O694,Pesos!$C$4:$H$8,3,FALSE)*P694</f>
        <v>0</v>
      </c>
      <c r="R694" s="1">
        <v>0</v>
      </c>
      <c r="S694" s="182">
        <v>0</v>
      </c>
      <c r="T694" s="1">
        <v>0</v>
      </c>
      <c r="U694" s="182">
        <v>0</v>
      </c>
      <c r="V694" s="182">
        <f t="shared" si="42"/>
        <v>0</v>
      </c>
      <c r="W694" s="1"/>
    </row>
    <row r="695" spans="2:23">
      <c r="B695" s="1"/>
      <c r="C695" s="1"/>
      <c r="D695" s="268"/>
      <c r="E695" s="176"/>
      <c r="F695" s="176"/>
      <c r="G695" s="1"/>
      <c r="H695" s="234"/>
      <c r="I695" s="234"/>
      <c r="J695" s="234"/>
      <c r="L695" s="1">
        <f t="shared" si="43"/>
        <v>1</v>
      </c>
      <c r="M695" s="1">
        <f t="shared" si="44"/>
        <v>1</v>
      </c>
      <c r="N695" s="169">
        <f t="shared" si="41"/>
        <v>0</v>
      </c>
      <c r="O695" s="1" t="s">
        <v>168</v>
      </c>
      <c r="P695" s="1">
        <v>0</v>
      </c>
      <c r="Q695" s="182">
        <f>HLOOKUP(O695,Pesos!$C$4:$H$8,3,FALSE)*P695</f>
        <v>0</v>
      </c>
      <c r="R695" s="1">
        <v>0</v>
      </c>
      <c r="S695" s="182">
        <v>0</v>
      </c>
      <c r="T695" s="1">
        <v>0</v>
      </c>
      <c r="U695" s="182">
        <v>0</v>
      </c>
      <c r="V695" s="182">
        <f t="shared" si="42"/>
        <v>0</v>
      </c>
      <c r="W695" s="1"/>
    </row>
    <row r="696" spans="2:23">
      <c r="B696" s="1"/>
      <c r="C696" s="1"/>
      <c r="D696" s="268"/>
      <c r="E696" s="176"/>
      <c r="F696" s="176"/>
      <c r="G696" s="1"/>
      <c r="H696" s="234"/>
      <c r="I696" s="234"/>
      <c r="J696" s="234"/>
      <c r="L696" s="1">
        <f>IF(EXACT(_xlfn.DAYS(H696,I696),0),1,_xlfn.DAYS(I696,H696))</f>
        <v>1</v>
      </c>
      <c r="M696" s="1">
        <f>IF(EXACT(_xlfn.DAYS(H696,J696),0),1,_xlfn.DAYS(J696,H696))</f>
        <v>1</v>
      </c>
      <c r="N696" s="169">
        <f t="shared" si="41"/>
        <v>0</v>
      </c>
      <c r="O696" s="1" t="s">
        <v>168</v>
      </c>
      <c r="P696" s="1">
        <v>0</v>
      </c>
      <c r="Q696" s="182">
        <f>HLOOKUP(O696,Pesos!$C$4:$H$8,3,FALSE)*P696</f>
        <v>0</v>
      </c>
      <c r="R696" s="1">
        <v>0</v>
      </c>
      <c r="S696" s="182">
        <v>0</v>
      </c>
      <c r="T696" s="1">
        <v>0</v>
      </c>
      <c r="U696" s="182">
        <v>0</v>
      </c>
      <c r="V696" s="182">
        <f t="shared" si="42"/>
        <v>0</v>
      </c>
      <c r="W696" s="1"/>
    </row>
    <row r="697" spans="2:23">
      <c r="B697" s="1"/>
      <c r="C697" s="1"/>
      <c r="D697" s="268"/>
      <c r="E697" s="176"/>
      <c r="F697" s="176"/>
      <c r="G697" s="1"/>
      <c r="H697" s="234"/>
      <c r="I697" s="234"/>
      <c r="J697" s="234"/>
      <c r="L697" s="1">
        <f t="shared" si="43"/>
        <v>1</v>
      </c>
      <c r="M697" s="1">
        <f t="shared" si="44"/>
        <v>1</v>
      </c>
      <c r="N697" s="169">
        <f t="shared" si="41"/>
        <v>0</v>
      </c>
      <c r="O697" s="1" t="s">
        <v>168</v>
      </c>
      <c r="P697" s="1">
        <v>0</v>
      </c>
      <c r="Q697" s="182">
        <f>HLOOKUP(O697,Pesos!$C$4:$H$8,3,FALSE)*P697</f>
        <v>0</v>
      </c>
      <c r="R697" s="1">
        <v>0</v>
      </c>
      <c r="S697" s="182">
        <v>0</v>
      </c>
      <c r="T697" s="1">
        <v>0</v>
      </c>
      <c r="U697" s="182">
        <v>0</v>
      </c>
      <c r="V697" s="182">
        <f t="shared" si="42"/>
        <v>0</v>
      </c>
      <c r="W697" s="1"/>
    </row>
    <row r="698" spans="2:23">
      <c r="B698" s="1"/>
      <c r="C698" s="1"/>
      <c r="D698" s="268"/>
      <c r="E698" s="176"/>
      <c r="F698" s="176"/>
      <c r="G698" s="1"/>
      <c r="H698" s="234"/>
      <c r="I698" s="234"/>
      <c r="J698" s="234"/>
      <c r="L698" s="1">
        <f t="shared" si="43"/>
        <v>1</v>
      </c>
      <c r="M698" s="1">
        <f t="shared" si="44"/>
        <v>1</v>
      </c>
      <c r="N698" s="169">
        <f t="shared" si="41"/>
        <v>0</v>
      </c>
      <c r="O698" s="1" t="s">
        <v>168</v>
      </c>
      <c r="P698" s="1">
        <v>0</v>
      </c>
      <c r="Q698" s="182">
        <f>HLOOKUP(O698,Pesos!$C$4:$H$8,3,FALSE)*P698</f>
        <v>0</v>
      </c>
      <c r="R698" s="130">
        <v>0</v>
      </c>
      <c r="S698" s="182">
        <v>0</v>
      </c>
      <c r="T698" s="130">
        <v>0</v>
      </c>
      <c r="U698" s="182">
        <v>0</v>
      </c>
      <c r="V698" s="182">
        <f t="shared" si="42"/>
        <v>0</v>
      </c>
      <c r="W698" s="1"/>
    </row>
    <row r="699" spans="2:23">
      <c r="B699" s="1"/>
      <c r="C699" s="1"/>
      <c r="D699" s="268"/>
      <c r="E699" s="176"/>
      <c r="F699" s="176"/>
      <c r="G699" s="1"/>
      <c r="H699" s="234"/>
      <c r="I699" s="234"/>
      <c r="J699" s="234"/>
      <c r="L699" s="1">
        <f t="shared" si="43"/>
        <v>1</v>
      </c>
      <c r="M699" s="1">
        <f t="shared" si="44"/>
        <v>1</v>
      </c>
      <c r="N699" s="169">
        <f t="shared" si="41"/>
        <v>0</v>
      </c>
      <c r="O699" s="1" t="s">
        <v>168</v>
      </c>
      <c r="P699" s="189">
        <v>0</v>
      </c>
      <c r="Q699" s="137">
        <f>HLOOKUP(O699,Pesos!$C$4:$H$8,3,FALSE)*P699</f>
        <v>0</v>
      </c>
      <c r="R699" s="1">
        <v>0</v>
      </c>
      <c r="S699" s="137">
        <v>0</v>
      </c>
      <c r="T699" s="1">
        <v>0</v>
      </c>
      <c r="U699" s="137">
        <v>0</v>
      </c>
      <c r="V699" s="182">
        <f t="shared" si="42"/>
        <v>0</v>
      </c>
      <c r="W699" s="198"/>
    </row>
    <row r="700" spans="2:23">
      <c r="B700" s="1"/>
      <c r="C700" s="1"/>
      <c r="D700" s="268"/>
      <c r="E700" s="176"/>
      <c r="F700" s="176"/>
      <c r="G700" s="1"/>
      <c r="H700" s="234"/>
      <c r="I700" s="234"/>
      <c r="J700" s="234"/>
      <c r="L700" s="1">
        <f t="shared" si="43"/>
        <v>1</v>
      </c>
      <c r="M700" s="1">
        <f t="shared" si="44"/>
        <v>1</v>
      </c>
      <c r="N700" s="169">
        <f t="shared" si="41"/>
        <v>0</v>
      </c>
      <c r="O700" s="1" t="s">
        <v>168</v>
      </c>
      <c r="P700" s="189">
        <v>0</v>
      </c>
      <c r="Q700" s="137">
        <v>0</v>
      </c>
      <c r="R700" s="1">
        <v>0</v>
      </c>
      <c r="S700" s="137">
        <v>0</v>
      </c>
      <c r="T700" s="1">
        <v>0</v>
      </c>
      <c r="U700" s="137">
        <v>0</v>
      </c>
      <c r="V700" s="182">
        <f t="shared" si="42"/>
        <v>0</v>
      </c>
      <c r="W700" s="198"/>
    </row>
    <row r="701" spans="2:23">
      <c r="B701" s="1"/>
      <c r="C701" s="1"/>
      <c r="D701" s="268"/>
      <c r="E701" s="176"/>
      <c r="F701" s="176"/>
      <c r="G701" s="1"/>
      <c r="H701" s="234"/>
      <c r="I701" s="234"/>
      <c r="J701" s="234"/>
      <c r="L701" s="1">
        <f t="shared" si="43"/>
        <v>1</v>
      </c>
      <c r="M701" s="1">
        <f t="shared" si="44"/>
        <v>1</v>
      </c>
      <c r="N701" s="169">
        <f t="shared" si="41"/>
        <v>0</v>
      </c>
      <c r="O701" s="1" t="s">
        <v>168</v>
      </c>
      <c r="P701" s="189">
        <v>0</v>
      </c>
      <c r="Q701" s="137">
        <v>0</v>
      </c>
      <c r="R701" s="1">
        <v>0</v>
      </c>
      <c r="S701" s="137">
        <v>0</v>
      </c>
      <c r="T701" s="1">
        <v>0</v>
      </c>
      <c r="U701" s="137">
        <v>0</v>
      </c>
      <c r="V701" s="182">
        <f t="shared" si="42"/>
        <v>0</v>
      </c>
      <c r="W701" s="198"/>
    </row>
    <row r="702" spans="2:23">
      <c r="B702" s="1"/>
      <c r="C702" s="1"/>
      <c r="D702" s="268"/>
      <c r="E702" s="176"/>
      <c r="F702" s="176"/>
      <c r="G702" s="1"/>
      <c r="H702" s="234"/>
      <c r="I702" s="234"/>
      <c r="J702" s="234"/>
      <c r="L702" s="1">
        <f t="shared" si="43"/>
        <v>1</v>
      </c>
      <c r="M702" s="1">
        <f t="shared" si="44"/>
        <v>1</v>
      </c>
      <c r="N702" s="169">
        <f t="shared" si="41"/>
        <v>0</v>
      </c>
      <c r="O702" s="1" t="s">
        <v>168</v>
      </c>
      <c r="P702" s="189">
        <v>0</v>
      </c>
      <c r="Q702" s="137">
        <v>0</v>
      </c>
      <c r="R702" s="1">
        <v>0</v>
      </c>
      <c r="S702" s="137">
        <v>0</v>
      </c>
      <c r="T702" s="1">
        <v>0</v>
      </c>
      <c r="U702" s="137">
        <v>0</v>
      </c>
      <c r="V702" s="182">
        <f t="shared" si="42"/>
        <v>0</v>
      </c>
      <c r="W702" s="198"/>
    </row>
    <row r="703" spans="2:23">
      <c r="B703" s="1"/>
      <c r="C703" s="1"/>
      <c r="D703" s="268"/>
      <c r="E703" s="176"/>
      <c r="F703" s="176"/>
      <c r="G703" s="1"/>
      <c r="H703" s="234"/>
      <c r="I703" s="234"/>
      <c r="J703" s="234"/>
      <c r="L703" s="1">
        <f t="shared" si="43"/>
        <v>1</v>
      </c>
      <c r="M703" s="1">
        <f t="shared" si="44"/>
        <v>1</v>
      </c>
      <c r="N703" s="169">
        <f t="shared" si="41"/>
        <v>0</v>
      </c>
      <c r="O703" s="1" t="s">
        <v>168</v>
      </c>
      <c r="P703" s="189">
        <v>0</v>
      </c>
      <c r="Q703" s="137">
        <v>0</v>
      </c>
      <c r="R703" s="1">
        <v>0</v>
      </c>
      <c r="S703" s="137">
        <v>0</v>
      </c>
      <c r="T703" s="1">
        <v>0</v>
      </c>
      <c r="U703" s="137">
        <v>0</v>
      </c>
      <c r="V703" s="182">
        <f t="shared" si="42"/>
        <v>0</v>
      </c>
      <c r="W703" s="198"/>
    </row>
    <row r="704" spans="2:23">
      <c r="B704" s="1"/>
      <c r="C704" s="1"/>
      <c r="D704" s="268"/>
      <c r="E704" s="176"/>
      <c r="F704" s="176"/>
      <c r="G704" s="1"/>
      <c r="H704" s="234"/>
      <c r="I704" s="234"/>
      <c r="J704" s="234"/>
      <c r="L704" s="1">
        <f t="shared" si="43"/>
        <v>1</v>
      </c>
      <c r="M704" s="1">
        <f t="shared" si="44"/>
        <v>1</v>
      </c>
      <c r="N704" s="169">
        <f t="shared" si="41"/>
        <v>0</v>
      </c>
      <c r="O704" s="1" t="s">
        <v>168</v>
      </c>
      <c r="P704" s="189">
        <v>0</v>
      </c>
      <c r="Q704" s="137">
        <v>0</v>
      </c>
      <c r="R704" s="1">
        <v>0</v>
      </c>
      <c r="S704" s="137">
        <v>0</v>
      </c>
      <c r="T704" s="1">
        <v>0</v>
      </c>
      <c r="U704" s="137">
        <v>0</v>
      </c>
      <c r="V704" s="182">
        <f t="shared" si="42"/>
        <v>0</v>
      </c>
      <c r="W704" s="198"/>
    </row>
    <row r="705" spans="2:23">
      <c r="B705" s="1"/>
      <c r="C705" s="1"/>
      <c r="D705" s="268"/>
      <c r="E705" s="176"/>
      <c r="F705" s="176"/>
      <c r="G705" s="1"/>
      <c r="H705" s="234"/>
      <c r="I705" s="234"/>
      <c r="J705" s="234"/>
      <c r="L705" s="1">
        <f t="shared" si="43"/>
        <v>1</v>
      </c>
      <c r="M705" s="1">
        <f t="shared" si="44"/>
        <v>1</v>
      </c>
      <c r="N705" s="169">
        <f t="shared" si="41"/>
        <v>0</v>
      </c>
      <c r="O705" s="1" t="s">
        <v>168</v>
      </c>
      <c r="P705" s="189">
        <v>0</v>
      </c>
      <c r="Q705" s="137">
        <v>0</v>
      </c>
      <c r="R705" s="1">
        <v>0</v>
      </c>
      <c r="S705" s="137">
        <v>0</v>
      </c>
      <c r="T705" s="1">
        <v>0</v>
      </c>
      <c r="U705" s="137">
        <v>0</v>
      </c>
      <c r="V705" s="182">
        <f t="shared" si="42"/>
        <v>0</v>
      </c>
      <c r="W705" s="198"/>
    </row>
    <row r="706" spans="2:23">
      <c r="B706" s="1"/>
      <c r="C706" s="1"/>
      <c r="D706" s="268"/>
      <c r="E706" s="176"/>
      <c r="F706" s="176"/>
      <c r="G706" s="1"/>
      <c r="H706" s="234"/>
      <c r="I706" s="234"/>
      <c r="J706" s="234"/>
      <c r="L706" s="1">
        <f t="shared" si="43"/>
        <v>1</v>
      </c>
      <c r="M706" s="1">
        <f t="shared" si="44"/>
        <v>1</v>
      </c>
      <c r="N706" s="169">
        <f t="shared" si="41"/>
        <v>0</v>
      </c>
      <c r="O706" s="1" t="s">
        <v>168</v>
      </c>
      <c r="P706" s="189">
        <v>0</v>
      </c>
      <c r="Q706" s="137">
        <v>0</v>
      </c>
      <c r="R706" s="1">
        <v>0</v>
      </c>
      <c r="S706" s="137">
        <v>0</v>
      </c>
      <c r="T706" s="1">
        <v>0</v>
      </c>
      <c r="U706" s="137">
        <v>0</v>
      </c>
      <c r="V706" s="182">
        <f t="shared" si="42"/>
        <v>0</v>
      </c>
      <c r="W706" s="198"/>
    </row>
    <row r="707" spans="2:23">
      <c r="B707" s="1"/>
      <c r="C707" s="1"/>
      <c r="D707" s="268"/>
      <c r="E707" s="176"/>
      <c r="F707" s="176"/>
      <c r="G707" s="1"/>
      <c r="H707" s="234"/>
      <c r="I707" s="234"/>
      <c r="J707" s="234"/>
      <c r="L707" s="1">
        <f t="shared" si="43"/>
        <v>1</v>
      </c>
      <c r="M707" s="1">
        <f t="shared" si="44"/>
        <v>1</v>
      </c>
      <c r="N707" s="169">
        <f t="shared" si="41"/>
        <v>0</v>
      </c>
      <c r="O707" s="1" t="s">
        <v>168</v>
      </c>
      <c r="P707" s="189">
        <v>0</v>
      </c>
      <c r="Q707" s="137">
        <v>0</v>
      </c>
      <c r="R707" s="1">
        <v>0</v>
      </c>
      <c r="S707" s="137">
        <v>0</v>
      </c>
      <c r="T707" s="1">
        <v>0</v>
      </c>
      <c r="U707" s="137">
        <v>0</v>
      </c>
      <c r="V707" s="182">
        <f t="shared" si="42"/>
        <v>0</v>
      </c>
      <c r="W707" s="198"/>
    </row>
    <row r="708" spans="2:23">
      <c r="B708" s="1"/>
      <c r="C708" s="1"/>
      <c r="D708" s="268"/>
      <c r="E708" s="176"/>
      <c r="F708" s="176"/>
      <c r="G708" s="1"/>
      <c r="H708" s="234"/>
      <c r="I708" s="234"/>
      <c r="J708" s="234"/>
      <c r="L708" s="1">
        <f t="shared" si="43"/>
        <v>1</v>
      </c>
      <c r="M708" s="1">
        <f t="shared" si="44"/>
        <v>1</v>
      </c>
      <c r="N708" s="169">
        <f t="shared" si="41"/>
        <v>0</v>
      </c>
      <c r="O708" s="1" t="s">
        <v>168</v>
      </c>
      <c r="P708" s="189">
        <v>0</v>
      </c>
      <c r="Q708" s="137">
        <v>0</v>
      </c>
      <c r="R708" s="1">
        <v>0</v>
      </c>
      <c r="S708" s="137">
        <v>0</v>
      </c>
      <c r="T708" s="1">
        <v>0</v>
      </c>
      <c r="U708" s="137">
        <v>0</v>
      </c>
      <c r="V708" s="182">
        <f t="shared" si="42"/>
        <v>0</v>
      </c>
      <c r="W708" s="198"/>
    </row>
    <row r="709" spans="2:23">
      <c r="B709" s="1"/>
      <c r="C709" s="1"/>
      <c r="D709" s="268"/>
      <c r="E709" s="176"/>
      <c r="F709" s="176"/>
      <c r="G709" s="1"/>
      <c r="H709" s="234"/>
      <c r="I709" s="234"/>
      <c r="J709" s="234"/>
      <c r="L709" s="1">
        <f t="shared" si="43"/>
        <v>1</v>
      </c>
      <c r="M709" s="1">
        <f t="shared" si="44"/>
        <v>1</v>
      </c>
      <c r="N709" s="169">
        <f t="shared" si="41"/>
        <v>0</v>
      </c>
      <c r="O709" s="1" t="s">
        <v>168</v>
      </c>
      <c r="P709" s="189">
        <v>0</v>
      </c>
      <c r="Q709" s="137">
        <v>0</v>
      </c>
      <c r="R709" s="1">
        <v>0</v>
      </c>
      <c r="S709" s="137">
        <v>0</v>
      </c>
      <c r="T709" s="1">
        <v>0</v>
      </c>
      <c r="U709" s="137">
        <v>0</v>
      </c>
      <c r="V709" s="182">
        <f t="shared" si="42"/>
        <v>0</v>
      </c>
      <c r="W709" s="198"/>
    </row>
    <row r="710" spans="2:23">
      <c r="B710" s="1"/>
      <c r="C710" s="1"/>
      <c r="D710" s="268"/>
      <c r="E710" s="176"/>
      <c r="F710" s="176"/>
      <c r="G710" s="1"/>
      <c r="H710" s="234"/>
      <c r="I710" s="234"/>
      <c r="J710" s="234"/>
      <c r="L710" s="1">
        <f t="shared" si="43"/>
        <v>1</v>
      </c>
      <c r="M710" s="1">
        <f t="shared" si="44"/>
        <v>1</v>
      </c>
      <c r="N710" s="169">
        <f t="shared" si="41"/>
        <v>0</v>
      </c>
      <c r="O710" s="1" t="s">
        <v>168</v>
      </c>
      <c r="P710" s="189">
        <v>0</v>
      </c>
      <c r="Q710" s="137">
        <v>0</v>
      </c>
      <c r="R710" s="1">
        <v>0</v>
      </c>
      <c r="S710" s="137">
        <v>0</v>
      </c>
      <c r="T710" s="1">
        <v>0</v>
      </c>
      <c r="U710" s="137">
        <v>0</v>
      </c>
      <c r="V710" s="182">
        <f t="shared" si="42"/>
        <v>0</v>
      </c>
      <c r="W710" s="198"/>
    </row>
    <row r="711" spans="2:23">
      <c r="B711" s="1"/>
      <c r="C711" s="1"/>
      <c r="D711" s="268"/>
      <c r="E711" s="176"/>
      <c r="F711" s="176"/>
      <c r="G711" s="1"/>
      <c r="H711" s="234"/>
      <c r="I711" s="234"/>
      <c r="J711" s="234"/>
      <c r="L711" s="1">
        <f t="shared" si="43"/>
        <v>1</v>
      </c>
      <c r="M711" s="1">
        <f t="shared" si="44"/>
        <v>1</v>
      </c>
      <c r="N711" s="169">
        <f t="shared" si="41"/>
        <v>0</v>
      </c>
      <c r="O711" s="1" t="s">
        <v>168</v>
      </c>
      <c r="P711" s="189">
        <v>0</v>
      </c>
      <c r="Q711" s="137">
        <v>0</v>
      </c>
      <c r="R711" s="1">
        <v>0</v>
      </c>
      <c r="S711" s="137">
        <v>0</v>
      </c>
      <c r="T711" s="1">
        <v>0</v>
      </c>
      <c r="U711" s="137">
        <v>0</v>
      </c>
      <c r="V711" s="182">
        <f t="shared" si="42"/>
        <v>0</v>
      </c>
      <c r="W711" s="198"/>
    </row>
    <row r="712" spans="2:23">
      <c r="B712" s="1"/>
      <c r="C712" s="1"/>
      <c r="D712" s="268"/>
      <c r="E712" s="176"/>
      <c r="F712" s="176"/>
      <c r="G712" s="1"/>
      <c r="H712" s="234"/>
      <c r="I712" s="234"/>
      <c r="J712" s="234"/>
      <c r="L712" s="1">
        <f t="shared" si="43"/>
        <v>1</v>
      </c>
      <c r="M712" s="1">
        <f t="shared" si="44"/>
        <v>1</v>
      </c>
      <c r="N712" s="169">
        <f t="shared" si="41"/>
        <v>0</v>
      </c>
      <c r="O712" s="1" t="s">
        <v>168</v>
      </c>
      <c r="P712" s="189">
        <v>0</v>
      </c>
      <c r="Q712" s="137">
        <v>0</v>
      </c>
      <c r="R712" s="1">
        <v>0</v>
      </c>
      <c r="S712" s="137">
        <v>0</v>
      </c>
      <c r="T712" s="1">
        <v>0</v>
      </c>
      <c r="U712" s="137">
        <v>0</v>
      </c>
      <c r="V712" s="182">
        <f t="shared" si="42"/>
        <v>0</v>
      </c>
      <c r="W712" s="198"/>
    </row>
    <row r="713" spans="2:23">
      <c r="B713" s="1"/>
      <c r="C713" s="1"/>
      <c r="D713" s="268"/>
      <c r="E713" s="176"/>
      <c r="F713" s="176"/>
      <c r="G713" s="1"/>
      <c r="H713" s="234"/>
      <c r="I713" s="234"/>
      <c r="J713" s="234"/>
      <c r="L713" s="1">
        <f t="shared" si="43"/>
        <v>1</v>
      </c>
      <c r="M713" s="1">
        <f t="shared" si="44"/>
        <v>1</v>
      </c>
      <c r="N713" s="169">
        <f t="shared" si="41"/>
        <v>0</v>
      </c>
      <c r="O713" s="1" t="s">
        <v>168</v>
      </c>
      <c r="P713" s="189">
        <v>0</v>
      </c>
      <c r="Q713" s="137">
        <v>0</v>
      </c>
      <c r="R713" s="1">
        <v>0</v>
      </c>
      <c r="S713" s="137">
        <v>0</v>
      </c>
      <c r="T713" s="1">
        <v>0</v>
      </c>
      <c r="U713" s="137">
        <v>0</v>
      </c>
      <c r="V713" s="182">
        <f t="shared" si="42"/>
        <v>0</v>
      </c>
      <c r="W713" s="198"/>
    </row>
    <row r="714" spans="2:23">
      <c r="B714" s="1"/>
      <c r="C714" s="1"/>
      <c r="D714" s="268"/>
      <c r="E714" s="176"/>
      <c r="F714" s="176"/>
      <c r="G714" s="1"/>
      <c r="H714" s="234"/>
      <c r="I714" s="234"/>
      <c r="J714" s="234"/>
      <c r="L714" s="1">
        <f t="shared" si="43"/>
        <v>1</v>
      </c>
      <c r="M714" s="1">
        <f t="shared" si="44"/>
        <v>1</v>
      </c>
      <c r="N714" s="169">
        <f t="shared" si="41"/>
        <v>0</v>
      </c>
      <c r="O714" s="1" t="s">
        <v>168</v>
      </c>
      <c r="P714" s="189">
        <v>0</v>
      </c>
      <c r="Q714" s="137">
        <v>0</v>
      </c>
      <c r="R714" s="1">
        <v>0</v>
      </c>
      <c r="S714" s="137">
        <v>0</v>
      </c>
      <c r="T714" s="1">
        <v>0</v>
      </c>
      <c r="U714" s="137">
        <v>0</v>
      </c>
      <c r="V714" s="182">
        <f t="shared" si="42"/>
        <v>0</v>
      </c>
      <c r="W714" s="198"/>
    </row>
    <row r="715" spans="2:23">
      <c r="B715" s="1"/>
      <c r="C715" s="1"/>
      <c r="D715" s="268"/>
      <c r="E715" s="176"/>
      <c r="F715" s="176"/>
      <c r="G715" s="1"/>
      <c r="H715" s="234"/>
      <c r="I715" s="234"/>
      <c r="J715" s="234"/>
      <c r="L715" s="1">
        <f t="shared" si="43"/>
        <v>1</v>
      </c>
      <c r="M715" s="1">
        <f t="shared" si="44"/>
        <v>1</v>
      </c>
      <c r="N715" s="169">
        <f t="shared" si="41"/>
        <v>0</v>
      </c>
      <c r="O715" s="1" t="s">
        <v>168</v>
      </c>
      <c r="P715" s="189">
        <v>0</v>
      </c>
      <c r="Q715" s="137">
        <v>0</v>
      </c>
      <c r="R715" s="1">
        <v>0</v>
      </c>
      <c r="S715" s="137">
        <v>0</v>
      </c>
      <c r="T715" s="1">
        <v>0</v>
      </c>
      <c r="U715" s="137">
        <v>0</v>
      </c>
      <c r="V715" s="182">
        <f t="shared" si="42"/>
        <v>0</v>
      </c>
      <c r="W715" s="198"/>
    </row>
    <row r="716" spans="2:23">
      <c r="B716" s="1"/>
      <c r="C716" s="1"/>
      <c r="D716" s="268"/>
      <c r="E716" s="176"/>
      <c r="F716" s="176"/>
      <c r="G716" s="1"/>
      <c r="H716" s="234"/>
      <c r="I716" s="234"/>
      <c r="J716" s="234"/>
      <c r="L716" s="1">
        <f t="shared" si="43"/>
        <v>1</v>
      </c>
      <c r="M716" s="1">
        <f t="shared" si="44"/>
        <v>1</v>
      </c>
      <c r="N716" s="169">
        <f t="shared" si="41"/>
        <v>0</v>
      </c>
      <c r="O716" s="1" t="s">
        <v>168</v>
      </c>
      <c r="P716" s="189">
        <v>0</v>
      </c>
      <c r="Q716" s="137">
        <v>0</v>
      </c>
      <c r="R716" s="1">
        <v>0</v>
      </c>
      <c r="S716" s="137">
        <v>0</v>
      </c>
      <c r="T716" s="1">
        <v>0</v>
      </c>
      <c r="U716" s="137">
        <v>0</v>
      </c>
      <c r="V716" s="182">
        <f t="shared" si="42"/>
        <v>0</v>
      </c>
      <c r="W716" s="198"/>
    </row>
    <row r="717" spans="2:23">
      <c r="B717" s="1"/>
      <c r="C717" s="1"/>
      <c r="D717" s="268"/>
      <c r="E717" s="176"/>
      <c r="F717" s="176"/>
      <c r="G717" s="1"/>
      <c r="H717" s="234"/>
      <c r="I717" s="234"/>
      <c r="J717" s="234"/>
      <c r="L717" s="1">
        <f t="shared" si="43"/>
        <v>1</v>
      </c>
      <c r="M717" s="1">
        <f t="shared" si="44"/>
        <v>1</v>
      </c>
      <c r="N717" s="169">
        <f t="shared" si="41"/>
        <v>0</v>
      </c>
      <c r="O717" s="1" t="s">
        <v>168</v>
      </c>
      <c r="P717" s="189">
        <v>0</v>
      </c>
      <c r="Q717" s="137">
        <v>0</v>
      </c>
      <c r="R717" s="1">
        <v>0</v>
      </c>
      <c r="S717" s="137">
        <v>0</v>
      </c>
      <c r="T717" s="1">
        <v>0</v>
      </c>
      <c r="U717" s="137">
        <v>0</v>
      </c>
      <c r="V717" s="182">
        <f t="shared" si="42"/>
        <v>0</v>
      </c>
      <c r="W717" s="198"/>
    </row>
    <row r="718" spans="2:23">
      <c r="B718" s="1"/>
      <c r="C718" s="1"/>
      <c r="D718" s="268"/>
      <c r="E718" s="176"/>
      <c r="F718" s="176"/>
      <c r="G718" s="1"/>
      <c r="H718" s="234"/>
      <c r="I718" s="234"/>
      <c r="J718" s="234"/>
      <c r="L718" s="1">
        <f t="shared" si="43"/>
        <v>1</v>
      </c>
      <c r="M718" s="1">
        <f t="shared" si="44"/>
        <v>1</v>
      </c>
      <c r="N718" s="169">
        <f t="shared" si="41"/>
        <v>0</v>
      </c>
      <c r="O718" s="1" t="s">
        <v>168</v>
      </c>
      <c r="P718" s="189">
        <v>0</v>
      </c>
      <c r="Q718" s="137">
        <v>0</v>
      </c>
      <c r="R718" s="1">
        <v>0</v>
      </c>
      <c r="S718" s="137">
        <v>0</v>
      </c>
      <c r="T718" s="1">
        <v>0</v>
      </c>
      <c r="U718" s="137">
        <v>0</v>
      </c>
      <c r="V718" s="182">
        <f t="shared" si="42"/>
        <v>0</v>
      </c>
      <c r="W718" s="198"/>
    </row>
    <row r="719" spans="2:23">
      <c r="B719" s="1"/>
      <c r="C719" s="1"/>
      <c r="D719" s="268"/>
      <c r="E719" s="176"/>
      <c r="F719" s="176"/>
      <c r="G719" s="1"/>
      <c r="H719" s="234"/>
      <c r="I719" s="234"/>
      <c r="J719" s="234"/>
      <c r="L719" s="1">
        <f t="shared" si="43"/>
        <v>1</v>
      </c>
      <c r="M719" s="1">
        <f t="shared" si="44"/>
        <v>1</v>
      </c>
      <c r="N719" s="169">
        <f t="shared" si="41"/>
        <v>0</v>
      </c>
      <c r="O719" s="1" t="s">
        <v>168</v>
      </c>
      <c r="P719" s="189">
        <v>0</v>
      </c>
      <c r="Q719" s="137">
        <v>0</v>
      </c>
      <c r="R719" s="1">
        <v>0</v>
      </c>
      <c r="S719" s="137">
        <v>0</v>
      </c>
      <c r="T719" s="1">
        <v>0</v>
      </c>
      <c r="U719" s="137">
        <v>0</v>
      </c>
      <c r="V719" s="182">
        <f t="shared" si="42"/>
        <v>0</v>
      </c>
      <c r="W719" s="198"/>
    </row>
    <row r="720" spans="2:23">
      <c r="B720" s="1"/>
      <c r="C720" s="1"/>
      <c r="D720" s="268"/>
      <c r="E720" s="176"/>
      <c r="F720" s="176"/>
      <c r="G720" s="1"/>
      <c r="H720" s="234"/>
      <c r="I720" s="234"/>
      <c r="J720" s="234"/>
      <c r="L720" s="1">
        <f t="shared" si="43"/>
        <v>1</v>
      </c>
      <c r="M720" s="1">
        <f t="shared" si="44"/>
        <v>1</v>
      </c>
      <c r="N720" s="169">
        <f t="shared" si="41"/>
        <v>0</v>
      </c>
      <c r="O720" s="1" t="s">
        <v>168</v>
      </c>
      <c r="P720" s="189">
        <v>0</v>
      </c>
      <c r="Q720" s="137">
        <v>0</v>
      </c>
      <c r="R720" s="1">
        <v>0</v>
      </c>
      <c r="S720" s="137">
        <v>0</v>
      </c>
      <c r="T720" s="1">
        <v>0</v>
      </c>
      <c r="U720" s="137">
        <v>0</v>
      </c>
      <c r="V720" s="182">
        <f t="shared" si="42"/>
        <v>0</v>
      </c>
      <c r="W720" s="198"/>
    </row>
    <row r="721" spans="2:23">
      <c r="B721" s="1"/>
      <c r="C721" s="1"/>
      <c r="D721" s="268"/>
      <c r="E721" s="176"/>
      <c r="F721" s="176"/>
      <c r="G721" s="1"/>
      <c r="H721" s="234"/>
      <c r="I721" s="234"/>
      <c r="J721" s="234"/>
      <c r="L721" s="1">
        <f t="shared" si="43"/>
        <v>1</v>
      </c>
      <c r="M721" s="1">
        <f t="shared" si="44"/>
        <v>1</v>
      </c>
      <c r="N721" s="169">
        <f t="shared" si="41"/>
        <v>0</v>
      </c>
      <c r="O721" s="1" t="s">
        <v>168</v>
      </c>
      <c r="P721" s="189">
        <v>0</v>
      </c>
      <c r="Q721" s="137">
        <v>0</v>
      </c>
      <c r="R721" s="1">
        <v>0</v>
      </c>
      <c r="S721" s="137">
        <v>0</v>
      </c>
      <c r="T721" s="1">
        <v>0</v>
      </c>
      <c r="U721" s="137">
        <v>0</v>
      </c>
      <c r="V721" s="182">
        <f t="shared" si="42"/>
        <v>0</v>
      </c>
      <c r="W721" s="198"/>
    </row>
    <row r="722" spans="2:23">
      <c r="B722" s="1"/>
      <c r="C722" s="1"/>
      <c r="D722" s="268"/>
      <c r="E722" s="176"/>
      <c r="F722" s="176"/>
      <c r="G722" s="1"/>
      <c r="H722" s="234"/>
      <c r="I722" s="234"/>
      <c r="J722" s="234"/>
      <c r="L722" s="1">
        <f t="shared" si="43"/>
        <v>1</v>
      </c>
      <c r="M722" s="1">
        <f t="shared" si="44"/>
        <v>1</v>
      </c>
      <c r="N722" s="169">
        <f t="shared" si="41"/>
        <v>0</v>
      </c>
      <c r="O722" s="1" t="s">
        <v>168</v>
      </c>
      <c r="P722" s="189">
        <v>0</v>
      </c>
      <c r="Q722" s="137">
        <v>0</v>
      </c>
      <c r="R722" s="1">
        <v>0</v>
      </c>
      <c r="S722" s="137">
        <v>0</v>
      </c>
      <c r="T722" s="1">
        <v>0</v>
      </c>
      <c r="U722" s="137">
        <v>0</v>
      </c>
      <c r="V722" s="182">
        <f t="shared" si="42"/>
        <v>0</v>
      </c>
      <c r="W722" s="198"/>
    </row>
    <row r="723" spans="2:23">
      <c r="B723" s="1"/>
      <c r="C723" s="1"/>
      <c r="D723" s="268"/>
      <c r="E723" s="176"/>
      <c r="F723" s="176"/>
      <c r="G723" s="1"/>
      <c r="H723" s="234"/>
      <c r="I723" s="234"/>
      <c r="J723" s="234"/>
      <c r="L723" s="1">
        <f t="shared" si="43"/>
        <v>1</v>
      </c>
      <c r="M723" s="1">
        <f t="shared" si="44"/>
        <v>1</v>
      </c>
      <c r="N723" s="169">
        <f t="shared" si="41"/>
        <v>0</v>
      </c>
      <c r="O723" s="1" t="s">
        <v>168</v>
      </c>
      <c r="P723" s="189">
        <v>0</v>
      </c>
      <c r="Q723" s="137">
        <v>0</v>
      </c>
      <c r="R723" s="1">
        <v>0</v>
      </c>
      <c r="S723" s="137">
        <v>0</v>
      </c>
      <c r="T723" s="1">
        <v>0</v>
      </c>
      <c r="U723" s="137">
        <v>0</v>
      </c>
      <c r="V723" s="182">
        <f t="shared" si="42"/>
        <v>0</v>
      </c>
      <c r="W723" s="198"/>
    </row>
    <row r="724" spans="2:23">
      <c r="B724" s="1"/>
      <c r="C724" s="1"/>
      <c r="D724" s="268"/>
      <c r="E724" s="176"/>
      <c r="F724" s="176"/>
      <c r="G724" s="1"/>
      <c r="H724" s="234"/>
      <c r="I724" s="234"/>
      <c r="J724" s="234"/>
      <c r="L724" s="1">
        <f t="shared" si="43"/>
        <v>1</v>
      </c>
      <c r="M724" s="1">
        <f t="shared" si="44"/>
        <v>1</v>
      </c>
      <c r="N724" s="169">
        <f t="shared" si="41"/>
        <v>0</v>
      </c>
      <c r="O724" s="1" t="s">
        <v>168</v>
      </c>
      <c r="P724" s="189">
        <v>0</v>
      </c>
      <c r="Q724" s="137">
        <v>0</v>
      </c>
      <c r="R724" s="1">
        <v>0</v>
      </c>
      <c r="S724" s="137">
        <v>0</v>
      </c>
      <c r="T724" s="1">
        <v>0</v>
      </c>
      <c r="U724" s="137">
        <v>0</v>
      </c>
      <c r="V724" s="182">
        <f t="shared" si="42"/>
        <v>0</v>
      </c>
      <c r="W724" s="198"/>
    </row>
    <row r="725" spans="2:23">
      <c r="B725" s="1"/>
      <c r="C725" s="1"/>
      <c r="D725" s="268"/>
      <c r="E725" s="176"/>
      <c r="F725" s="176"/>
      <c r="G725" s="1"/>
      <c r="H725" s="234"/>
      <c r="I725" s="234"/>
      <c r="J725" s="234"/>
      <c r="L725" s="1">
        <f t="shared" si="43"/>
        <v>1</v>
      </c>
      <c r="M725" s="1">
        <f t="shared" si="44"/>
        <v>1</v>
      </c>
      <c r="N725" s="169">
        <f t="shared" si="41"/>
        <v>0</v>
      </c>
      <c r="O725" s="1" t="s">
        <v>168</v>
      </c>
      <c r="P725" s="189">
        <v>0</v>
      </c>
      <c r="Q725" s="137">
        <v>0</v>
      </c>
      <c r="R725" s="1">
        <v>0</v>
      </c>
      <c r="S725" s="137">
        <v>0</v>
      </c>
      <c r="T725" s="1">
        <v>0</v>
      </c>
      <c r="U725" s="137">
        <v>0</v>
      </c>
      <c r="V725" s="182">
        <f t="shared" si="42"/>
        <v>0</v>
      </c>
      <c r="W725" s="198"/>
    </row>
    <row r="726" spans="2:23">
      <c r="B726" s="1"/>
      <c r="C726" s="1"/>
      <c r="D726" s="287"/>
      <c r="E726" s="1"/>
      <c r="F726" s="176"/>
      <c r="G726" s="1"/>
      <c r="H726" s="234"/>
      <c r="I726" s="234"/>
      <c r="J726" s="234"/>
      <c r="L726" s="1">
        <f t="shared" si="43"/>
        <v>1</v>
      </c>
      <c r="M726" s="1">
        <f t="shared" si="44"/>
        <v>1</v>
      </c>
      <c r="N726" s="169">
        <f t="shared" si="41"/>
        <v>0</v>
      </c>
      <c r="O726" s="234" t="s">
        <v>168</v>
      </c>
      <c r="P726" s="189">
        <v>0</v>
      </c>
      <c r="Q726" s="137">
        <v>0</v>
      </c>
      <c r="R726" s="1">
        <v>0</v>
      </c>
      <c r="S726" s="137">
        <v>0</v>
      </c>
      <c r="T726" s="1">
        <v>0</v>
      </c>
      <c r="U726" s="137">
        <v>0</v>
      </c>
      <c r="V726" s="182">
        <f t="shared" si="42"/>
        <v>0</v>
      </c>
      <c r="W726" s="198"/>
    </row>
    <row r="727" spans="2:23">
      <c r="B727" s="1"/>
      <c r="C727" s="1"/>
      <c r="D727" s="287"/>
      <c r="E727" s="1"/>
      <c r="F727" s="176"/>
      <c r="G727" s="1"/>
      <c r="H727" s="234"/>
      <c r="I727" s="234"/>
      <c r="J727" s="234"/>
      <c r="L727" s="1">
        <f t="shared" si="43"/>
        <v>1</v>
      </c>
      <c r="M727" s="1">
        <f t="shared" si="44"/>
        <v>1</v>
      </c>
      <c r="N727" s="169">
        <f t="shared" si="41"/>
        <v>0</v>
      </c>
      <c r="O727" s="234" t="s">
        <v>168</v>
      </c>
      <c r="P727" s="189">
        <v>0</v>
      </c>
      <c r="Q727" s="137">
        <v>0</v>
      </c>
      <c r="R727" s="1">
        <v>0</v>
      </c>
      <c r="S727" s="137">
        <v>0</v>
      </c>
      <c r="T727" s="1">
        <v>0</v>
      </c>
      <c r="U727" s="137">
        <v>0</v>
      </c>
      <c r="V727" s="182">
        <f t="shared" si="42"/>
        <v>0</v>
      </c>
      <c r="W727" s="198"/>
    </row>
    <row r="728" spans="2:23">
      <c r="B728" s="1"/>
      <c r="C728" s="1"/>
      <c r="D728" s="287"/>
      <c r="E728" s="1"/>
      <c r="F728" s="176"/>
      <c r="G728" s="1"/>
      <c r="H728" s="234"/>
      <c r="I728" s="234"/>
      <c r="J728" s="234"/>
      <c r="L728" s="1">
        <f t="shared" si="43"/>
        <v>1</v>
      </c>
      <c r="M728" s="1">
        <f t="shared" si="44"/>
        <v>1</v>
      </c>
      <c r="N728" s="169">
        <f t="shared" si="41"/>
        <v>0</v>
      </c>
      <c r="O728" s="234" t="s">
        <v>168</v>
      </c>
      <c r="P728" s="189">
        <v>0</v>
      </c>
      <c r="Q728" s="137">
        <v>0</v>
      </c>
      <c r="R728" s="1">
        <v>0</v>
      </c>
      <c r="S728" s="137">
        <v>0</v>
      </c>
      <c r="T728" s="1">
        <v>0</v>
      </c>
      <c r="U728" s="137">
        <v>0</v>
      </c>
      <c r="V728" s="182">
        <f t="shared" si="42"/>
        <v>0</v>
      </c>
      <c r="W728" s="198"/>
    </row>
    <row r="729" spans="2:23">
      <c r="B729" s="1"/>
      <c r="C729" s="1"/>
      <c r="D729" s="287"/>
      <c r="E729" s="1"/>
      <c r="F729" s="176"/>
      <c r="G729" s="1"/>
      <c r="H729" s="234"/>
      <c r="I729" s="234"/>
      <c r="J729" s="234"/>
      <c r="L729" s="1">
        <f t="shared" si="43"/>
        <v>1</v>
      </c>
      <c r="M729" s="1">
        <f t="shared" si="44"/>
        <v>1</v>
      </c>
      <c r="N729" s="169">
        <f t="shared" si="41"/>
        <v>0</v>
      </c>
      <c r="O729" s="234" t="s">
        <v>168</v>
      </c>
      <c r="P729" s="189">
        <v>0</v>
      </c>
      <c r="Q729" s="137">
        <v>0</v>
      </c>
      <c r="R729" s="1">
        <v>0</v>
      </c>
      <c r="S729" s="137">
        <v>0</v>
      </c>
      <c r="T729" s="1">
        <v>0</v>
      </c>
      <c r="U729" s="137">
        <v>0</v>
      </c>
      <c r="V729" s="182">
        <f t="shared" si="42"/>
        <v>0</v>
      </c>
      <c r="W729" s="198"/>
    </row>
    <row r="730" spans="2:23">
      <c r="B730" s="1"/>
      <c r="C730" s="1"/>
      <c r="D730" s="287"/>
      <c r="E730" s="1"/>
      <c r="F730" s="176"/>
      <c r="G730" s="1"/>
      <c r="H730" s="234"/>
      <c r="I730" s="234"/>
      <c r="J730" s="234"/>
      <c r="L730" s="1">
        <f t="shared" si="43"/>
        <v>1</v>
      </c>
      <c r="M730" s="1">
        <f t="shared" si="44"/>
        <v>1</v>
      </c>
      <c r="N730" s="169">
        <f t="shared" si="41"/>
        <v>0</v>
      </c>
      <c r="O730" s="234" t="s">
        <v>168</v>
      </c>
      <c r="P730" s="189">
        <v>0</v>
      </c>
      <c r="Q730" s="137">
        <v>0</v>
      </c>
      <c r="R730" s="1">
        <v>0</v>
      </c>
      <c r="S730" s="137">
        <v>0</v>
      </c>
      <c r="T730" s="1">
        <v>0</v>
      </c>
      <c r="U730" s="137">
        <v>0</v>
      </c>
      <c r="V730" s="182">
        <f t="shared" si="42"/>
        <v>0</v>
      </c>
      <c r="W730" s="198"/>
    </row>
    <row r="731" spans="2:23">
      <c r="B731" s="1"/>
      <c r="C731" s="1"/>
      <c r="D731" s="287"/>
      <c r="E731" s="1"/>
      <c r="F731" s="176"/>
      <c r="G731" s="1"/>
      <c r="H731" s="234"/>
      <c r="I731" s="234"/>
      <c r="J731" s="234"/>
      <c r="L731" s="1">
        <f t="shared" si="43"/>
        <v>1</v>
      </c>
      <c r="M731" s="1">
        <f t="shared" si="44"/>
        <v>1</v>
      </c>
      <c r="N731" s="169">
        <f t="shared" si="41"/>
        <v>0</v>
      </c>
      <c r="O731" s="234" t="s">
        <v>168</v>
      </c>
      <c r="P731" s="189">
        <v>0</v>
      </c>
      <c r="Q731" s="137">
        <v>0</v>
      </c>
      <c r="R731" s="1">
        <v>0</v>
      </c>
      <c r="S731" s="137">
        <v>0</v>
      </c>
      <c r="T731" s="1">
        <v>0</v>
      </c>
      <c r="U731" s="137">
        <v>0</v>
      </c>
      <c r="V731" s="182">
        <f t="shared" si="42"/>
        <v>0</v>
      </c>
      <c r="W731" s="198"/>
    </row>
    <row r="732" spans="2:23">
      <c r="B732" s="1"/>
      <c r="C732" s="1"/>
      <c r="D732" s="287"/>
      <c r="E732" s="1"/>
      <c r="F732" s="176"/>
      <c r="G732" s="1"/>
      <c r="H732" s="234"/>
      <c r="I732" s="234"/>
      <c r="J732" s="234"/>
      <c r="L732" s="1">
        <f t="shared" si="43"/>
        <v>1</v>
      </c>
      <c r="M732" s="1">
        <f t="shared" si="44"/>
        <v>1</v>
      </c>
      <c r="N732" s="169">
        <f t="shared" si="41"/>
        <v>0</v>
      </c>
      <c r="O732" s="234" t="s">
        <v>168</v>
      </c>
      <c r="P732" s="189">
        <v>0</v>
      </c>
      <c r="Q732" s="137">
        <v>0</v>
      </c>
      <c r="R732" s="1">
        <v>0</v>
      </c>
      <c r="S732" s="137">
        <v>0</v>
      </c>
      <c r="T732" s="1">
        <v>0</v>
      </c>
      <c r="U732" s="137">
        <v>0</v>
      </c>
      <c r="V732" s="182">
        <f t="shared" si="42"/>
        <v>0</v>
      </c>
      <c r="W732" s="19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12887-DB70-4BF9-ACC2-087A47F9397B}">
  <dimension ref="C3:L32"/>
  <sheetViews>
    <sheetView topLeftCell="A10" workbookViewId="0">
      <selection activeCell="G1" sqref="G1:G1048576"/>
    </sheetView>
  </sheetViews>
  <sheetFormatPr defaultColWidth="8.85546875" defaultRowHeight="14.45"/>
  <cols>
    <col min="3" max="3" width="10.7109375" bestFit="1" customWidth="1"/>
    <col min="4" max="4" width="12.85546875" bestFit="1" customWidth="1"/>
    <col min="5" max="6" width="18.7109375" customWidth="1"/>
    <col min="7" max="7" width="47.28515625" customWidth="1"/>
    <col min="8" max="10" width="18.7109375" customWidth="1"/>
    <col min="11" max="11" width="38.28515625" customWidth="1"/>
    <col min="12" max="12" width="18.7109375" customWidth="1"/>
  </cols>
  <sheetData>
    <row r="3" spans="3:12" ht="28.9">
      <c r="C3" s="310" t="s">
        <v>117</v>
      </c>
      <c r="D3" s="310" t="s">
        <v>118</v>
      </c>
      <c r="E3" s="310" t="s">
        <v>119</v>
      </c>
      <c r="F3" s="310" t="s">
        <v>120</v>
      </c>
      <c r="G3" s="310" t="s">
        <v>121</v>
      </c>
      <c r="H3" s="310" t="s">
        <v>122</v>
      </c>
      <c r="I3" s="158" t="s">
        <v>123</v>
      </c>
      <c r="J3" s="158" t="s">
        <v>124</v>
      </c>
      <c r="K3" s="158" t="s">
        <v>125</v>
      </c>
      <c r="L3" s="310" t="s">
        <v>126</v>
      </c>
    </row>
    <row r="4" spans="3:12">
      <c r="C4" s="150" t="s">
        <v>178</v>
      </c>
      <c r="D4" s="150" t="s">
        <v>136</v>
      </c>
      <c r="E4" s="444" t="s">
        <v>140</v>
      </c>
      <c r="F4" s="441" t="s">
        <v>179</v>
      </c>
      <c r="G4" s="443" t="s">
        <v>180</v>
      </c>
      <c r="H4" s="442">
        <v>44609</v>
      </c>
      <c r="I4" s="442"/>
      <c r="J4" s="449"/>
      <c r="K4" s="452" t="s">
        <v>181</v>
      </c>
      <c r="L4" s="452"/>
    </row>
    <row r="5" spans="3:12">
      <c r="C5" s="150" t="s">
        <v>178</v>
      </c>
      <c r="D5" s="150" t="s">
        <v>182</v>
      </c>
      <c r="E5" s="444" t="s">
        <v>138</v>
      </c>
      <c r="F5" s="441" t="s">
        <v>183</v>
      </c>
      <c r="G5" s="443" t="s">
        <v>184</v>
      </c>
      <c r="H5" s="442">
        <v>44610</v>
      </c>
      <c r="I5" s="442"/>
      <c r="J5" s="449"/>
      <c r="K5" s="452" t="s">
        <v>185</v>
      </c>
      <c r="L5" s="452"/>
    </row>
    <row r="6" spans="3:12">
      <c r="C6" s="150" t="s">
        <v>178</v>
      </c>
      <c r="D6" s="150" t="s">
        <v>186</v>
      </c>
      <c r="E6" s="444" t="s">
        <v>140</v>
      </c>
      <c r="F6" s="441" t="s">
        <v>187</v>
      </c>
      <c r="G6" s="444" t="s">
        <v>188</v>
      </c>
      <c r="H6" s="442">
        <v>44615</v>
      </c>
      <c r="I6" s="442"/>
      <c r="J6" s="451"/>
      <c r="K6" s="452" t="s">
        <v>189</v>
      </c>
      <c r="L6" s="452"/>
    </row>
    <row r="7" spans="3:12">
      <c r="C7" s="150" t="s">
        <v>178</v>
      </c>
      <c r="D7" s="150" t="s">
        <v>190</v>
      </c>
      <c r="E7" s="444" t="s">
        <v>140</v>
      </c>
      <c r="F7" s="441" t="s">
        <v>191</v>
      </c>
      <c r="G7" s="443" t="s">
        <v>192</v>
      </c>
      <c r="H7" s="442">
        <v>44615</v>
      </c>
      <c r="I7" s="442"/>
      <c r="J7" s="444"/>
      <c r="K7" s="443" t="s">
        <v>193</v>
      </c>
      <c r="L7" s="452"/>
    </row>
    <row r="8" spans="3:12">
      <c r="C8" s="155" t="s">
        <v>178</v>
      </c>
      <c r="D8" s="155" t="s">
        <v>190</v>
      </c>
      <c r="E8" s="453" t="s">
        <v>140</v>
      </c>
      <c r="F8" s="454" t="s">
        <v>191</v>
      </c>
      <c r="G8" s="455" t="s">
        <v>194</v>
      </c>
      <c r="H8" s="456">
        <v>44615</v>
      </c>
      <c r="I8" s="456"/>
      <c r="J8" s="444"/>
      <c r="K8" s="443" t="s">
        <v>193</v>
      </c>
      <c r="L8" s="452"/>
    </row>
    <row r="9" spans="3:12">
      <c r="C9" s="150" t="s">
        <v>178</v>
      </c>
      <c r="D9" s="150" t="s">
        <v>190</v>
      </c>
      <c r="E9" s="444" t="s">
        <v>140</v>
      </c>
      <c r="F9" s="457" t="s">
        <v>191</v>
      </c>
      <c r="G9" s="458" t="s">
        <v>195</v>
      </c>
      <c r="H9" s="442">
        <v>44615</v>
      </c>
      <c r="I9" s="448"/>
      <c r="J9" s="444"/>
      <c r="K9" s="443" t="s">
        <v>193</v>
      </c>
      <c r="L9" s="452"/>
    </row>
    <row r="10" spans="3:12">
      <c r="C10" s="150" t="s">
        <v>178</v>
      </c>
      <c r="D10" s="150" t="s">
        <v>190</v>
      </c>
      <c r="E10" s="444" t="s">
        <v>140</v>
      </c>
      <c r="F10" s="457" t="s">
        <v>191</v>
      </c>
      <c r="G10" s="458" t="s">
        <v>196</v>
      </c>
      <c r="H10" s="459">
        <v>44615</v>
      </c>
      <c r="I10" s="442"/>
      <c r="J10" s="444"/>
      <c r="K10" s="443" t="s">
        <v>193</v>
      </c>
      <c r="L10" s="452"/>
    </row>
    <row r="11" spans="3:12">
      <c r="C11" s="150" t="s">
        <v>178</v>
      </c>
      <c r="D11" s="150" t="s">
        <v>190</v>
      </c>
      <c r="E11" s="444" t="s">
        <v>140</v>
      </c>
      <c r="F11" s="457" t="s">
        <v>191</v>
      </c>
      <c r="G11" s="458" t="s">
        <v>197</v>
      </c>
      <c r="H11" s="442">
        <v>44615</v>
      </c>
      <c r="I11" s="442"/>
      <c r="J11" s="444"/>
      <c r="K11" s="443" t="s">
        <v>193</v>
      </c>
      <c r="L11" s="452"/>
    </row>
    <row r="12" spans="3:12">
      <c r="C12" s="155" t="s">
        <v>178</v>
      </c>
      <c r="D12" s="155" t="s">
        <v>190</v>
      </c>
      <c r="E12" s="453" t="s">
        <v>140</v>
      </c>
      <c r="F12" s="460" t="s">
        <v>191</v>
      </c>
      <c r="G12" s="461" t="s">
        <v>198</v>
      </c>
      <c r="H12" s="456">
        <v>44615</v>
      </c>
      <c r="I12" s="456"/>
      <c r="J12" s="444"/>
      <c r="K12" s="443" t="s">
        <v>193</v>
      </c>
      <c r="L12" s="452"/>
    </row>
    <row r="13" spans="3:12">
      <c r="C13" s="150" t="s">
        <v>178</v>
      </c>
      <c r="D13" s="150" t="s">
        <v>190</v>
      </c>
      <c r="E13" s="444" t="s">
        <v>140</v>
      </c>
      <c r="F13" s="447" t="s">
        <v>191</v>
      </c>
      <c r="G13" s="462" t="s">
        <v>199</v>
      </c>
      <c r="H13" s="442">
        <v>44615</v>
      </c>
      <c r="I13" s="442"/>
      <c r="J13" s="463"/>
      <c r="K13" s="443" t="s">
        <v>193</v>
      </c>
      <c r="L13" s="452"/>
    </row>
    <row r="14" spans="3:12">
      <c r="C14" s="155" t="s">
        <v>178</v>
      </c>
      <c r="D14" s="150" t="s">
        <v>190</v>
      </c>
      <c r="E14" s="444" t="s">
        <v>140</v>
      </c>
      <c r="F14" s="450" t="s">
        <v>191</v>
      </c>
      <c r="G14" s="464" t="s">
        <v>200</v>
      </c>
      <c r="H14" s="465">
        <v>44615</v>
      </c>
      <c r="I14" s="459"/>
      <c r="J14" s="444"/>
      <c r="K14" s="443" t="s">
        <v>193</v>
      </c>
      <c r="L14" s="466"/>
    </row>
    <row r="15" spans="3:12">
      <c r="C15" s="155" t="s">
        <v>178</v>
      </c>
      <c r="D15" s="150" t="s">
        <v>190</v>
      </c>
      <c r="E15" s="444" t="s">
        <v>140</v>
      </c>
      <c r="F15" s="450" t="s">
        <v>191</v>
      </c>
      <c r="G15" s="458" t="s">
        <v>201</v>
      </c>
      <c r="H15" s="442">
        <v>44615</v>
      </c>
      <c r="I15" s="448"/>
      <c r="J15" s="444"/>
      <c r="K15" s="443" t="s">
        <v>193</v>
      </c>
      <c r="L15" s="452"/>
    </row>
    <row r="16" spans="3:12" ht="24.6">
      <c r="C16" s="155" t="s">
        <v>178</v>
      </c>
      <c r="D16" s="155" t="s">
        <v>135</v>
      </c>
      <c r="E16" s="453" t="s">
        <v>135</v>
      </c>
      <c r="F16" s="441" t="s">
        <v>202</v>
      </c>
      <c r="G16" s="446" t="s">
        <v>203</v>
      </c>
      <c r="H16" s="459">
        <v>44615</v>
      </c>
      <c r="I16" s="442"/>
      <c r="J16" s="444"/>
      <c r="K16" s="467" t="s">
        <v>204</v>
      </c>
      <c r="L16" s="452"/>
    </row>
    <row r="17" spans="3:12">
      <c r="C17" s="159" t="s">
        <v>205</v>
      </c>
      <c r="D17" s="150" t="s">
        <v>173</v>
      </c>
      <c r="E17" s="444" t="s">
        <v>141</v>
      </c>
      <c r="F17" s="441" t="s">
        <v>206</v>
      </c>
      <c r="G17" s="446" t="s">
        <v>207</v>
      </c>
      <c r="H17" s="459">
        <v>44615</v>
      </c>
      <c r="I17" s="442"/>
      <c r="J17" s="444"/>
      <c r="K17" s="443" t="s">
        <v>189</v>
      </c>
      <c r="L17" s="452"/>
    </row>
    <row r="18" spans="3:12">
      <c r="C18" s="159" t="s">
        <v>178</v>
      </c>
      <c r="D18" s="150" t="s">
        <v>190</v>
      </c>
      <c r="E18" s="444" t="s">
        <v>140</v>
      </c>
      <c r="F18" s="441" t="s">
        <v>208</v>
      </c>
      <c r="G18" s="446" t="s">
        <v>209</v>
      </c>
      <c r="H18" s="459">
        <v>44617</v>
      </c>
      <c r="I18" s="448"/>
      <c r="J18" s="463"/>
      <c r="K18" s="443" t="s">
        <v>210</v>
      </c>
      <c r="L18" s="452"/>
    </row>
    <row r="19" spans="3:12">
      <c r="C19" s="159" t="s">
        <v>178</v>
      </c>
      <c r="D19" s="150" t="s">
        <v>190</v>
      </c>
      <c r="E19" s="444" t="s">
        <v>140</v>
      </c>
      <c r="F19" s="441" t="s">
        <v>211</v>
      </c>
      <c r="G19" s="446" t="s">
        <v>212</v>
      </c>
      <c r="H19" s="459">
        <v>44617</v>
      </c>
      <c r="I19" s="448"/>
      <c r="J19" s="444"/>
      <c r="K19" s="443" t="s">
        <v>210</v>
      </c>
      <c r="L19" s="452"/>
    </row>
    <row r="20" spans="3:12">
      <c r="C20" s="159" t="s">
        <v>178</v>
      </c>
      <c r="D20" s="159" t="s">
        <v>190</v>
      </c>
      <c r="E20" s="468" t="s">
        <v>140</v>
      </c>
      <c r="F20" s="441" t="s">
        <v>211</v>
      </c>
      <c r="G20" s="446" t="s">
        <v>213</v>
      </c>
      <c r="H20" s="459">
        <v>44617</v>
      </c>
      <c r="I20" s="448"/>
      <c r="J20" s="444"/>
      <c r="K20" s="443" t="s">
        <v>210</v>
      </c>
      <c r="L20" s="452"/>
    </row>
    <row r="21" spans="3:12">
      <c r="C21" s="150" t="s">
        <v>178</v>
      </c>
      <c r="D21" s="150" t="s">
        <v>190</v>
      </c>
      <c r="E21" s="444" t="s">
        <v>140</v>
      </c>
      <c r="F21" s="441" t="s">
        <v>211</v>
      </c>
      <c r="G21" s="444" t="s">
        <v>214</v>
      </c>
      <c r="H21" s="459">
        <v>44617</v>
      </c>
      <c r="I21" s="448"/>
      <c r="J21" s="444"/>
      <c r="K21" s="443" t="s">
        <v>210</v>
      </c>
      <c r="L21" s="452"/>
    </row>
    <row r="22" spans="3:12">
      <c r="C22" s="150" t="s">
        <v>178</v>
      </c>
      <c r="D22" s="150" t="s">
        <v>190</v>
      </c>
      <c r="E22" s="444" t="s">
        <v>140</v>
      </c>
      <c r="F22" s="441" t="s">
        <v>211</v>
      </c>
      <c r="G22" s="444" t="s">
        <v>215</v>
      </c>
      <c r="H22" s="442">
        <v>44617</v>
      </c>
      <c r="I22" s="442"/>
      <c r="J22" s="444"/>
      <c r="K22" s="443" t="s">
        <v>210</v>
      </c>
      <c r="L22" s="452"/>
    </row>
    <row r="23" spans="3:12">
      <c r="C23" s="150" t="s">
        <v>178</v>
      </c>
      <c r="D23" s="150" t="s">
        <v>139</v>
      </c>
      <c r="E23" s="444" t="s">
        <v>140</v>
      </c>
      <c r="F23" s="441" t="s">
        <v>216</v>
      </c>
      <c r="G23" s="443" t="s">
        <v>217</v>
      </c>
      <c r="H23" s="442">
        <v>44617</v>
      </c>
      <c r="I23" s="442"/>
      <c r="J23" s="444"/>
      <c r="K23" s="452" t="s">
        <v>218</v>
      </c>
      <c r="L23" s="445" t="s">
        <v>219</v>
      </c>
    </row>
    <row r="24" spans="3:12">
      <c r="C24" s="150" t="s">
        <v>205</v>
      </c>
      <c r="D24" s="150" t="s">
        <v>169</v>
      </c>
      <c r="E24" s="444" t="s">
        <v>142</v>
      </c>
      <c r="F24" s="441" t="s">
        <v>220</v>
      </c>
      <c r="G24" s="443" t="s">
        <v>221</v>
      </c>
      <c r="H24" s="442">
        <v>44617</v>
      </c>
      <c r="I24" s="442"/>
      <c r="J24" s="444"/>
      <c r="K24" s="452"/>
      <c r="L24" s="445" t="s">
        <v>219</v>
      </c>
    </row>
    <row r="25" spans="3:12">
      <c r="C25" s="150" t="s">
        <v>178</v>
      </c>
      <c r="D25" s="150" t="s">
        <v>182</v>
      </c>
      <c r="E25" s="444" t="s">
        <v>138</v>
      </c>
      <c r="F25" s="441" t="s">
        <v>222</v>
      </c>
      <c r="G25" s="443" t="s">
        <v>223</v>
      </c>
      <c r="H25" s="442">
        <v>44620</v>
      </c>
      <c r="I25" s="442"/>
      <c r="J25" s="444"/>
      <c r="K25" s="469" t="s">
        <v>210</v>
      </c>
      <c r="L25" s="452"/>
    </row>
    <row r="26" spans="3:12">
      <c r="C26" s="150" t="s">
        <v>178</v>
      </c>
      <c r="D26" s="150" t="s">
        <v>224</v>
      </c>
      <c r="E26" s="444" t="s">
        <v>136</v>
      </c>
      <c r="F26" s="441" t="s">
        <v>225</v>
      </c>
      <c r="G26" s="443" t="s">
        <v>226</v>
      </c>
      <c r="H26" s="442">
        <v>44621</v>
      </c>
      <c r="I26" s="470"/>
      <c r="J26" s="444"/>
      <c r="K26" s="469" t="s">
        <v>189</v>
      </c>
      <c r="L26" s="445" t="s">
        <v>219</v>
      </c>
    </row>
    <row r="27" spans="3:12" ht="24.6">
      <c r="C27" s="159" t="s">
        <v>178</v>
      </c>
      <c r="D27" s="159" t="s">
        <v>227</v>
      </c>
      <c r="E27" s="468" t="s">
        <v>140</v>
      </c>
      <c r="F27" s="441" t="s">
        <v>228</v>
      </c>
      <c r="G27" s="443" t="s">
        <v>229</v>
      </c>
      <c r="H27" s="442">
        <v>44622</v>
      </c>
      <c r="I27" s="442"/>
      <c r="J27" s="444"/>
      <c r="K27" s="452" t="s">
        <v>230</v>
      </c>
      <c r="L27" s="445" t="s">
        <v>219</v>
      </c>
    </row>
    <row r="28" spans="3:12">
      <c r="C28" s="159" t="s">
        <v>178</v>
      </c>
      <c r="D28" s="159" t="s">
        <v>190</v>
      </c>
      <c r="E28" s="468" t="s">
        <v>140</v>
      </c>
      <c r="F28" s="441" t="s">
        <v>191</v>
      </c>
      <c r="G28" s="443" t="s">
        <v>231</v>
      </c>
      <c r="H28" s="442">
        <v>44624</v>
      </c>
      <c r="I28" s="442"/>
      <c r="J28" s="444"/>
      <c r="K28" s="469" t="s">
        <v>193</v>
      </c>
      <c r="L28" s="444"/>
    </row>
    <row r="29" spans="3:12">
      <c r="C29" s="159" t="s">
        <v>178</v>
      </c>
      <c r="D29" s="159" t="s">
        <v>173</v>
      </c>
      <c r="E29" s="468" t="s">
        <v>141</v>
      </c>
      <c r="F29" s="441" t="s">
        <v>206</v>
      </c>
      <c r="G29" s="443" t="s">
        <v>232</v>
      </c>
      <c r="H29" s="442">
        <v>44627</v>
      </c>
      <c r="I29" s="442"/>
      <c r="J29" s="444"/>
      <c r="K29" s="452" t="s">
        <v>189</v>
      </c>
      <c r="L29" s="445" t="s">
        <v>219</v>
      </c>
    </row>
    <row r="30" spans="3:12">
      <c r="C30" s="159" t="s">
        <v>178</v>
      </c>
      <c r="D30" s="159" t="s">
        <v>182</v>
      </c>
      <c r="E30" s="468" t="s">
        <v>138</v>
      </c>
      <c r="F30" s="441" t="s">
        <v>183</v>
      </c>
      <c r="G30" s="443" t="s">
        <v>233</v>
      </c>
      <c r="H30" s="442">
        <v>44634</v>
      </c>
      <c r="I30" s="442"/>
      <c r="J30" s="444"/>
      <c r="K30" s="452" t="s">
        <v>234</v>
      </c>
      <c r="L30" s="444"/>
    </row>
    <row r="31" spans="3:12">
      <c r="C31" s="150" t="s">
        <v>178</v>
      </c>
      <c r="D31" s="150" t="s">
        <v>235</v>
      </c>
      <c r="E31" s="444" t="s">
        <v>142</v>
      </c>
      <c r="F31" s="441" t="s">
        <v>220</v>
      </c>
      <c r="G31" s="443" t="s">
        <v>236</v>
      </c>
      <c r="H31" s="442">
        <v>44632</v>
      </c>
      <c r="I31" s="442"/>
      <c r="J31" s="444"/>
      <c r="K31" s="452" t="s">
        <v>237</v>
      </c>
      <c r="L31" s="445" t="s">
        <v>219</v>
      </c>
    </row>
    <row r="32" spans="3:12">
      <c r="C32" s="155" t="s">
        <v>178</v>
      </c>
      <c r="D32" s="150" t="s">
        <v>139</v>
      </c>
      <c r="E32" s="453" t="s">
        <v>140</v>
      </c>
      <c r="F32" s="441" t="s">
        <v>216</v>
      </c>
      <c r="G32" s="455" t="s">
        <v>238</v>
      </c>
      <c r="H32" s="442">
        <v>44635</v>
      </c>
      <c r="I32" s="442"/>
      <c r="J32" s="444"/>
      <c r="K32" s="452" t="s">
        <v>237</v>
      </c>
      <c r="L32" s="445" t="s">
        <v>219</v>
      </c>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626A4-A7C4-41FE-B5DE-EF0B1B4B5450}">
  <dimension ref="A1:B25"/>
  <sheetViews>
    <sheetView workbookViewId="0">
      <selection activeCell="B13" sqref="B13"/>
    </sheetView>
  </sheetViews>
  <sheetFormatPr defaultColWidth="11.42578125" defaultRowHeight="14.45"/>
  <cols>
    <col min="2" max="2" width="21.28515625" bestFit="1" customWidth="1"/>
  </cols>
  <sheetData>
    <row r="1" spans="1:2">
      <c r="A1" s="494" t="s">
        <v>239</v>
      </c>
      <c r="B1" s="494" t="s">
        <v>240</v>
      </c>
    </row>
    <row r="2" spans="1:2">
      <c r="A2" s="131">
        <v>1</v>
      </c>
      <c r="B2" s="620">
        <v>44637</v>
      </c>
    </row>
    <row r="3" spans="1:2">
      <c r="A3" s="131">
        <v>2</v>
      </c>
      <c r="B3" s="620">
        <f>B2+14</f>
        <v>44651</v>
      </c>
    </row>
    <row r="4" spans="1:2">
      <c r="A4" s="131">
        <v>3</v>
      </c>
      <c r="B4" s="493">
        <f t="shared" ref="B4:B23" si="0">B3+14</f>
        <v>44665</v>
      </c>
    </row>
    <row r="5" spans="1:2">
      <c r="A5" s="131">
        <v>4</v>
      </c>
      <c r="B5" s="493">
        <f t="shared" si="0"/>
        <v>44679</v>
      </c>
    </row>
    <row r="6" spans="1:2">
      <c r="A6" s="131">
        <v>5</v>
      </c>
      <c r="B6" s="620">
        <v>44700</v>
      </c>
    </row>
    <row r="7" spans="1:2">
      <c r="A7" s="131">
        <v>6</v>
      </c>
      <c r="B7" s="493">
        <f t="shared" si="0"/>
        <v>44714</v>
      </c>
    </row>
    <row r="8" spans="1:2">
      <c r="A8" s="131">
        <v>7</v>
      </c>
      <c r="B8" s="493">
        <f t="shared" si="0"/>
        <v>44728</v>
      </c>
    </row>
    <row r="9" spans="1:2">
      <c r="A9" s="131">
        <v>8</v>
      </c>
      <c r="B9" s="493">
        <f t="shared" si="0"/>
        <v>44742</v>
      </c>
    </row>
    <row r="10" spans="1:2">
      <c r="A10" s="131">
        <v>9</v>
      </c>
      <c r="B10" s="493">
        <f t="shared" si="0"/>
        <v>44756</v>
      </c>
    </row>
    <row r="11" spans="1:2">
      <c r="A11" s="131">
        <v>10</v>
      </c>
      <c r="B11" s="493">
        <f t="shared" si="0"/>
        <v>44770</v>
      </c>
    </row>
    <row r="12" spans="1:2">
      <c r="A12" s="131">
        <v>11</v>
      </c>
      <c r="B12" s="493">
        <f t="shared" si="0"/>
        <v>44784</v>
      </c>
    </row>
    <row r="13" spans="1:2">
      <c r="A13" s="131">
        <v>12</v>
      </c>
      <c r="B13" s="493">
        <f t="shared" si="0"/>
        <v>44798</v>
      </c>
    </row>
    <row r="14" spans="1:2">
      <c r="A14" s="131">
        <v>13</v>
      </c>
      <c r="B14" s="493">
        <f t="shared" si="0"/>
        <v>44812</v>
      </c>
    </row>
    <row r="15" spans="1:2">
      <c r="A15" s="131">
        <v>14</v>
      </c>
      <c r="B15" s="493">
        <f t="shared" si="0"/>
        <v>44826</v>
      </c>
    </row>
    <row r="16" spans="1:2">
      <c r="A16" s="131">
        <v>15</v>
      </c>
      <c r="B16" s="493">
        <f t="shared" si="0"/>
        <v>44840</v>
      </c>
    </row>
    <row r="17" spans="1:2">
      <c r="A17" s="131">
        <v>16</v>
      </c>
      <c r="B17" s="493">
        <f t="shared" si="0"/>
        <v>44854</v>
      </c>
    </row>
    <row r="18" spans="1:2">
      <c r="A18" s="131">
        <v>17</v>
      </c>
      <c r="B18" s="493">
        <f t="shared" si="0"/>
        <v>44868</v>
      </c>
    </row>
    <row r="19" spans="1:2">
      <c r="A19" s="131">
        <v>18</v>
      </c>
      <c r="B19" s="493">
        <f t="shared" si="0"/>
        <v>44882</v>
      </c>
    </row>
    <row r="20" spans="1:2">
      <c r="A20" s="131">
        <v>19</v>
      </c>
      <c r="B20" s="493">
        <f t="shared" si="0"/>
        <v>44896</v>
      </c>
    </row>
    <row r="21" spans="1:2">
      <c r="A21" s="131">
        <v>20</v>
      </c>
      <c r="B21" s="493">
        <f t="shared" si="0"/>
        <v>44910</v>
      </c>
    </row>
    <row r="22" spans="1:2">
      <c r="A22" s="131">
        <v>21</v>
      </c>
      <c r="B22" s="493">
        <f t="shared" si="0"/>
        <v>44924</v>
      </c>
    </row>
    <row r="23" spans="1:2">
      <c r="A23" s="131">
        <v>22</v>
      </c>
      <c r="B23" s="493">
        <f t="shared" si="0"/>
        <v>44938</v>
      </c>
    </row>
    <row r="24" spans="1:2">
      <c r="B24" s="134"/>
    </row>
    <row r="25" spans="1:2">
      <c r="B25" s="13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03256-3A58-4A39-A9B8-FC4ADE82B75F}">
  <dimension ref="A1:H33"/>
  <sheetViews>
    <sheetView workbookViewId="0">
      <selection activeCell="D7" sqref="D7"/>
    </sheetView>
  </sheetViews>
  <sheetFormatPr defaultColWidth="8.85546875" defaultRowHeight="14.45"/>
  <cols>
    <col min="1" max="1" width="41.7109375" customWidth="1"/>
    <col min="2" max="2" width="15.85546875" customWidth="1"/>
    <col min="3" max="3" width="13" bestFit="1" customWidth="1"/>
    <col min="4" max="4" width="26.42578125" customWidth="1"/>
    <col min="5" max="5" width="46.140625" customWidth="1"/>
    <col min="6" max="6" width="18.140625" customWidth="1"/>
    <col min="7" max="7" width="42.28515625" bestFit="1" customWidth="1"/>
  </cols>
  <sheetData>
    <row r="1" spans="1:8">
      <c r="A1" s="400" t="s">
        <v>178</v>
      </c>
      <c r="B1" s="400" t="s">
        <v>241</v>
      </c>
      <c r="C1" s="400" t="s">
        <v>242</v>
      </c>
      <c r="D1" s="400" t="s">
        <v>243</v>
      </c>
      <c r="E1" s="400" t="s">
        <v>0</v>
      </c>
      <c r="F1" s="400"/>
      <c r="G1" s="400" t="s">
        <v>125</v>
      </c>
      <c r="H1" s="400"/>
    </row>
    <row r="2" spans="1:8" ht="28.9">
      <c r="A2" s="597" t="s">
        <v>244</v>
      </c>
      <c r="B2" s="597" t="s">
        <v>99</v>
      </c>
      <c r="C2" s="398" t="s">
        <v>245</v>
      </c>
      <c r="D2" s="401">
        <v>336000</v>
      </c>
      <c r="E2" s="1" t="s">
        <v>246</v>
      </c>
      <c r="F2" s="1"/>
      <c r="G2" s="320" t="s">
        <v>247</v>
      </c>
    </row>
    <row r="3" spans="1:8" ht="28.9">
      <c r="A3" s="598" t="s">
        <v>248</v>
      </c>
      <c r="B3" s="598" t="s">
        <v>172</v>
      </c>
      <c r="C3" s="398" t="s">
        <v>245</v>
      </c>
      <c r="D3" s="401">
        <v>280000</v>
      </c>
      <c r="E3" s="1" t="s">
        <v>246</v>
      </c>
      <c r="F3" s="1"/>
      <c r="G3" s="320" t="s">
        <v>249</v>
      </c>
    </row>
    <row r="4" spans="1:8">
      <c r="A4" s="598" t="s">
        <v>250</v>
      </c>
      <c r="B4" s="598" t="s">
        <v>99</v>
      </c>
      <c r="C4" s="398" t="s">
        <v>245</v>
      </c>
      <c r="D4" s="401">
        <v>210000</v>
      </c>
      <c r="E4" s="1" t="s">
        <v>251</v>
      </c>
      <c r="F4" s="1" t="s">
        <v>252</v>
      </c>
      <c r="G4" s="1" t="s">
        <v>253</v>
      </c>
    </row>
    <row r="5" spans="1:8">
      <c r="A5" s="597" t="s">
        <v>254</v>
      </c>
      <c r="B5" s="597" t="s">
        <v>113</v>
      </c>
      <c r="C5" s="398" t="s">
        <v>245</v>
      </c>
      <c r="D5" s="401">
        <v>168000</v>
      </c>
      <c r="E5" s="1" t="s">
        <v>251</v>
      </c>
      <c r="F5" s="1" t="s">
        <v>252</v>
      </c>
      <c r="G5" s="1" t="s">
        <v>255</v>
      </c>
    </row>
    <row r="6" spans="1:8" ht="43.15">
      <c r="A6" s="598" t="s">
        <v>256</v>
      </c>
      <c r="B6" s="598" t="s">
        <v>110</v>
      </c>
      <c r="C6" s="398" t="s">
        <v>245</v>
      </c>
      <c r="D6" s="401">
        <v>126000</v>
      </c>
      <c r="E6" s="1" t="s">
        <v>251</v>
      </c>
      <c r="F6" s="1" t="s">
        <v>252</v>
      </c>
      <c r="G6" s="320" t="s">
        <v>257</v>
      </c>
    </row>
    <row r="7" spans="1:8" ht="28.9">
      <c r="A7" s="399" t="s">
        <v>258</v>
      </c>
      <c r="B7" s="399" t="s">
        <v>110</v>
      </c>
      <c r="C7" s="398" t="s">
        <v>259</v>
      </c>
      <c r="D7" s="401">
        <v>126000</v>
      </c>
      <c r="E7" s="1" t="s">
        <v>246</v>
      </c>
      <c r="F7" s="1"/>
      <c r="G7" s="1" t="s">
        <v>260</v>
      </c>
    </row>
    <row r="8" spans="1:8" ht="28.9">
      <c r="A8" s="598" t="s">
        <v>261</v>
      </c>
      <c r="B8" s="598" t="s">
        <v>99</v>
      </c>
      <c r="C8" s="398" t="s">
        <v>262</v>
      </c>
      <c r="D8" s="401">
        <v>84000</v>
      </c>
      <c r="E8" s="1" t="s">
        <v>246</v>
      </c>
      <c r="F8" s="1"/>
      <c r="G8" s="320" t="s">
        <v>249</v>
      </c>
    </row>
    <row r="9" spans="1:8">
      <c r="A9" s="598" t="s">
        <v>263</v>
      </c>
      <c r="B9" s="598" t="s">
        <v>99</v>
      </c>
      <c r="C9" s="398" t="s">
        <v>259</v>
      </c>
      <c r="D9" s="401">
        <v>84000</v>
      </c>
      <c r="E9" s="1" t="s">
        <v>246</v>
      </c>
      <c r="F9" s="1"/>
      <c r="G9" s="1" t="s">
        <v>264</v>
      </c>
    </row>
    <row r="10" spans="1:8">
      <c r="A10" s="598" t="s">
        <v>265</v>
      </c>
      <c r="B10" s="598" t="s">
        <v>172</v>
      </c>
      <c r="C10" s="398" t="s">
        <v>259</v>
      </c>
      <c r="D10" s="401">
        <v>84000</v>
      </c>
      <c r="E10" s="1"/>
      <c r="F10" s="1"/>
      <c r="G10" s="1" t="s">
        <v>266</v>
      </c>
    </row>
    <row r="11" spans="1:8" ht="28.9">
      <c r="A11" s="598" t="s">
        <v>267</v>
      </c>
      <c r="B11" s="598" t="s">
        <v>99</v>
      </c>
      <c r="C11" s="398" t="s">
        <v>262</v>
      </c>
      <c r="D11" s="401">
        <v>63000</v>
      </c>
      <c r="E11" s="1" t="s">
        <v>246</v>
      </c>
      <c r="F11" s="1"/>
      <c r="G11" s="320" t="s">
        <v>268</v>
      </c>
    </row>
    <row r="12" spans="1:8" ht="28.9">
      <c r="A12" s="597" t="s">
        <v>269</v>
      </c>
      <c r="B12" s="597" t="s">
        <v>110</v>
      </c>
      <c r="C12" s="398" t="s">
        <v>259</v>
      </c>
      <c r="D12" s="401">
        <v>42000</v>
      </c>
      <c r="E12" s="1" t="s">
        <v>246</v>
      </c>
      <c r="F12" s="1"/>
      <c r="G12" s="1" t="s">
        <v>270</v>
      </c>
    </row>
    <row r="13" spans="1:8" ht="72">
      <c r="A13" s="598" t="s">
        <v>271</v>
      </c>
      <c r="B13" s="598" t="s">
        <v>113</v>
      </c>
      <c r="C13" s="398" t="s">
        <v>245</v>
      </c>
      <c r="D13" s="401">
        <v>42000</v>
      </c>
      <c r="E13" s="1" t="s">
        <v>251</v>
      </c>
      <c r="F13" s="1" t="s">
        <v>272</v>
      </c>
      <c r="G13" s="320" t="s">
        <v>273</v>
      </c>
    </row>
    <row r="14" spans="1:8" ht="28.9">
      <c r="A14" s="598" t="s">
        <v>274</v>
      </c>
      <c r="B14" s="598" t="s">
        <v>110</v>
      </c>
      <c r="C14" s="398" t="s">
        <v>262</v>
      </c>
      <c r="D14" s="401">
        <v>21000</v>
      </c>
      <c r="E14" s="1" t="s">
        <v>246</v>
      </c>
      <c r="F14" s="1"/>
      <c r="G14" s="320" t="s">
        <v>275</v>
      </c>
    </row>
    <row r="15" spans="1:8" ht="28.9">
      <c r="A15" s="598" t="s">
        <v>276</v>
      </c>
      <c r="B15" s="598" t="s">
        <v>110</v>
      </c>
      <c r="C15" s="398" t="s">
        <v>245</v>
      </c>
      <c r="D15" s="401">
        <v>20000</v>
      </c>
      <c r="E15" s="1" t="s">
        <v>251</v>
      </c>
      <c r="F15" s="1" t="s">
        <v>277</v>
      </c>
      <c r="G15" s="1" t="s">
        <v>278</v>
      </c>
    </row>
    <row r="16" spans="1:8" ht="28.9">
      <c r="A16" s="598" t="s">
        <v>279</v>
      </c>
      <c r="B16" s="598" t="s">
        <v>110</v>
      </c>
      <c r="C16" s="398" t="s">
        <v>245</v>
      </c>
      <c r="D16" s="401">
        <v>12600</v>
      </c>
      <c r="E16" s="1" t="s">
        <v>280</v>
      </c>
      <c r="F16" s="1"/>
      <c r="G16" s="1"/>
    </row>
    <row r="17" spans="1:7">
      <c r="A17" s="598" t="s">
        <v>281</v>
      </c>
      <c r="B17" s="598" t="s">
        <v>172</v>
      </c>
      <c r="C17" s="398" t="s">
        <v>245</v>
      </c>
      <c r="D17" s="401">
        <v>25200</v>
      </c>
      <c r="E17" s="1"/>
      <c r="F17" s="1"/>
      <c r="G17" s="1" t="s">
        <v>282</v>
      </c>
    </row>
    <row r="18" spans="1:7">
      <c r="A18" s="598" t="s">
        <v>283</v>
      </c>
      <c r="B18" s="598" t="s">
        <v>172</v>
      </c>
      <c r="C18" s="398" t="s">
        <v>245</v>
      </c>
      <c r="D18" s="401">
        <v>12600</v>
      </c>
      <c r="E18" s="1"/>
      <c r="F18" s="1"/>
      <c r="G18" s="1" t="s">
        <v>282</v>
      </c>
    </row>
    <row r="19" spans="1:7" ht="28.9">
      <c r="A19" s="599" t="s">
        <v>284</v>
      </c>
      <c r="B19" s="599" t="s">
        <v>172</v>
      </c>
      <c r="C19" s="398" t="s">
        <v>245</v>
      </c>
      <c r="D19" s="401">
        <v>6300</v>
      </c>
      <c r="E19" s="1"/>
      <c r="F19" s="1"/>
      <c r="G19" s="1" t="s">
        <v>282</v>
      </c>
    </row>
    <row r="20" spans="1:7" ht="28.9">
      <c r="A20" s="599" t="s">
        <v>285</v>
      </c>
      <c r="B20" s="599" t="s">
        <v>172</v>
      </c>
      <c r="C20" s="398" t="s">
        <v>245</v>
      </c>
      <c r="D20" s="401">
        <v>5040</v>
      </c>
      <c r="E20" s="1"/>
      <c r="F20" s="1"/>
      <c r="G20" s="1" t="s">
        <v>282</v>
      </c>
    </row>
    <row r="21" spans="1:7" ht="28.9">
      <c r="A21" s="598" t="s">
        <v>286</v>
      </c>
      <c r="B21" s="598" t="s">
        <v>110</v>
      </c>
      <c r="C21" s="398" t="s">
        <v>262</v>
      </c>
      <c r="D21" s="401">
        <v>21000</v>
      </c>
      <c r="E21" s="1" t="s">
        <v>251</v>
      </c>
      <c r="F21" s="1" t="s">
        <v>287</v>
      </c>
      <c r="G21" s="320" t="s">
        <v>288</v>
      </c>
    </row>
    <row r="22" spans="1:7" ht="28.9">
      <c r="A22" s="399" t="s">
        <v>289</v>
      </c>
      <c r="B22" s="495" t="s">
        <v>99</v>
      </c>
      <c r="C22" s="496" t="s">
        <v>262</v>
      </c>
      <c r="D22" s="497">
        <v>18900</v>
      </c>
      <c r="E22" s="130" t="s">
        <v>246</v>
      </c>
      <c r="F22" s="130"/>
      <c r="G22" s="498" t="s">
        <v>247</v>
      </c>
    </row>
    <row r="23" spans="1:7" ht="28.9">
      <c r="A23" s="600" t="s">
        <v>290</v>
      </c>
      <c r="B23" s="598" t="s">
        <v>113</v>
      </c>
      <c r="C23" s="398" t="s">
        <v>262</v>
      </c>
      <c r="D23" s="398">
        <v>16800</v>
      </c>
      <c r="E23" s="1" t="s">
        <v>246</v>
      </c>
      <c r="F23" s="1"/>
      <c r="G23" s="1" t="s">
        <v>291</v>
      </c>
    </row>
    <row r="24" spans="1:7" ht="28.9">
      <c r="A24" s="601" t="s">
        <v>292</v>
      </c>
      <c r="B24" s="1" t="s">
        <v>110</v>
      </c>
      <c r="C24" s="1"/>
      <c r="D24" s="1"/>
      <c r="E24" s="1" t="s">
        <v>246</v>
      </c>
      <c r="F24" s="1"/>
      <c r="G24" s="1" t="s">
        <v>291</v>
      </c>
    </row>
    <row r="25" spans="1:7">
      <c r="A25" s="602" t="s">
        <v>293</v>
      </c>
      <c r="B25" s="1" t="s">
        <v>110</v>
      </c>
      <c r="C25" s="1"/>
      <c r="D25" s="1"/>
      <c r="E25" s="1" t="s">
        <v>246</v>
      </c>
      <c r="F25" s="1"/>
      <c r="G25" s="1" t="s">
        <v>294</v>
      </c>
    </row>
    <row r="26" spans="1:7" ht="43.15">
      <c r="A26" s="600" t="s">
        <v>295</v>
      </c>
      <c r="B26" s="1" t="s">
        <v>99</v>
      </c>
      <c r="C26" s="1"/>
      <c r="D26" s="1"/>
      <c r="E26" s="1" t="s">
        <v>246</v>
      </c>
      <c r="F26" s="1"/>
      <c r="G26" s="1" t="s">
        <v>296</v>
      </c>
    </row>
    <row r="27" spans="1:7">
      <c r="A27" s="361" t="s">
        <v>297</v>
      </c>
      <c r="B27" s="1" t="s">
        <v>99</v>
      </c>
      <c r="C27" s="1"/>
      <c r="D27" s="1"/>
      <c r="E27" s="1" t="s">
        <v>246</v>
      </c>
      <c r="F27" s="1"/>
      <c r="G27" s="1" t="s">
        <v>296</v>
      </c>
    </row>
    <row r="28" spans="1:7">
      <c r="A28" s="601" t="s">
        <v>298</v>
      </c>
      <c r="B28" s="1" t="s">
        <v>110</v>
      </c>
      <c r="C28" s="1"/>
      <c r="D28" s="1"/>
      <c r="E28" s="1" t="s">
        <v>246</v>
      </c>
      <c r="F28" s="1"/>
      <c r="G28" s="1" t="s">
        <v>270</v>
      </c>
    </row>
    <row r="29" spans="1:7" ht="28.9">
      <c r="A29" s="601" t="s">
        <v>299</v>
      </c>
      <c r="B29" s="1" t="s">
        <v>99</v>
      </c>
      <c r="C29" s="1"/>
      <c r="D29" s="1"/>
      <c r="E29" s="1" t="s">
        <v>300</v>
      </c>
      <c r="F29" s="1"/>
      <c r="G29" s="1" t="s">
        <v>301</v>
      </c>
    </row>
    <row r="30" spans="1:7">
      <c r="A30" s="361" t="s">
        <v>302</v>
      </c>
      <c r="B30" s="1" t="s">
        <v>99</v>
      </c>
      <c r="C30" s="1"/>
      <c r="D30" s="1"/>
      <c r="E30" s="1" t="s">
        <v>246</v>
      </c>
      <c r="F30" s="1"/>
      <c r="G30" s="1" t="s">
        <v>291</v>
      </c>
    </row>
    <row r="31" spans="1:7">
      <c r="A31" s="603" t="s">
        <v>303</v>
      </c>
      <c r="B31" s="1" t="s">
        <v>110</v>
      </c>
      <c r="C31" s="1"/>
      <c r="D31" s="1"/>
      <c r="E31" s="1" t="s">
        <v>300</v>
      </c>
      <c r="F31" s="1"/>
      <c r="G31" s="1"/>
    </row>
    <row r="32" spans="1:7">
      <c r="A32" s="604" t="s">
        <v>304</v>
      </c>
      <c r="B32" s="1" t="s">
        <v>99</v>
      </c>
      <c r="C32" s="1"/>
      <c r="D32" s="1"/>
      <c r="E32" s="1" t="s">
        <v>300</v>
      </c>
      <c r="F32" s="1"/>
      <c r="G32" s="1" t="s">
        <v>305</v>
      </c>
    </row>
    <row r="33" spans="1:7">
      <c r="A33" s="605" t="s">
        <v>306</v>
      </c>
      <c r="B33" s="1" t="s">
        <v>113</v>
      </c>
      <c r="C33" s="1"/>
      <c r="D33" s="1"/>
      <c r="E33" s="1" t="s">
        <v>251</v>
      </c>
      <c r="F33" s="1" t="s">
        <v>277</v>
      </c>
      <c r="G33" s="1" t="s">
        <v>307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K22"/>
  <sheetViews>
    <sheetView topLeftCell="B1" workbookViewId="0">
      <selection activeCell="K8" sqref="K8"/>
    </sheetView>
  </sheetViews>
  <sheetFormatPr defaultColWidth="11.42578125" defaultRowHeight="14.45"/>
  <cols>
    <col min="2" max="2" width="15.28515625" customWidth="1"/>
    <col min="3" max="3" width="7.5703125" customWidth="1"/>
    <col min="4" max="4" width="11.5703125" customWidth="1"/>
    <col min="5" max="5" width="5.85546875" bestFit="1" customWidth="1"/>
    <col min="6" max="6" width="11" customWidth="1"/>
    <col min="7" max="7" width="5.85546875" bestFit="1" customWidth="1"/>
    <col min="8" max="8" width="6.85546875" bestFit="1" customWidth="1"/>
    <col min="10" max="10" width="16.85546875" customWidth="1"/>
    <col min="11" max="11" width="63.42578125" customWidth="1"/>
  </cols>
  <sheetData>
    <row r="2" spans="2:11" ht="18">
      <c r="B2" s="127" t="s">
        <v>308</v>
      </c>
    </row>
    <row r="3" spans="2:11" ht="18">
      <c r="B3" s="127"/>
      <c r="C3" s="921" t="s">
        <v>309</v>
      </c>
      <c r="D3" s="921"/>
      <c r="E3" s="921" t="s">
        <v>310</v>
      </c>
      <c r="F3" s="921"/>
      <c r="G3" s="921" t="s">
        <v>311</v>
      </c>
      <c r="H3" s="921"/>
    </row>
    <row r="4" spans="2:11" ht="23.25" customHeight="1">
      <c r="B4" s="2"/>
      <c r="C4" s="920" t="s">
        <v>168</v>
      </c>
      <c r="D4" s="920"/>
      <c r="E4" s="920" t="s">
        <v>312</v>
      </c>
      <c r="F4" s="920"/>
      <c r="G4" s="920" t="s">
        <v>313</v>
      </c>
      <c r="H4" s="920"/>
      <c r="J4" s="128" t="s">
        <v>314</v>
      </c>
      <c r="K4" s="129" t="s">
        <v>315</v>
      </c>
    </row>
    <row r="5" spans="2:11">
      <c r="B5" s="2" t="s">
        <v>316</v>
      </c>
      <c r="C5" s="2" t="s">
        <v>317</v>
      </c>
      <c r="D5" s="2" t="s">
        <v>318</v>
      </c>
      <c r="E5" s="2" t="s">
        <v>317</v>
      </c>
      <c r="F5" s="2" t="s">
        <v>318</v>
      </c>
      <c r="G5" s="2" t="s">
        <v>317</v>
      </c>
      <c r="H5" s="2" t="s">
        <v>318</v>
      </c>
      <c r="J5" s="128"/>
    </row>
    <row r="6" spans="2:11" ht="41.45">
      <c r="B6" s="3" t="s">
        <v>319</v>
      </c>
      <c r="C6" s="4">
        <v>5.5</v>
      </c>
      <c r="D6" s="5">
        <v>0</v>
      </c>
      <c r="E6" s="4">
        <v>4</v>
      </c>
      <c r="F6" s="5">
        <v>0</v>
      </c>
      <c r="G6" s="4">
        <v>3</v>
      </c>
      <c r="H6" s="5">
        <v>1</v>
      </c>
      <c r="J6" s="128" t="s">
        <v>320</v>
      </c>
      <c r="K6" s="129" t="s">
        <v>321</v>
      </c>
    </row>
    <row r="7" spans="2:11">
      <c r="B7" s="3" t="s">
        <v>322</v>
      </c>
      <c r="C7" s="4">
        <v>4.5</v>
      </c>
      <c r="D7" s="5">
        <v>2</v>
      </c>
      <c r="E7" s="4">
        <v>2.63</v>
      </c>
      <c r="F7" s="5">
        <v>4</v>
      </c>
      <c r="G7" s="4">
        <v>2</v>
      </c>
      <c r="H7" s="5">
        <v>6</v>
      </c>
      <c r="J7" s="128"/>
    </row>
    <row r="8" spans="2:11">
      <c r="B8" s="3" t="s">
        <v>323</v>
      </c>
      <c r="C8" s="4">
        <v>3</v>
      </c>
      <c r="D8" s="5">
        <v>5</v>
      </c>
      <c r="E8" s="4">
        <v>1.5</v>
      </c>
      <c r="F8" s="5">
        <v>9</v>
      </c>
      <c r="G8" s="4">
        <v>0.75</v>
      </c>
      <c r="H8" s="5">
        <v>12</v>
      </c>
      <c r="J8" s="128" t="s">
        <v>128</v>
      </c>
      <c r="K8" s="129" t="s">
        <v>324</v>
      </c>
    </row>
    <row r="9" spans="2:11">
      <c r="C9" s="4"/>
      <c r="D9" s="5">
        <v>24</v>
      </c>
      <c r="E9" s="4"/>
      <c r="F9" s="5">
        <v>24</v>
      </c>
      <c r="G9" s="4"/>
      <c r="H9" s="5">
        <v>24</v>
      </c>
    </row>
    <row r="15" spans="2:11" ht="18">
      <c r="B15" s="127" t="s">
        <v>325</v>
      </c>
    </row>
    <row r="17" spans="2:8">
      <c r="B17" s="2"/>
      <c r="C17" s="922"/>
      <c r="D17" s="922"/>
      <c r="E17" s="923"/>
      <c r="F17" s="923"/>
      <c r="G17" s="923" t="s">
        <v>326</v>
      </c>
      <c r="H17" s="923"/>
    </row>
    <row r="18" spans="2:8">
      <c r="B18" s="2" t="s">
        <v>316</v>
      </c>
      <c r="C18" s="918" t="s">
        <v>327</v>
      </c>
      <c r="D18" s="919"/>
      <c r="E18" s="162"/>
      <c r="F18" s="128" t="s">
        <v>128</v>
      </c>
      <c r="G18" s="163" t="s">
        <v>129</v>
      </c>
      <c r="H18" s="162"/>
    </row>
    <row r="19" spans="2:8">
      <c r="B19" s="3" t="s">
        <v>323</v>
      </c>
      <c r="C19" s="164">
        <v>0.15</v>
      </c>
      <c r="D19" s="165"/>
      <c r="E19" s="166"/>
      <c r="F19" s="167"/>
      <c r="G19" s="166"/>
      <c r="H19" s="167"/>
    </row>
    <row r="20" spans="2:8">
      <c r="B20" s="3" t="s">
        <v>312</v>
      </c>
      <c r="C20" s="164">
        <v>0.35</v>
      </c>
      <c r="D20" s="165"/>
      <c r="E20" s="166"/>
      <c r="F20" s="167" t="s">
        <v>130</v>
      </c>
      <c r="G20" s="166" t="s">
        <v>131</v>
      </c>
      <c r="H20" s="167"/>
    </row>
    <row r="21" spans="2:8">
      <c r="B21" s="3" t="s">
        <v>328</v>
      </c>
      <c r="C21" s="164">
        <v>0.5</v>
      </c>
      <c r="D21" s="165"/>
      <c r="E21" s="166"/>
      <c r="F21" s="167"/>
      <c r="G21" s="166"/>
      <c r="H21" s="167"/>
    </row>
    <row r="22" spans="2:8">
      <c r="C22" s="164"/>
      <c r="D22" s="165"/>
      <c r="E22" s="166"/>
      <c r="F22" s="167" t="s">
        <v>132</v>
      </c>
      <c r="G22" s="166" t="s">
        <v>133</v>
      </c>
      <c r="H22" s="167"/>
    </row>
  </sheetData>
  <mergeCells count="10">
    <mergeCell ref="C18:D18"/>
    <mergeCell ref="C4:D4"/>
    <mergeCell ref="E4:F4"/>
    <mergeCell ref="G4:H4"/>
    <mergeCell ref="C3:D3"/>
    <mergeCell ref="E3:F3"/>
    <mergeCell ref="G3:H3"/>
    <mergeCell ref="C17:D17"/>
    <mergeCell ref="E17:F17"/>
    <mergeCell ref="G17:H17"/>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E9AB9-A600-4D6A-8D57-9ADBD4742102}">
  <dimension ref="A1:F29"/>
  <sheetViews>
    <sheetView workbookViewId="0"/>
  </sheetViews>
  <sheetFormatPr defaultColWidth="11.42578125" defaultRowHeight="14.45"/>
  <cols>
    <col min="1" max="1" width="16.5703125" bestFit="1" customWidth="1"/>
    <col min="2" max="3" width="24.7109375" bestFit="1" customWidth="1"/>
    <col min="4" max="4" width="25.140625" bestFit="1" customWidth="1"/>
    <col min="5" max="5" width="23.85546875" bestFit="1" customWidth="1"/>
  </cols>
  <sheetData>
    <row r="1" spans="1:6" ht="15" thickBot="1"/>
    <row r="2" spans="1:6">
      <c r="A2" s="8" t="s">
        <v>26</v>
      </c>
      <c r="F2" s="51" t="s">
        <v>329</v>
      </c>
    </row>
    <row r="3" spans="1:6">
      <c r="A3" s="6" t="s">
        <v>95</v>
      </c>
      <c r="F3" s="11">
        <f>SUM(B3:E3)/(46*4)</f>
        <v>0</v>
      </c>
    </row>
    <row r="4" spans="1:6">
      <c r="A4" s="6" t="s">
        <v>96</v>
      </c>
      <c r="F4" s="11">
        <f t="shared" ref="F4:F24" si="0">SUM(B4:E4)/(46*4)</f>
        <v>0</v>
      </c>
    </row>
    <row r="5" spans="1:6">
      <c r="A5" s="6" t="s">
        <v>97</v>
      </c>
      <c r="F5" s="11">
        <f t="shared" si="0"/>
        <v>0</v>
      </c>
    </row>
    <row r="6" spans="1:6">
      <c r="A6" s="6" t="s">
        <v>98</v>
      </c>
      <c r="F6" s="11">
        <f t="shared" si="0"/>
        <v>0</v>
      </c>
    </row>
    <row r="7" spans="1:6">
      <c r="A7" s="6" t="s">
        <v>99</v>
      </c>
      <c r="F7" s="11">
        <f>SUM(B7:E7)/(46*3)</f>
        <v>0</v>
      </c>
    </row>
    <row r="8" spans="1:6">
      <c r="A8" s="6" t="s">
        <v>100</v>
      </c>
      <c r="F8" s="11">
        <f t="shared" si="0"/>
        <v>0</v>
      </c>
    </row>
    <row r="9" spans="1:6" ht="15.75" customHeight="1">
      <c r="A9" s="6" t="s">
        <v>101</v>
      </c>
      <c r="F9" s="11">
        <f t="shared" si="0"/>
        <v>0</v>
      </c>
    </row>
    <row r="10" spans="1:6">
      <c r="A10" s="6" t="s">
        <v>102</v>
      </c>
      <c r="F10" s="11">
        <f t="shared" si="0"/>
        <v>0</v>
      </c>
    </row>
    <row r="11" spans="1:6">
      <c r="A11" s="50" t="s">
        <v>103</v>
      </c>
      <c r="F11" s="11">
        <f>SUM(B11:E11)/(30*4)</f>
        <v>0</v>
      </c>
    </row>
    <row r="12" spans="1:6">
      <c r="A12" s="6" t="s">
        <v>105</v>
      </c>
      <c r="F12" s="11">
        <f t="shared" si="0"/>
        <v>0</v>
      </c>
    </row>
    <row r="13" spans="1:6">
      <c r="A13" s="6" t="s">
        <v>106</v>
      </c>
      <c r="F13" s="11">
        <f>SUM(B13:E13)/(46*3)</f>
        <v>0</v>
      </c>
    </row>
    <row r="14" spans="1:6">
      <c r="A14" s="6" t="s">
        <v>107</v>
      </c>
      <c r="F14" s="11">
        <f t="shared" si="0"/>
        <v>0</v>
      </c>
    </row>
    <row r="15" spans="1:6">
      <c r="A15" s="50" t="s">
        <v>108</v>
      </c>
      <c r="F15" s="11">
        <f>SUM(B15:E15)/(30*4)</f>
        <v>0</v>
      </c>
    </row>
    <row r="16" spans="1:6">
      <c r="A16" s="50" t="s">
        <v>109</v>
      </c>
      <c r="F16" s="11">
        <f>SUM(B16:E16)/(30*4)</f>
        <v>0</v>
      </c>
    </row>
    <row r="17" spans="1:6">
      <c r="A17" s="6" t="s">
        <v>110</v>
      </c>
      <c r="F17" s="11">
        <f t="shared" si="0"/>
        <v>0</v>
      </c>
    </row>
    <row r="18" spans="1:6">
      <c r="A18" s="6" t="s">
        <v>111</v>
      </c>
      <c r="F18" s="11">
        <f t="shared" si="0"/>
        <v>0</v>
      </c>
    </row>
    <row r="19" spans="1:6">
      <c r="A19" s="6" t="s">
        <v>112</v>
      </c>
      <c r="F19" s="11">
        <f t="shared" si="0"/>
        <v>0</v>
      </c>
    </row>
    <row r="20" spans="1:6">
      <c r="A20" s="6" t="s">
        <v>113</v>
      </c>
      <c r="F20" s="11">
        <f t="shared" si="0"/>
        <v>0</v>
      </c>
    </row>
    <row r="21" spans="1:6">
      <c r="A21" s="6" t="s">
        <v>114</v>
      </c>
      <c r="F21" s="11">
        <f t="shared" si="0"/>
        <v>0</v>
      </c>
    </row>
    <row r="22" spans="1:6">
      <c r="A22" s="50" t="s">
        <v>115</v>
      </c>
      <c r="F22" s="11">
        <f>SUM(B22:E22)/(30*4)</f>
        <v>0</v>
      </c>
    </row>
    <row r="23" spans="1:6">
      <c r="A23" s="6" t="s">
        <v>116</v>
      </c>
      <c r="F23" s="11">
        <f t="shared" si="0"/>
        <v>0</v>
      </c>
    </row>
    <row r="24" spans="1:6">
      <c r="A24" s="6" t="s">
        <v>104</v>
      </c>
      <c r="F24" s="11">
        <f t="shared" si="0"/>
        <v>0</v>
      </c>
    </row>
    <row r="25" spans="1:6" ht="15" thickBot="1">
      <c r="A25" s="6" t="s">
        <v>330</v>
      </c>
      <c r="F25" s="11"/>
    </row>
    <row r="26" spans="1:6">
      <c r="A26" s="6" t="s">
        <v>331</v>
      </c>
      <c r="B26" s="52">
        <f>46*18+30*4</f>
        <v>948</v>
      </c>
      <c r="C26" s="52">
        <f t="shared" ref="C26:E26" si="1">46*18+30*4</f>
        <v>948</v>
      </c>
      <c r="D26" s="52">
        <f t="shared" si="1"/>
        <v>948</v>
      </c>
      <c r="E26" s="53">
        <f t="shared" si="1"/>
        <v>948</v>
      </c>
    </row>
    <row r="27" spans="1:6">
      <c r="A27" s="6" t="s">
        <v>332</v>
      </c>
      <c r="B27" s="54">
        <f>B26-B25</f>
        <v>948</v>
      </c>
      <c r="C27" s="54">
        <f t="shared" ref="C27:E27" si="2">C26-C25</f>
        <v>948</v>
      </c>
      <c r="D27" s="54">
        <f t="shared" si="2"/>
        <v>948</v>
      </c>
      <c r="E27" s="55">
        <f t="shared" si="2"/>
        <v>948</v>
      </c>
    </row>
    <row r="28" spans="1:6" ht="15" thickBot="1">
      <c r="A28" s="6" t="s">
        <v>79</v>
      </c>
      <c r="B28" s="56">
        <f>B25/B26</f>
        <v>0</v>
      </c>
      <c r="C28" s="56">
        <f t="shared" ref="C28:E28" si="3">C25/C26</f>
        <v>0</v>
      </c>
      <c r="D28" s="56">
        <f t="shared" si="3"/>
        <v>0</v>
      </c>
      <c r="E28" s="57">
        <f t="shared" si="3"/>
        <v>0</v>
      </c>
    </row>
    <row r="29" spans="1:6">
      <c r="A29" s="54"/>
      <c r="B29" s="54"/>
      <c r="C29" s="54"/>
      <c r="D29" s="54"/>
      <c r="E29" s="5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1E1E0-5A8F-4D17-955E-CC747FAD6391}">
  <dimension ref="A1:BK362"/>
  <sheetViews>
    <sheetView workbookViewId="0">
      <pane xSplit="5" ySplit="4" topLeftCell="F229" activePane="bottomRight" state="frozen"/>
      <selection pane="bottomRight" activeCell="BF230" sqref="BF230"/>
      <selection pane="bottomLeft"/>
      <selection pane="topRight"/>
    </sheetView>
  </sheetViews>
  <sheetFormatPr defaultColWidth="9.140625" defaultRowHeight="14.45"/>
  <cols>
    <col min="1" max="1" width="9" customWidth="1"/>
    <col min="2" max="2" width="4.85546875" customWidth="1"/>
    <col min="3" max="3" width="24.7109375" customWidth="1"/>
    <col min="4" max="4" width="29" customWidth="1"/>
    <col min="5" max="5" width="12.140625" customWidth="1"/>
    <col min="6" max="6" width="10.7109375" style="60" customWidth="1"/>
    <col min="7" max="7" width="9.5703125" style="60" customWidth="1"/>
    <col min="8" max="13" width="10.140625" style="60" customWidth="1"/>
    <col min="14" max="14" width="10.140625" customWidth="1"/>
    <col min="15" max="15" width="12" customWidth="1"/>
    <col min="16" max="16" width="10.85546875" customWidth="1"/>
    <col min="17" max="17" width="10.85546875" style="60" bestFit="1" customWidth="1"/>
    <col min="18" max="18" width="11" style="60" customWidth="1"/>
    <col min="19" max="19" width="12" style="60" customWidth="1"/>
    <col min="20" max="21" width="11" style="60" customWidth="1"/>
    <col min="22" max="22" width="10.7109375" style="60" customWidth="1"/>
    <col min="23" max="23" width="11.140625" style="60" customWidth="1"/>
    <col min="24" max="24" width="11.140625" customWidth="1"/>
    <col min="25" max="25" width="11.28515625" customWidth="1"/>
    <col min="26" max="26" width="10.85546875" style="60" bestFit="1" customWidth="1"/>
    <col min="27" max="27" width="10.85546875" style="60" customWidth="1"/>
    <col min="28" max="28" width="12" style="60" customWidth="1"/>
    <col min="29" max="31" width="11" style="60" customWidth="1"/>
    <col min="32" max="32" width="10.7109375" style="60" customWidth="1"/>
    <col min="33" max="33" width="11.140625" style="60" customWidth="1"/>
    <col min="34" max="34" width="11.140625" customWidth="1"/>
    <col min="35" max="36" width="11.28515625" customWidth="1"/>
    <col min="37" max="37" width="10.85546875" style="60" bestFit="1" customWidth="1"/>
    <col min="38" max="38" width="10.85546875" style="60" customWidth="1"/>
    <col min="39" max="39" width="12" style="60" customWidth="1"/>
    <col min="40" max="41" width="11" style="60" customWidth="1"/>
    <col min="42" max="42" width="10.7109375" style="60" customWidth="1"/>
    <col min="43" max="43" width="11.140625" style="60" customWidth="1"/>
    <col min="44" max="44" width="11.140625" customWidth="1"/>
    <col min="45" max="45" width="11.28515625" customWidth="1"/>
    <col min="46" max="46" width="10.85546875" style="60" bestFit="1" customWidth="1"/>
    <col min="47" max="47" width="10.85546875" style="60" customWidth="1"/>
    <col min="48" max="48" width="12" style="60" customWidth="1"/>
    <col min="49" max="51" width="11" style="60" customWidth="1"/>
    <col min="52" max="52" width="10.7109375" style="60" customWidth="1"/>
    <col min="53" max="53" width="11.140625" style="60" customWidth="1"/>
    <col min="54" max="54" width="11.140625" customWidth="1"/>
    <col min="55" max="56" width="11.28515625" customWidth="1"/>
    <col min="57" max="57" width="10.85546875" style="60" bestFit="1" customWidth="1"/>
    <col min="58" max="58" width="10.85546875" style="60" customWidth="1"/>
    <col min="59" max="60" width="12" style="60" customWidth="1"/>
    <col min="61" max="61" width="10.7109375" style="60" customWidth="1"/>
    <col min="62" max="62" width="11.140625" style="60" customWidth="1"/>
    <col min="63" max="63" width="11.140625" customWidth="1"/>
    <col min="16382" max="16384" width="9.140625" bestFit="1" customWidth="1"/>
  </cols>
  <sheetData>
    <row r="1" spans="1:63">
      <c r="F1" s="950" t="s">
        <v>333</v>
      </c>
      <c r="G1" s="950"/>
      <c r="H1" s="950"/>
      <c r="I1" s="950"/>
      <c r="J1" s="950"/>
      <c r="K1" s="950"/>
      <c r="L1" s="950"/>
      <c r="M1" s="950"/>
      <c r="N1" s="950"/>
      <c r="O1" s="950"/>
      <c r="P1" s="950"/>
      <c r="Q1" s="951" t="s">
        <v>334</v>
      </c>
      <c r="R1" s="952"/>
      <c r="S1" s="952"/>
      <c r="T1" s="952"/>
      <c r="U1" s="952"/>
      <c r="V1" s="952"/>
      <c r="W1" s="952"/>
      <c r="X1" s="952"/>
      <c r="Y1" s="952"/>
      <c r="Z1" s="936" t="s">
        <v>335</v>
      </c>
      <c r="AA1" s="937"/>
      <c r="AB1" s="937"/>
      <c r="AC1" s="937"/>
      <c r="AD1" s="937"/>
      <c r="AE1" s="937"/>
      <c r="AF1" s="937"/>
      <c r="AG1" s="937"/>
      <c r="AH1" s="937"/>
      <c r="AI1" s="937"/>
      <c r="AJ1" s="937"/>
      <c r="AK1" s="942" t="s">
        <v>336</v>
      </c>
      <c r="AL1" s="943"/>
      <c r="AM1" s="943"/>
      <c r="AN1" s="943"/>
      <c r="AO1" s="943"/>
      <c r="AP1" s="943"/>
      <c r="AQ1" s="943"/>
      <c r="AR1" s="943"/>
      <c r="AS1" s="943"/>
      <c r="AT1" s="924" t="s">
        <v>337</v>
      </c>
      <c r="AU1" s="925"/>
      <c r="AV1" s="925"/>
      <c r="AW1" s="925"/>
      <c r="AX1" s="925"/>
      <c r="AY1" s="925"/>
      <c r="AZ1" s="925"/>
      <c r="BA1" s="925"/>
      <c r="BB1" s="925"/>
      <c r="BC1" s="925"/>
      <c r="BD1" s="925"/>
      <c r="BE1" s="930" t="s">
        <v>338</v>
      </c>
      <c r="BF1" s="931"/>
      <c r="BG1" s="931"/>
      <c r="BH1" s="931"/>
      <c r="BI1" s="931"/>
      <c r="BJ1" s="931"/>
      <c r="BK1" s="931"/>
    </row>
    <row r="2" spans="1:63">
      <c r="F2" s="948" t="s">
        <v>339</v>
      </c>
      <c r="G2" s="948"/>
      <c r="H2" s="948"/>
      <c r="I2" s="948"/>
      <c r="J2" s="948"/>
      <c r="K2" s="332"/>
      <c r="L2" s="949" t="s">
        <v>340</v>
      </c>
      <c r="M2" s="949"/>
      <c r="N2" s="949"/>
      <c r="O2" s="949"/>
      <c r="P2" s="949"/>
      <c r="Q2" s="953" t="s">
        <v>339</v>
      </c>
      <c r="R2" s="954"/>
      <c r="S2" s="954"/>
      <c r="T2" s="954"/>
      <c r="U2" s="333"/>
      <c r="V2" s="955" t="s">
        <v>340</v>
      </c>
      <c r="W2" s="956"/>
      <c r="X2" s="956"/>
      <c r="Y2" s="956"/>
      <c r="Z2" s="938" t="s">
        <v>339</v>
      </c>
      <c r="AA2" s="939"/>
      <c r="AB2" s="939"/>
      <c r="AC2" s="939"/>
      <c r="AD2" s="939"/>
      <c r="AE2" s="330"/>
      <c r="AF2" s="940" t="s">
        <v>340</v>
      </c>
      <c r="AG2" s="941"/>
      <c r="AH2" s="941"/>
      <c r="AI2" s="941"/>
      <c r="AJ2" s="941"/>
      <c r="AK2" s="944" t="s">
        <v>339</v>
      </c>
      <c r="AL2" s="945"/>
      <c r="AM2" s="945"/>
      <c r="AN2" s="945"/>
      <c r="AO2" s="331"/>
      <c r="AP2" s="946" t="s">
        <v>340</v>
      </c>
      <c r="AQ2" s="947"/>
      <c r="AR2" s="947"/>
      <c r="AS2" s="947"/>
      <c r="AT2" s="926" t="s">
        <v>339</v>
      </c>
      <c r="AU2" s="927"/>
      <c r="AV2" s="927"/>
      <c r="AW2" s="927"/>
      <c r="AX2" s="927"/>
      <c r="AY2" s="328"/>
      <c r="AZ2" s="928" t="s">
        <v>340</v>
      </c>
      <c r="BA2" s="929"/>
      <c r="BB2" s="929"/>
      <c r="BC2" s="929"/>
      <c r="BD2" s="929"/>
      <c r="BE2" s="932" t="s">
        <v>339</v>
      </c>
      <c r="BF2" s="933"/>
      <c r="BG2" s="933"/>
      <c r="BH2" s="329"/>
      <c r="BI2" s="934" t="s">
        <v>340</v>
      </c>
      <c r="BJ2" s="935"/>
      <c r="BK2" s="935"/>
    </row>
    <row r="3" spans="1:63" ht="15.75" customHeight="1">
      <c r="F3" s="125">
        <v>27</v>
      </c>
      <c r="G3" s="126">
        <v>28</v>
      </c>
      <c r="H3" s="73">
        <v>29</v>
      </c>
      <c r="I3" s="73">
        <v>30</v>
      </c>
      <c r="J3" s="73">
        <v>31</v>
      </c>
      <c r="K3" s="73" t="s">
        <v>341</v>
      </c>
      <c r="L3" s="93">
        <v>27</v>
      </c>
      <c r="M3" s="94">
        <v>28</v>
      </c>
      <c r="N3" s="94">
        <v>29</v>
      </c>
      <c r="O3" s="94">
        <v>30</v>
      </c>
      <c r="P3" s="94">
        <v>31</v>
      </c>
      <c r="Q3" s="74">
        <v>32</v>
      </c>
      <c r="R3" s="66">
        <v>33</v>
      </c>
      <c r="S3" s="66">
        <v>34</v>
      </c>
      <c r="T3" s="66">
        <v>35</v>
      </c>
      <c r="U3" s="66" t="s">
        <v>341</v>
      </c>
      <c r="V3" s="80">
        <v>32</v>
      </c>
      <c r="W3" s="81">
        <v>33</v>
      </c>
      <c r="X3" s="81">
        <v>34</v>
      </c>
      <c r="Y3" s="81">
        <v>35</v>
      </c>
      <c r="Z3" s="67">
        <v>36</v>
      </c>
      <c r="AA3" s="68">
        <v>37</v>
      </c>
      <c r="AB3" s="68">
        <v>38</v>
      </c>
      <c r="AC3" s="68">
        <v>39</v>
      </c>
      <c r="AD3" s="68">
        <v>40</v>
      </c>
      <c r="AE3" s="68" t="s">
        <v>341</v>
      </c>
      <c r="AF3" s="83">
        <v>36</v>
      </c>
      <c r="AG3" s="84">
        <v>37</v>
      </c>
      <c r="AH3" s="84">
        <v>38</v>
      </c>
      <c r="AI3" s="84">
        <v>39</v>
      </c>
      <c r="AJ3" s="84">
        <v>40</v>
      </c>
      <c r="AK3" s="69">
        <v>41</v>
      </c>
      <c r="AL3" s="69">
        <v>42</v>
      </c>
      <c r="AM3" s="69">
        <v>43</v>
      </c>
      <c r="AN3" s="69">
        <v>44</v>
      </c>
      <c r="AO3" s="69" t="s">
        <v>341</v>
      </c>
      <c r="AP3" s="86">
        <v>41</v>
      </c>
      <c r="AQ3" s="86">
        <v>42</v>
      </c>
      <c r="AR3" s="86">
        <v>43</v>
      </c>
      <c r="AS3" s="86">
        <v>44</v>
      </c>
      <c r="AT3" s="70">
        <v>45</v>
      </c>
      <c r="AU3" s="71">
        <v>46</v>
      </c>
      <c r="AV3" s="71">
        <v>47</v>
      </c>
      <c r="AW3" s="71">
        <v>48</v>
      </c>
      <c r="AX3" s="71">
        <v>49</v>
      </c>
      <c r="AY3" s="71" t="s">
        <v>341</v>
      </c>
      <c r="AZ3" s="88">
        <v>45</v>
      </c>
      <c r="BA3" s="89">
        <v>46</v>
      </c>
      <c r="BB3" s="89">
        <v>47</v>
      </c>
      <c r="BC3" s="89">
        <v>48</v>
      </c>
      <c r="BD3" s="89">
        <v>49</v>
      </c>
      <c r="BE3" s="72">
        <v>50</v>
      </c>
      <c r="BF3" s="72">
        <v>51</v>
      </c>
      <c r="BG3" s="72">
        <v>52</v>
      </c>
      <c r="BH3" s="72" t="s">
        <v>341</v>
      </c>
      <c r="BI3" s="91">
        <v>50</v>
      </c>
      <c r="BJ3" s="91">
        <v>51</v>
      </c>
      <c r="BK3" s="91">
        <v>52</v>
      </c>
    </row>
    <row r="4" spans="1:63" ht="21" customHeight="1">
      <c r="A4" s="332"/>
      <c r="B4" s="332" t="s">
        <v>93</v>
      </c>
      <c r="C4" s="332" t="s">
        <v>342</v>
      </c>
      <c r="D4" s="332" t="s">
        <v>343</v>
      </c>
      <c r="E4" s="332" t="s">
        <v>344</v>
      </c>
      <c r="F4" s="58" t="e">
        <f>VLOOKUP(F3,#REF!,6,FALSE)</f>
        <v>#REF!</v>
      </c>
      <c r="G4" s="58" t="e">
        <f>VLOOKUP(G3,#REF!,6,FALSE)</f>
        <v>#REF!</v>
      </c>
      <c r="H4" s="58" t="e">
        <f>VLOOKUP(H3,#REF!,6,FALSE)</f>
        <v>#REF!</v>
      </c>
      <c r="I4" s="58" t="e">
        <f>VLOOKUP(I3,#REF!,6,FALSE)</f>
        <v>#REF!</v>
      </c>
      <c r="J4" s="58" t="e">
        <f>VLOOKUP(J3,#REF!,6,FALSE)</f>
        <v>#REF!</v>
      </c>
      <c r="K4" s="58" t="s">
        <v>333</v>
      </c>
      <c r="L4" s="95" t="e">
        <f>VLOOKUP(L3,#REF!,6,FALSE)</f>
        <v>#REF!</v>
      </c>
      <c r="M4" s="95" t="e">
        <f>VLOOKUP(M3,#REF!,6,FALSE)</f>
        <v>#REF!</v>
      </c>
      <c r="N4" s="95" t="e">
        <f>VLOOKUP(N3,#REF!,6,FALSE)</f>
        <v>#REF!</v>
      </c>
      <c r="O4" s="95" t="e">
        <f>VLOOKUP(O3,#REF!,6,FALSE)</f>
        <v>#REF!</v>
      </c>
      <c r="P4" s="95" t="e">
        <f>VLOOKUP(P3,#REF!,6,FALSE)</f>
        <v>#REF!</v>
      </c>
      <c r="Q4" s="61" t="e">
        <f>VLOOKUP(Q3,#REF!,6,FALSE)</f>
        <v>#REF!</v>
      </c>
      <c r="R4" s="61" t="e">
        <f>VLOOKUP(R3,#REF!,6,FALSE)</f>
        <v>#REF!</v>
      </c>
      <c r="S4" s="61" t="e">
        <f>VLOOKUP(S3,#REF!,6,FALSE)</f>
        <v>#REF!</v>
      </c>
      <c r="T4" s="61" t="e">
        <f>VLOOKUP(T3,#REF!,6,FALSE)</f>
        <v>#REF!</v>
      </c>
      <c r="U4" s="61" t="s">
        <v>334</v>
      </c>
      <c r="V4" s="82" t="e">
        <f>VLOOKUP(V3,#REF!,6,FALSE)</f>
        <v>#REF!</v>
      </c>
      <c r="W4" s="82" t="e">
        <f>VLOOKUP(W3,#REF!,6,FALSE)</f>
        <v>#REF!</v>
      </c>
      <c r="X4" s="82" t="e">
        <f>VLOOKUP(X3,#REF!,6,FALSE)</f>
        <v>#REF!</v>
      </c>
      <c r="Y4" s="82" t="e">
        <f>VLOOKUP(Y3,#REF!,6,FALSE)</f>
        <v>#REF!</v>
      </c>
      <c r="Z4" s="62" t="e">
        <f>VLOOKUP(Z3,#REF!,6,FALSE)</f>
        <v>#REF!</v>
      </c>
      <c r="AA4" s="62" t="e">
        <f>VLOOKUP(AA3,#REF!,6,FALSE)</f>
        <v>#REF!</v>
      </c>
      <c r="AB4" s="62" t="e">
        <f>VLOOKUP(AB3,#REF!,6,FALSE)</f>
        <v>#REF!</v>
      </c>
      <c r="AC4" s="62" t="e">
        <f>VLOOKUP(AC3,#REF!,6,FALSE)</f>
        <v>#REF!</v>
      </c>
      <c r="AD4" s="62" t="e">
        <f>VLOOKUP(AD3,#REF!,6,FALSE)</f>
        <v>#REF!</v>
      </c>
      <c r="AE4" s="62" t="s">
        <v>335</v>
      </c>
      <c r="AF4" s="85" t="e">
        <f>VLOOKUP(AF3,#REF!,6,FALSE)</f>
        <v>#REF!</v>
      </c>
      <c r="AG4" s="85" t="e">
        <f>VLOOKUP(AG3,#REF!,6,FALSE)</f>
        <v>#REF!</v>
      </c>
      <c r="AH4" s="85" t="e">
        <f>VLOOKUP(AH3,#REF!,6,FALSE)</f>
        <v>#REF!</v>
      </c>
      <c r="AI4" s="85" t="e">
        <f>VLOOKUP(AI3,#REF!,6,FALSE)</f>
        <v>#REF!</v>
      </c>
      <c r="AJ4" s="85" t="e">
        <f>VLOOKUP(AJ3,#REF!,6,FALSE)</f>
        <v>#REF!</v>
      </c>
      <c r="AK4" s="63" t="e">
        <f>VLOOKUP(AK3,#REF!,6,FALSE)</f>
        <v>#REF!</v>
      </c>
      <c r="AL4" s="63" t="e">
        <f>VLOOKUP(AL3,#REF!,6,FALSE)</f>
        <v>#REF!</v>
      </c>
      <c r="AM4" s="63" t="e">
        <f>VLOOKUP(AM3,#REF!,6,FALSE)</f>
        <v>#REF!</v>
      </c>
      <c r="AN4" s="63" t="e">
        <f>VLOOKUP(AN3,#REF!,6,FALSE)</f>
        <v>#REF!</v>
      </c>
      <c r="AO4" s="63" t="s">
        <v>336</v>
      </c>
      <c r="AP4" s="87" t="e">
        <f>VLOOKUP(AP3,#REF!,6,FALSE)</f>
        <v>#REF!</v>
      </c>
      <c r="AQ4" s="87" t="e">
        <f>VLOOKUP(AQ3,#REF!,6,FALSE)</f>
        <v>#REF!</v>
      </c>
      <c r="AR4" s="87" t="e">
        <f>VLOOKUP(AR3,#REF!,6,FALSE)</f>
        <v>#REF!</v>
      </c>
      <c r="AS4" s="87" t="e">
        <f>VLOOKUP(AS3,#REF!,6,FALSE)</f>
        <v>#REF!</v>
      </c>
      <c r="AT4" s="64" t="e">
        <f>VLOOKUP(AT3,#REF!,6,FALSE)</f>
        <v>#REF!</v>
      </c>
      <c r="AU4" s="64" t="e">
        <f>VLOOKUP(AU3,#REF!,6,FALSE)</f>
        <v>#REF!</v>
      </c>
      <c r="AV4" s="64" t="e">
        <f>VLOOKUP(AV3,#REF!,6,FALSE)</f>
        <v>#REF!</v>
      </c>
      <c r="AW4" s="64" t="e">
        <f>VLOOKUP(AW3,#REF!,6,FALSE)</f>
        <v>#REF!</v>
      </c>
      <c r="AX4" s="64" t="e">
        <f>VLOOKUP(AX3,#REF!,6,FALSE)</f>
        <v>#REF!</v>
      </c>
      <c r="AY4" s="64" t="s">
        <v>337</v>
      </c>
      <c r="AZ4" s="90" t="e">
        <f>VLOOKUP(AZ3,#REF!,6,FALSE)</f>
        <v>#REF!</v>
      </c>
      <c r="BA4" s="90" t="e">
        <f>VLOOKUP(BA3,#REF!,6,FALSE)</f>
        <v>#REF!</v>
      </c>
      <c r="BB4" s="90" t="e">
        <f>VLOOKUP(BB3,#REF!,6,FALSE)</f>
        <v>#REF!</v>
      </c>
      <c r="BC4" s="90" t="e">
        <f>VLOOKUP(BC3,#REF!,6,FALSE)</f>
        <v>#REF!</v>
      </c>
      <c r="BD4" s="90" t="e">
        <f>VLOOKUP(BD3,#REF!,6,FALSE)</f>
        <v>#REF!</v>
      </c>
      <c r="BE4" s="65" t="e">
        <f>VLOOKUP(BE3,#REF!,6,FALSE)</f>
        <v>#REF!</v>
      </c>
      <c r="BF4" s="65" t="e">
        <f>VLOOKUP(BF3,#REF!,6,FALSE)</f>
        <v>#REF!</v>
      </c>
      <c r="BG4" s="65" t="e">
        <f>VLOOKUP(BG3,#REF!,6,FALSE)</f>
        <v>#REF!</v>
      </c>
      <c r="BH4" s="65" t="s">
        <v>338</v>
      </c>
      <c r="BI4" s="92" t="e">
        <f>VLOOKUP(BI3,#REF!,6,FALSE)</f>
        <v>#REF!</v>
      </c>
      <c r="BJ4" s="92" t="e">
        <f>VLOOKUP(BJ3,#REF!,6,FALSE)</f>
        <v>#REF!</v>
      </c>
      <c r="BK4" s="92" t="e">
        <f>VLOOKUP(BK3,#REF!,6,FALSE)</f>
        <v>#REF!</v>
      </c>
    </row>
    <row r="5" spans="1:63">
      <c r="A5" s="194" t="s">
        <v>95</v>
      </c>
      <c r="B5" s="171">
        <v>47</v>
      </c>
      <c r="C5" s="171" t="s">
        <v>10</v>
      </c>
      <c r="D5" s="194" t="s">
        <v>345</v>
      </c>
      <c r="E5" s="194" t="s">
        <v>345</v>
      </c>
      <c r="F5" s="199">
        <v>14</v>
      </c>
      <c r="G5" s="200">
        <v>2</v>
      </c>
      <c r="H5" s="200">
        <v>0</v>
      </c>
      <c r="I5" s="200">
        <v>0</v>
      </c>
      <c r="J5" s="200">
        <v>0</v>
      </c>
      <c r="K5" s="172">
        <f t="shared" ref="K5:K18" si="0">SUM(F5:J5)</f>
        <v>16</v>
      </c>
      <c r="L5" s="199">
        <v>14</v>
      </c>
      <c r="M5" s="200">
        <v>4</v>
      </c>
      <c r="N5" s="200">
        <v>0</v>
      </c>
      <c r="O5" s="200">
        <v>0</v>
      </c>
      <c r="P5" s="210">
        <v>0</v>
      </c>
      <c r="Q5" s="200">
        <v>0</v>
      </c>
      <c r="R5" s="216">
        <v>0</v>
      </c>
      <c r="S5" s="216">
        <v>0</v>
      </c>
      <c r="T5" s="216">
        <v>0</v>
      </c>
      <c r="U5" s="174">
        <f t="shared" ref="U5:U14" si="1">SUM(Q5:T5)</f>
        <v>0</v>
      </c>
      <c r="V5" s="200">
        <v>0</v>
      </c>
      <c r="W5" s="216">
        <v>0</v>
      </c>
      <c r="X5" s="216">
        <v>0</v>
      </c>
      <c r="Y5" s="216">
        <v>0</v>
      </c>
      <c r="Z5" s="200">
        <v>0</v>
      </c>
      <c r="AA5" s="216">
        <v>0</v>
      </c>
      <c r="AB5" s="216">
        <v>0</v>
      </c>
      <c r="AC5" s="216">
        <v>0</v>
      </c>
      <c r="AD5" s="216"/>
      <c r="AE5" s="174">
        <f t="shared" ref="AE5:AE18" si="2">SUM(Z5:AD5)</f>
        <v>0</v>
      </c>
      <c r="AF5" s="200">
        <v>0</v>
      </c>
      <c r="AG5" s="216">
        <v>0</v>
      </c>
      <c r="AH5" s="220"/>
      <c r="AI5" s="220"/>
      <c r="AJ5" s="220"/>
      <c r="AK5" s="200">
        <v>0</v>
      </c>
      <c r="AL5" s="200">
        <v>0</v>
      </c>
      <c r="AM5" s="200">
        <v>0</v>
      </c>
      <c r="AN5" s="200">
        <v>0</v>
      </c>
      <c r="AO5" s="200"/>
      <c r="AP5" s="200"/>
      <c r="AQ5" s="200"/>
      <c r="AR5" s="210"/>
      <c r="AS5" s="210"/>
      <c r="AT5" s="200">
        <v>0</v>
      </c>
      <c r="AU5" s="216">
        <v>0</v>
      </c>
      <c r="AV5" s="216">
        <v>0</v>
      </c>
      <c r="AW5" s="216">
        <v>0</v>
      </c>
      <c r="AX5" s="216"/>
      <c r="AY5" s="216"/>
      <c r="AZ5" s="200"/>
      <c r="BA5" s="216"/>
      <c r="BB5" s="220"/>
      <c r="BC5" s="220"/>
      <c r="BD5" s="220"/>
      <c r="BE5" s="200">
        <v>0</v>
      </c>
      <c r="BF5" s="200">
        <v>0</v>
      </c>
      <c r="BG5" s="200">
        <v>0</v>
      </c>
      <c r="BH5" s="200"/>
      <c r="BI5" s="200"/>
      <c r="BJ5" s="200"/>
      <c r="BK5" s="210"/>
    </row>
    <row r="6" spans="1:63">
      <c r="A6" s="102" t="s">
        <v>95</v>
      </c>
      <c r="B6" s="1">
        <v>47</v>
      </c>
      <c r="C6" s="1" t="s">
        <v>10</v>
      </c>
      <c r="D6" s="102" t="s">
        <v>346</v>
      </c>
      <c r="E6" s="102" t="s">
        <v>346</v>
      </c>
      <c r="F6" s="103">
        <v>12</v>
      </c>
      <c r="G6" s="103">
        <v>2</v>
      </c>
      <c r="H6" s="103">
        <v>0</v>
      </c>
      <c r="I6" s="103">
        <v>0</v>
      </c>
      <c r="J6" s="103">
        <v>0</v>
      </c>
      <c r="K6" s="118">
        <f t="shared" si="0"/>
        <v>14</v>
      </c>
      <c r="L6" s="203">
        <v>12</v>
      </c>
      <c r="M6" s="207">
        <v>2</v>
      </c>
      <c r="N6" s="207">
        <v>0</v>
      </c>
      <c r="O6" s="207">
        <v>0</v>
      </c>
      <c r="P6" s="212">
        <v>0</v>
      </c>
      <c r="Q6" s="107">
        <v>0</v>
      </c>
      <c r="R6" s="103">
        <v>0</v>
      </c>
      <c r="S6" s="103">
        <v>0</v>
      </c>
      <c r="T6" s="104">
        <v>0</v>
      </c>
      <c r="U6" s="121">
        <f t="shared" si="1"/>
        <v>0</v>
      </c>
      <c r="V6" s="203">
        <v>0</v>
      </c>
      <c r="W6" s="207">
        <v>0</v>
      </c>
      <c r="X6" s="103">
        <v>0</v>
      </c>
      <c r="Y6" s="104">
        <v>0</v>
      </c>
      <c r="Z6" s="107">
        <v>0</v>
      </c>
      <c r="AA6" s="103">
        <v>0</v>
      </c>
      <c r="AB6" s="103">
        <v>0</v>
      </c>
      <c r="AC6" s="103">
        <v>0</v>
      </c>
      <c r="AD6" s="104"/>
      <c r="AE6" s="121">
        <f t="shared" si="2"/>
        <v>0</v>
      </c>
      <c r="AF6" s="107">
        <v>0</v>
      </c>
      <c r="AG6" s="103">
        <v>0</v>
      </c>
      <c r="AH6" s="221"/>
      <c r="AI6" s="221"/>
      <c r="AJ6" s="212"/>
      <c r="AK6" s="107">
        <v>0</v>
      </c>
      <c r="AL6" s="103">
        <v>0</v>
      </c>
      <c r="AM6" s="103">
        <v>0</v>
      </c>
      <c r="AN6" s="104">
        <v>0</v>
      </c>
      <c r="AO6" s="223"/>
      <c r="AP6" s="203"/>
      <c r="AQ6" s="207"/>
      <c r="AR6" s="221"/>
      <c r="AS6" s="212"/>
      <c r="AT6" s="107">
        <v>0</v>
      </c>
      <c r="AU6" s="103">
        <v>0</v>
      </c>
      <c r="AV6" s="103">
        <v>0</v>
      </c>
      <c r="AW6" s="103">
        <v>0</v>
      </c>
      <c r="AX6" s="104"/>
      <c r="AY6" s="223"/>
      <c r="AZ6" s="203"/>
      <c r="BA6" s="207"/>
      <c r="BB6" s="221"/>
      <c r="BC6" s="221"/>
      <c r="BD6" s="212"/>
      <c r="BE6" s="107">
        <v>0</v>
      </c>
      <c r="BF6" s="103">
        <v>0</v>
      </c>
      <c r="BG6" s="103">
        <v>0</v>
      </c>
      <c r="BH6" s="103"/>
      <c r="BI6" s="103"/>
      <c r="BJ6" s="103"/>
      <c r="BK6" s="102"/>
    </row>
    <row r="7" spans="1:63">
      <c r="A7" s="102" t="s">
        <v>95</v>
      </c>
      <c r="B7" s="1">
        <v>47</v>
      </c>
      <c r="C7" s="1" t="s">
        <v>10</v>
      </c>
      <c r="D7" s="102" t="s">
        <v>347</v>
      </c>
      <c r="E7" s="102" t="s">
        <v>347</v>
      </c>
      <c r="F7" s="103">
        <v>1</v>
      </c>
      <c r="G7" s="103">
        <v>1</v>
      </c>
      <c r="H7" s="103">
        <v>1</v>
      </c>
      <c r="I7" s="103">
        <v>1</v>
      </c>
      <c r="J7" s="103">
        <v>1</v>
      </c>
      <c r="K7" s="118">
        <f t="shared" si="0"/>
        <v>5</v>
      </c>
      <c r="L7" s="105">
        <v>2</v>
      </c>
      <c r="M7" s="103">
        <v>2</v>
      </c>
      <c r="N7" s="103">
        <v>1</v>
      </c>
      <c r="O7" s="103">
        <v>1</v>
      </c>
      <c r="P7" s="106">
        <v>1</v>
      </c>
      <c r="Q7" s="107">
        <v>1</v>
      </c>
      <c r="R7" s="103">
        <v>1</v>
      </c>
      <c r="S7" s="103">
        <v>1</v>
      </c>
      <c r="T7" s="104">
        <v>1</v>
      </c>
      <c r="U7" s="121">
        <f t="shared" si="1"/>
        <v>4</v>
      </c>
      <c r="V7" s="105">
        <v>1</v>
      </c>
      <c r="W7" s="103">
        <v>1</v>
      </c>
      <c r="X7" s="103">
        <v>2</v>
      </c>
      <c r="Y7" s="104">
        <v>3</v>
      </c>
      <c r="Z7" s="107">
        <v>1</v>
      </c>
      <c r="AA7" s="103">
        <v>1</v>
      </c>
      <c r="AB7" s="103">
        <v>1</v>
      </c>
      <c r="AC7" s="103">
        <v>1</v>
      </c>
      <c r="AD7" s="104"/>
      <c r="AE7" s="121">
        <f t="shared" si="2"/>
        <v>4</v>
      </c>
      <c r="AF7" s="107">
        <v>2</v>
      </c>
      <c r="AG7" s="103">
        <v>2</v>
      </c>
      <c r="AH7" s="102">
        <v>3</v>
      </c>
      <c r="AI7" s="102"/>
      <c r="AJ7" s="106"/>
      <c r="AK7" s="107">
        <v>1</v>
      </c>
      <c r="AL7" s="103">
        <v>1</v>
      </c>
      <c r="AM7" s="103">
        <v>1</v>
      </c>
      <c r="AN7" s="104">
        <v>1</v>
      </c>
      <c r="AO7" s="119"/>
      <c r="AP7" s="105">
        <v>1</v>
      </c>
      <c r="AQ7" s="103">
        <v>1</v>
      </c>
      <c r="AR7" s="102">
        <v>1</v>
      </c>
      <c r="AS7" s="106">
        <v>1</v>
      </c>
      <c r="AT7" s="107">
        <v>1</v>
      </c>
      <c r="AU7" s="103">
        <v>1</v>
      </c>
      <c r="AV7" s="103">
        <v>1</v>
      </c>
      <c r="AW7" s="103">
        <v>1</v>
      </c>
      <c r="AX7" s="104"/>
      <c r="AY7" s="119"/>
      <c r="AZ7" s="105">
        <v>1</v>
      </c>
      <c r="BA7" s="103">
        <v>1</v>
      </c>
      <c r="BB7" s="102">
        <v>1</v>
      </c>
      <c r="BC7" s="102"/>
      <c r="BD7" s="106"/>
      <c r="BE7" s="107">
        <v>1</v>
      </c>
      <c r="BF7" s="103">
        <v>1</v>
      </c>
      <c r="BG7" s="103">
        <v>1</v>
      </c>
      <c r="BH7" s="103"/>
      <c r="BI7" s="103"/>
      <c r="BJ7" s="103"/>
      <c r="BK7" s="102"/>
    </row>
    <row r="8" spans="1:63">
      <c r="A8" s="102" t="s">
        <v>95</v>
      </c>
      <c r="B8" s="1">
        <v>47</v>
      </c>
      <c r="C8" s="1" t="s">
        <v>10</v>
      </c>
      <c r="D8" s="102" t="s">
        <v>348</v>
      </c>
      <c r="E8" s="102" t="s">
        <v>348</v>
      </c>
      <c r="F8" s="103">
        <v>5</v>
      </c>
      <c r="G8" s="103">
        <v>7</v>
      </c>
      <c r="H8" s="103">
        <v>7</v>
      </c>
      <c r="I8" s="103">
        <v>4</v>
      </c>
      <c r="J8" s="103">
        <v>0</v>
      </c>
      <c r="K8" s="118">
        <f t="shared" si="0"/>
        <v>23</v>
      </c>
      <c r="L8" s="105">
        <v>5</v>
      </c>
      <c r="M8" s="103">
        <v>15</v>
      </c>
      <c r="N8" s="103">
        <v>4</v>
      </c>
      <c r="O8" s="103">
        <v>4</v>
      </c>
      <c r="P8" s="106">
        <v>4</v>
      </c>
      <c r="Q8" s="107">
        <v>0</v>
      </c>
      <c r="R8" s="103">
        <v>0</v>
      </c>
      <c r="S8" s="103">
        <v>0</v>
      </c>
      <c r="T8" s="104">
        <v>0</v>
      </c>
      <c r="U8" s="121">
        <f t="shared" si="1"/>
        <v>0</v>
      </c>
      <c r="V8" s="105">
        <v>4</v>
      </c>
      <c r="W8" s="103">
        <v>0</v>
      </c>
      <c r="X8" s="103">
        <v>2</v>
      </c>
      <c r="Y8" s="104">
        <v>2</v>
      </c>
      <c r="Z8" s="107">
        <v>0</v>
      </c>
      <c r="AA8" s="103">
        <v>0</v>
      </c>
      <c r="AB8" s="103">
        <v>0</v>
      </c>
      <c r="AC8" s="103">
        <v>0</v>
      </c>
      <c r="AD8" s="104"/>
      <c r="AE8" s="121">
        <f t="shared" si="2"/>
        <v>0</v>
      </c>
      <c r="AF8" s="107">
        <v>2</v>
      </c>
      <c r="AG8" s="103">
        <v>2</v>
      </c>
      <c r="AH8" s="102">
        <v>2</v>
      </c>
      <c r="AI8" s="102">
        <v>2</v>
      </c>
      <c r="AJ8" s="106">
        <v>2</v>
      </c>
      <c r="AK8" s="107">
        <v>0</v>
      </c>
      <c r="AL8" s="103">
        <v>0</v>
      </c>
      <c r="AM8" s="103">
        <v>0</v>
      </c>
      <c r="AN8" s="104">
        <v>0</v>
      </c>
      <c r="AO8" s="119"/>
      <c r="AP8" s="105">
        <v>4</v>
      </c>
      <c r="AQ8" s="103">
        <v>4</v>
      </c>
      <c r="AR8" s="102">
        <v>4</v>
      </c>
      <c r="AS8" s="106">
        <v>4</v>
      </c>
      <c r="AT8" s="107">
        <v>0</v>
      </c>
      <c r="AU8" s="103">
        <v>0</v>
      </c>
      <c r="AV8" s="103">
        <v>0</v>
      </c>
      <c r="AW8" s="103">
        <v>0</v>
      </c>
      <c r="AX8" s="104"/>
      <c r="AY8" s="119"/>
      <c r="AZ8" s="105">
        <v>4</v>
      </c>
      <c r="BA8" s="103">
        <v>4</v>
      </c>
      <c r="BB8" s="102">
        <v>4</v>
      </c>
      <c r="BC8" s="102">
        <v>3</v>
      </c>
      <c r="BD8" s="106">
        <v>4</v>
      </c>
      <c r="BE8" s="107">
        <v>0</v>
      </c>
      <c r="BF8" s="103">
        <v>0</v>
      </c>
      <c r="BG8" s="103">
        <v>0</v>
      </c>
      <c r="BH8" s="103"/>
      <c r="BI8" s="103">
        <v>4</v>
      </c>
      <c r="BJ8" s="103">
        <v>4</v>
      </c>
      <c r="BK8" s="102">
        <v>4</v>
      </c>
    </row>
    <row r="9" spans="1:63">
      <c r="A9" s="102" t="s">
        <v>95</v>
      </c>
      <c r="B9" s="1">
        <v>47</v>
      </c>
      <c r="C9" s="1" t="s">
        <v>10</v>
      </c>
      <c r="D9" s="102" t="s">
        <v>349</v>
      </c>
      <c r="E9" s="102" t="s">
        <v>349</v>
      </c>
      <c r="F9" s="103">
        <v>5</v>
      </c>
      <c r="G9" s="103">
        <v>7</v>
      </c>
      <c r="H9" s="103">
        <v>7</v>
      </c>
      <c r="I9" s="103">
        <v>4</v>
      </c>
      <c r="J9" s="103">
        <v>0</v>
      </c>
      <c r="K9" s="118">
        <f t="shared" si="0"/>
        <v>23</v>
      </c>
      <c r="L9" s="105">
        <v>5</v>
      </c>
      <c r="M9" s="103">
        <v>4</v>
      </c>
      <c r="N9" s="103">
        <v>4</v>
      </c>
      <c r="O9" s="103">
        <v>4</v>
      </c>
      <c r="P9" s="106">
        <v>4</v>
      </c>
      <c r="Q9" s="107">
        <v>0</v>
      </c>
      <c r="R9" s="103">
        <v>0</v>
      </c>
      <c r="S9" s="103">
        <v>0</v>
      </c>
      <c r="T9" s="104">
        <v>0</v>
      </c>
      <c r="U9" s="121">
        <f t="shared" si="1"/>
        <v>0</v>
      </c>
      <c r="V9" s="105">
        <v>4</v>
      </c>
      <c r="W9" s="103">
        <v>0</v>
      </c>
      <c r="X9" s="103">
        <v>2</v>
      </c>
      <c r="Y9" s="104">
        <v>2</v>
      </c>
      <c r="Z9" s="107">
        <v>0</v>
      </c>
      <c r="AA9" s="103">
        <v>0</v>
      </c>
      <c r="AB9" s="103">
        <v>0</v>
      </c>
      <c r="AC9" s="103">
        <v>0</v>
      </c>
      <c r="AD9" s="104"/>
      <c r="AE9" s="121">
        <f t="shared" si="2"/>
        <v>0</v>
      </c>
      <c r="AF9" s="107">
        <v>2</v>
      </c>
      <c r="AG9" s="103">
        <v>2</v>
      </c>
      <c r="AH9" s="102">
        <v>2</v>
      </c>
      <c r="AI9" s="102">
        <v>2</v>
      </c>
      <c r="AJ9" s="106">
        <v>2</v>
      </c>
      <c r="AK9" s="107">
        <v>0</v>
      </c>
      <c r="AL9" s="103">
        <v>0</v>
      </c>
      <c r="AM9" s="103">
        <v>0</v>
      </c>
      <c r="AN9" s="104">
        <v>0</v>
      </c>
      <c r="AO9" s="119"/>
      <c r="AP9" s="105">
        <v>5</v>
      </c>
      <c r="AQ9" s="103">
        <v>5</v>
      </c>
      <c r="AR9" s="102">
        <v>5</v>
      </c>
      <c r="AS9" s="106">
        <v>5</v>
      </c>
      <c r="AT9" s="107">
        <v>0</v>
      </c>
      <c r="AU9" s="103">
        <v>0</v>
      </c>
      <c r="AV9" s="103">
        <v>0</v>
      </c>
      <c r="AW9" s="103">
        <v>0</v>
      </c>
      <c r="AX9" s="104"/>
      <c r="AY9" s="119"/>
      <c r="AZ9" s="105">
        <v>2</v>
      </c>
      <c r="BA9" s="103">
        <v>2</v>
      </c>
      <c r="BB9" s="102">
        <v>2</v>
      </c>
      <c r="BC9" s="102">
        <v>2</v>
      </c>
      <c r="BD9" s="106">
        <v>6</v>
      </c>
      <c r="BE9" s="107">
        <v>0</v>
      </c>
      <c r="BF9" s="103">
        <v>0</v>
      </c>
      <c r="BG9" s="103">
        <v>0</v>
      </c>
      <c r="BH9" s="103"/>
      <c r="BI9" s="103">
        <v>4</v>
      </c>
      <c r="BJ9" s="103">
        <v>6</v>
      </c>
      <c r="BK9" s="102">
        <v>6</v>
      </c>
    </row>
    <row r="10" spans="1:63">
      <c r="A10" s="102" t="s">
        <v>95</v>
      </c>
      <c r="B10" s="1">
        <v>47</v>
      </c>
      <c r="C10" s="1" t="s">
        <v>10</v>
      </c>
      <c r="D10" s="102" t="s">
        <v>350</v>
      </c>
      <c r="E10" s="102" t="s">
        <v>350</v>
      </c>
      <c r="F10" s="103">
        <v>0</v>
      </c>
      <c r="G10" s="103">
        <v>12</v>
      </c>
      <c r="H10" s="103">
        <v>4</v>
      </c>
      <c r="I10" s="103">
        <v>0</v>
      </c>
      <c r="J10" s="103">
        <v>0</v>
      </c>
      <c r="K10" s="118">
        <f t="shared" si="0"/>
        <v>16</v>
      </c>
      <c r="L10" s="105">
        <v>0</v>
      </c>
      <c r="M10" s="103">
        <v>0</v>
      </c>
      <c r="N10" s="103">
        <v>0</v>
      </c>
      <c r="O10" s="103">
        <v>0</v>
      </c>
      <c r="P10" s="106">
        <v>0</v>
      </c>
      <c r="Q10" s="107">
        <v>0</v>
      </c>
      <c r="R10" s="103">
        <v>0</v>
      </c>
      <c r="S10" s="103">
        <v>0</v>
      </c>
      <c r="T10" s="104">
        <v>0</v>
      </c>
      <c r="U10" s="121">
        <f t="shared" si="1"/>
        <v>0</v>
      </c>
      <c r="V10" s="105">
        <v>0</v>
      </c>
      <c r="W10" s="103">
        <v>0</v>
      </c>
      <c r="X10" s="103">
        <v>0</v>
      </c>
      <c r="Y10" s="104">
        <v>0</v>
      </c>
      <c r="Z10" s="107">
        <v>0</v>
      </c>
      <c r="AA10" s="103">
        <v>0</v>
      </c>
      <c r="AB10" s="103">
        <v>0</v>
      </c>
      <c r="AC10" s="103">
        <v>0</v>
      </c>
      <c r="AD10" s="104"/>
      <c r="AE10" s="121">
        <f t="shared" si="2"/>
        <v>0</v>
      </c>
      <c r="AF10" s="107">
        <v>0</v>
      </c>
      <c r="AG10" s="103">
        <v>0</v>
      </c>
      <c r="AH10" s="102"/>
      <c r="AI10" s="102"/>
      <c r="AJ10" s="106"/>
      <c r="AK10" s="107">
        <v>0</v>
      </c>
      <c r="AL10" s="103">
        <v>0</v>
      </c>
      <c r="AM10" s="103">
        <v>0</v>
      </c>
      <c r="AN10" s="104">
        <v>0</v>
      </c>
      <c r="AO10" s="119"/>
      <c r="AP10" s="105"/>
      <c r="AQ10" s="103"/>
      <c r="AR10" s="102"/>
      <c r="AS10" s="106"/>
      <c r="AT10" s="107">
        <v>0</v>
      </c>
      <c r="AU10" s="103">
        <v>0</v>
      </c>
      <c r="AV10" s="103">
        <v>0</v>
      </c>
      <c r="AW10" s="103">
        <v>0</v>
      </c>
      <c r="AX10" s="104"/>
      <c r="AY10" s="119"/>
      <c r="AZ10" s="105"/>
      <c r="BA10" s="103"/>
      <c r="BB10" s="102"/>
      <c r="BC10" s="102"/>
      <c r="BD10" s="106"/>
      <c r="BE10" s="107">
        <v>0</v>
      </c>
      <c r="BF10" s="103">
        <v>0</v>
      </c>
      <c r="BG10" s="103">
        <v>0</v>
      </c>
      <c r="BH10" s="103"/>
      <c r="BI10" s="103"/>
      <c r="BJ10" s="103"/>
      <c r="BK10" s="102"/>
    </row>
    <row r="11" spans="1:63">
      <c r="A11" s="102" t="s">
        <v>95</v>
      </c>
      <c r="B11" s="1">
        <v>47</v>
      </c>
      <c r="C11" s="1" t="s">
        <v>10</v>
      </c>
      <c r="D11" s="102" t="s">
        <v>351</v>
      </c>
      <c r="E11" s="102" t="s">
        <v>351</v>
      </c>
      <c r="F11" s="103">
        <v>1</v>
      </c>
      <c r="G11" s="103">
        <v>1</v>
      </c>
      <c r="H11" s="103">
        <v>1</v>
      </c>
      <c r="I11" s="103">
        <v>1</v>
      </c>
      <c r="J11" s="103">
        <v>1</v>
      </c>
      <c r="K11" s="118">
        <f t="shared" si="0"/>
        <v>5</v>
      </c>
      <c r="L11" s="105">
        <v>1</v>
      </c>
      <c r="M11" s="103">
        <v>2</v>
      </c>
      <c r="N11" s="103">
        <v>1</v>
      </c>
      <c r="O11" s="103">
        <v>1</v>
      </c>
      <c r="P11" s="106">
        <v>1</v>
      </c>
      <c r="Q11" s="107">
        <v>1</v>
      </c>
      <c r="R11" s="103">
        <v>1</v>
      </c>
      <c r="S11" s="103">
        <v>1</v>
      </c>
      <c r="T11" s="104">
        <v>1</v>
      </c>
      <c r="U11" s="121">
        <f t="shared" si="1"/>
        <v>4</v>
      </c>
      <c r="V11" s="105">
        <v>1</v>
      </c>
      <c r="W11" s="103">
        <v>1</v>
      </c>
      <c r="X11" s="103">
        <v>1</v>
      </c>
      <c r="Y11" s="104">
        <v>1</v>
      </c>
      <c r="Z11" s="107">
        <v>1</v>
      </c>
      <c r="AA11" s="103">
        <v>1</v>
      </c>
      <c r="AB11" s="103">
        <v>1</v>
      </c>
      <c r="AC11" s="103">
        <v>1</v>
      </c>
      <c r="AD11" s="104"/>
      <c r="AE11" s="121">
        <f t="shared" si="2"/>
        <v>4</v>
      </c>
      <c r="AF11" s="107">
        <v>1</v>
      </c>
      <c r="AG11" s="103">
        <v>1</v>
      </c>
      <c r="AH11" s="102">
        <v>3</v>
      </c>
      <c r="AI11" s="102"/>
      <c r="AJ11" s="106">
        <v>2</v>
      </c>
      <c r="AK11" s="107">
        <v>1</v>
      </c>
      <c r="AL11" s="103">
        <v>1</v>
      </c>
      <c r="AM11" s="103">
        <v>1</v>
      </c>
      <c r="AN11" s="104">
        <v>1</v>
      </c>
      <c r="AO11" s="119"/>
      <c r="AP11" s="105">
        <v>1</v>
      </c>
      <c r="AQ11" s="103">
        <v>1</v>
      </c>
      <c r="AR11" s="102">
        <v>1</v>
      </c>
      <c r="AS11" s="106">
        <v>1</v>
      </c>
      <c r="AT11" s="107">
        <v>1</v>
      </c>
      <c r="AU11" s="103">
        <v>1</v>
      </c>
      <c r="AV11" s="103">
        <v>1</v>
      </c>
      <c r="AW11" s="103">
        <v>1</v>
      </c>
      <c r="AX11" s="104"/>
      <c r="AY11" s="119"/>
      <c r="AZ11" s="105"/>
      <c r="BA11" s="103"/>
      <c r="BB11" s="102"/>
      <c r="BC11" s="102"/>
      <c r="BD11" s="106"/>
      <c r="BE11" s="107">
        <v>1</v>
      </c>
      <c r="BF11" s="103">
        <v>1</v>
      </c>
      <c r="BG11" s="103">
        <v>1</v>
      </c>
      <c r="BH11" s="103"/>
      <c r="BI11" s="103"/>
      <c r="BJ11" s="103"/>
      <c r="BK11" s="102"/>
    </row>
    <row r="12" spans="1:63">
      <c r="A12" s="102" t="s">
        <v>95</v>
      </c>
      <c r="B12" s="1">
        <v>47</v>
      </c>
      <c r="C12" s="1" t="s">
        <v>10</v>
      </c>
      <c r="D12" s="102" t="s">
        <v>352</v>
      </c>
      <c r="E12" s="102" t="s">
        <v>352</v>
      </c>
      <c r="F12" s="103">
        <v>0</v>
      </c>
      <c r="G12" s="103">
        <v>0</v>
      </c>
      <c r="H12" s="103">
        <v>0</v>
      </c>
      <c r="I12" s="103">
        <v>0</v>
      </c>
      <c r="J12" s="103">
        <v>0</v>
      </c>
      <c r="K12" s="118">
        <f t="shared" si="0"/>
        <v>0</v>
      </c>
      <c r="L12" s="105">
        <v>0</v>
      </c>
      <c r="M12" s="103">
        <v>0</v>
      </c>
      <c r="N12" s="103">
        <v>0</v>
      </c>
      <c r="O12" s="103">
        <v>0</v>
      </c>
      <c r="P12" s="106">
        <v>2</v>
      </c>
      <c r="Q12" s="107">
        <v>0</v>
      </c>
      <c r="R12" s="103">
        <v>0</v>
      </c>
      <c r="S12" s="103">
        <v>0</v>
      </c>
      <c r="T12" s="104">
        <v>0</v>
      </c>
      <c r="U12" s="121">
        <f t="shared" si="1"/>
        <v>0</v>
      </c>
      <c r="V12" s="105">
        <v>0</v>
      </c>
      <c r="W12" s="103">
        <v>0</v>
      </c>
      <c r="X12" s="103">
        <v>0</v>
      </c>
      <c r="Y12" s="104">
        <v>0</v>
      </c>
      <c r="Z12" s="107">
        <v>0</v>
      </c>
      <c r="AA12" s="103">
        <v>0</v>
      </c>
      <c r="AB12" s="103"/>
      <c r="AC12" s="103">
        <v>0</v>
      </c>
      <c r="AD12" s="104"/>
      <c r="AE12" s="121">
        <f t="shared" si="2"/>
        <v>0</v>
      </c>
      <c r="AF12" s="107">
        <v>0</v>
      </c>
      <c r="AG12" s="103">
        <v>0</v>
      </c>
      <c r="AH12" s="102"/>
      <c r="AI12" s="102"/>
      <c r="AJ12" s="106"/>
      <c r="AK12" s="107">
        <v>0</v>
      </c>
      <c r="AL12" s="103">
        <v>0</v>
      </c>
      <c r="AM12" s="103">
        <v>0</v>
      </c>
      <c r="AN12" s="104">
        <v>0</v>
      </c>
      <c r="AO12" s="119"/>
      <c r="AP12" s="105"/>
      <c r="AQ12" s="103"/>
      <c r="AR12" s="102"/>
      <c r="AS12" s="106"/>
      <c r="AT12" s="107">
        <v>0</v>
      </c>
      <c r="AU12" s="103">
        <v>0</v>
      </c>
      <c r="AV12" s="103">
        <v>0</v>
      </c>
      <c r="AW12" s="103">
        <v>0</v>
      </c>
      <c r="AX12" s="104"/>
      <c r="AY12" s="119"/>
      <c r="AZ12" s="105"/>
      <c r="BA12" s="103"/>
      <c r="BB12" s="102"/>
      <c r="BC12" s="102"/>
      <c r="BD12" s="106"/>
      <c r="BE12" s="107">
        <v>0</v>
      </c>
      <c r="BF12" s="103">
        <v>0</v>
      </c>
      <c r="BG12" s="103">
        <v>0</v>
      </c>
      <c r="BH12" s="103"/>
      <c r="BI12" s="103"/>
      <c r="BJ12" s="103"/>
      <c r="BK12" s="102"/>
    </row>
    <row r="13" spans="1:63">
      <c r="A13" s="102" t="s">
        <v>95</v>
      </c>
      <c r="B13" s="1">
        <v>47</v>
      </c>
      <c r="C13" s="1" t="s">
        <v>10</v>
      </c>
      <c r="D13" s="102" t="s">
        <v>353</v>
      </c>
      <c r="E13" s="102" t="s">
        <v>353</v>
      </c>
      <c r="F13" s="103">
        <v>0</v>
      </c>
      <c r="G13" s="103">
        <v>0</v>
      </c>
      <c r="H13" s="103">
        <v>2</v>
      </c>
      <c r="I13" s="103">
        <v>15</v>
      </c>
      <c r="J13" s="103">
        <v>4</v>
      </c>
      <c r="K13" s="118">
        <f t="shared" si="0"/>
        <v>21</v>
      </c>
      <c r="L13" s="105">
        <v>0</v>
      </c>
      <c r="M13" s="103">
        <v>0</v>
      </c>
      <c r="N13" s="103">
        <v>20</v>
      </c>
      <c r="O13" s="103">
        <v>20</v>
      </c>
      <c r="P13" s="106">
        <v>20</v>
      </c>
      <c r="Q13" s="107">
        <v>0</v>
      </c>
      <c r="R13" s="103">
        <v>0</v>
      </c>
      <c r="S13" s="103">
        <v>0</v>
      </c>
      <c r="T13" s="104">
        <v>0</v>
      </c>
      <c r="U13" s="121">
        <f t="shared" si="1"/>
        <v>0</v>
      </c>
      <c r="V13" s="105">
        <v>15</v>
      </c>
      <c r="W13" s="103">
        <v>20</v>
      </c>
      <c r="X13" s="103">
        <v>0</v>
      </c>
      <c r="Y13" s="104">
        <v>0</v>
      </c>
      <c r="Z13" s="107"/>
      <c r="AA13" s="103"/>
      <c r="AB13" s="103"/>
      <c r="AC13" s="103"/>
      <c r="AD13" s="104"/>
      <c r="AE13" s="121">
        <f t="shared" si="2"/>
        <v>0</v>
      </c>
      <c r="AF13" s="107"/>
      <c r="AG13" s="103"/>
      <c r="AH13" s="102"/>
      <c r="AI13" s="102"/>
      <c r="AJ13" s="106"/>
      <c r="AK13" s="107"/>
      <c r="AL13" s="103"/>
      <c r="AM13" s="103"/>
      <c r="AN13" s="104"/>
      <c r="AO13" s="119"/>
      <c r="AP13" s="105"/>
      <c r="AQ13" s="103"/>
      <c r="AR13" s="102"/>
      <c r="AS13" s="106"/>
      <c r="AT13" s="107"/>
      <c r="AU13" s="103"/>
      <c r="AV13" s="103"/>
      <c r="AW13" s="103"/>
      <c r="AX13" s="104"/>
      <c r="AY13" s="119"/>
      <c r="AZ13" s="105"/>
      <c r="BA13" s="103"/>
      <c r="BB13" s="102"/>
      <c r="BC13" s="102"/>
      <c r="BD13" s="106"/>
      <c r="BE13" s="107">
        <v>0</v>
      </c>
      <c r="BF13" s="103">
        <v>0</v>
      </c>
      <c r="BG13" s="103">
        <v>0</v>
      </c>
      <c r="BH13" s="103"/>
      <c r="BI13" s="103"/>
      <c r="BJ13" s="103"/>
      <c r="BK13" s="102"/>
    </row>
    <row r="14" spans="1:63">
      <c r="A14" s="102" t="s">
        <v>95</v>
      </c>
      <c r="B14" s="1">
        <v>47</v>
      </c>
      <c r="C14" s="1" t="s">
        <v>10</v>
      </c>
      <c r="D14" s="102" t="s">
        <v>354</v>
      </c>
      <c r="E14" s="102" t="s">
        <v>354</v>
      </c>
      <c r="F14" s="103">
        <v>0</v>
      </c>
      <c r="G14" s="103">
        <v>0</v>
      </c>
      <c r="H14" s="103">
        <v>3</v>
      </c>
      <c r="I14" s="103">
        <v>0</v>
      </c>
      <c r="J14" s="103">
        <v>17</v>
      </c>
      <c r="K14" s="118">
        <f t="shared" si="0"/>
        <v>20</v>
      </c>
      <c r="L14" s="105">
        <v>0</v>
      </c>
      <c r="M14" s="103">
        <v>0</v>
      </c>
      <c r="N14" s="103">
        <v>0</v>
      </c>
      <c r="O14" s="103">
        <v>0</v>
      </c>
      <c r="P14" s="106">
        <v>0</v>
      </c>
      <c r="Q14" s="107">
        <v>0</v>
      </c>
      <c r="R14" s="103">
        <v>0</v>
      </c>
      <c r="S14" s="103">
        <v>0</v>
      </c>
      <c r="T14" s="104">
        <v>0</v>
      </c>
      <c r="U14" s="121">
        <f t="shared" si="1"/>
        <v>0</v>
      </c>
      <c r="V14" s="105">
        <v>0</v>
      </c>
      <c r="W14" s="103">
        <v>0</v>
      </c>
      <c r="X14" s="103">
        <v>0</v>
      </c>
      <c r="Y14" s="104">
        <v>16</v>
      </c>
      <c r="Z14" s="107">
        <v>0</v>
      </c>
      <c r="AA14" s="103">
        <v>0</v>
      </c>
      <c r="AB14" s="103">
        <v>5</v>
      </c>
      <c r="AC14" s="103">
        <v>23</v>
      </c>
      <c r="AD14" s="104"/>
      <c r="AE14" s="121">
        <f t="shared" si="2"/>
        <v>28</v>
      </c>
      <c r="AF14" s="107">
        <v>10</v>
      </c>
      <c r="AG14" s="103">
        <v>10</v>
      </c>
      <c r="AH14" s="102">
        <v>8</v>
      </c>
      <c r="AI14" s="102">
        <v>10</v>
      </c>
      <c r="AJ14" s="106"/>
      <c r="AK14" s="107">
        <v>0</v>
      </c>
      <c r="AL14" s="103">
        <v>0</v>
      </c>
      <c r="AM14" s="103">
        <v>5</v>
      </c>
      <c r="AN14" s="104">
        <v>23</v>
      </c>
      <c r="AO14" s="119"/>
      <c r="AP14" s="105"/>
      <c r="AQ14" s="103"/>
      <c r="AR14" s="102"/>
      <c r="AS14" s="106"/>
      <c r="AT14" s="107">
        <v>0</v>
      </c>
      <c r="AU14" s="103">
        <v>0</v>
      </c>
      <c r="AV14" s="103">
        <v>5</v>
      </c>
      <c r="AW14" s="103">
        <v>23</v>
      </c>
      <c r="AX14" s="104"/>
      <c r="AY14" s="119"/>
      <c r="AZ14" s="105"/>
      <c r="BA14" s="103"/>
      <c r="BB14" s="102"/>
      <c r="BC14" s="102"/>
      <c r="BD14" s="106"/>
      <c r="BE14" s="107">
        <v>0</v>
      </c>
      <c r="BF14" s="103">
        <v>0</v>
      </c>
      <c r="BG14" s="103">
        <v>0</v>
      </c>
      <c r="BH14" s="103"/>
      <c r="BI14" s="103"/>
      <c r="BJ14" s="103"/>
      <c r="BK14" s="102"/>
    </row>
    <row r="15" spans="1:63">
      <c r="A15" s="102" t="s">
        <v>95</v>
      </c>
      <c r="B15" s="1">
        <v>47</v>
      </c>
      <c r="C15" s="1" t="s">
        <v>10</v>
      </c>
      <c r="D15" s="102" t="s">
        <v>355</v>
      </c>
      <c r="E15" s="102" t="s">
        <v>355</v>
      </c>
      <c r="F15" s="103"/>
      <c r="G15" s="103"/>
      <c r="H15" s="103"/>
      <c r="I15" s="103"/>
      <c r="J15" s="103"/>
      <c r="K15" s="118">
        <f t="shared" si="0"/>
        <v>0</v>
      </c>
      <c r="L15" s="105"/>
      <c r="M15" s="103"/>
      <c r="N15" s="103"/>
      <c r="O15" s="103"/>
      <c r="P15" s="106"/>
      <c r="Q15" s="107">
        <v>22</v>
      </c>
      <c r="R15" s="103">
        <v>10</v>
      </c>
      <c r="S15" s="103"/>
      <c r="T15" s="104"/>
      <c r="U15" s="121">
        <v>2</v>
      </c>
      <c r="V15" s="105">
        <v>0</v>
      </c>
      <c r="W15" s="103">
        <v>0</v>
      </c>
      <c r="X15" s="103"/>
      <c r="Y15" s="104"/>
      <c r="Z15" s="107"/>
      <c r="AA15" s="103"/>
      <c r="AB15" s="103"/>
      <c r="AC15" s="103"/>
      <c r="AD15" s="104"/>
      <c r="AE15" s="121">
        <f t="shared" si="2"/>
        <v>0</v>
      </c>
      <c r="AF15" s="107"/>
      <c r="AG15" s="103"/>
      <c r="AH15" s="102"/>
      <c r="AI15" s="102"/>
      <c r="AJ15" s="106">
        <v>2</v>
      </c>
      <c r="AK15" s="107"/>
      <c r="AL15" s="103"/>
      <c r="AM15" s="103"/>
      <c r="AN15" s="104"/>
      <c r="AO15" s="119"/>
      <c r="AP15" s="105"/>
      <c r="AQ15" s="103"/>
      <c r="AR15" s="102"/>
      <c r="AS15" s="106"/>
      <c r="AT15" s="107"/>
      <c r="AU15" s="103"/>
      <c r="AV15" s="103"/>
      <c r="AW15" s="103"/>
      <c r="AX15" s="104"/>
      <c r="AY15" s="119"/>
      <c r="AZ15" s="105"/>
      <c r="BA15" s="103"/>
      <c r="BB15" s="102"/>
      <c r="BC15" s="102"/>
      <c r="BD15" s="106"/>
      <c r="BE15" s="107"/>
      <c r="BF15" s="103"/>
      <c r="BG15" s="103"/>
      <c r="BH15" s="103"/>
      <c r="BI15" s="103"/>
      <c r="BJ15" s="103"/>
      <c r="BK15" s="102"/>
    </row>
    <row r="16" spans="1:63">
      <c r="A16" s="102" t="s">
        <v>95</v>
      </c>
      <c r="B16" s="1">
        <v>47</v>
      </c>
      <c r="C16" s="1" t="s">
        <v>10</v>
      </c>
      <c r="D16" s="102" t="s">
        <v>356</v>
      </c>
      <c r="E16" s="102" t="s">
        <v>356</v>
      </c>
      <c r="F16" s="103"/>
      <c r="G16" s="103"/>
      <c r="H16" s="103"/>
      <c r="I16" s="103"/>
      <c r="J16" s="103"/>
      <c r="K16" s="118">
        <f t="shared" si="0"/>
        <v>0</v>
      </c>
      <c r="L16" s="105"/>
      <c r="M16" s="103"/>
      <c r="N16" s="103"/>
      <c r="O16" s="103"/>
      <c r="P16" s="106"/>
      <c r="Q16" s="107"/>
      <c r="R16" s="103">
        <v>12</v>
      </c>
      <c r="S16" s="103">
        <v>22</v>
      </c>
      <c r="T16" s="104">
        <v>22</v>
      </c>
      <c r="U16" s="121">
        <v>5</v>
      </c>
      <c r="V16" s="105">
        <v>0</v>
      </c>
      <c r="W16" s="103">
        <v>0</v>
      </c>
      <c r="X16" s="103">
        <v>0</v>
      </c>
      <c r="Y16" s="104">
        <v>0</v>
      </c>
      <c r="Z16" s="107">
        <v>22</v>
      </c>
      <c r="AA16" s="103">
        <v>4</v>
      </c>
      <c r="AB16" s="103"/>
      <c r="AC16" s="103"/>
      <c r="AD16" s="104"/>
      <c r="AE16" s="121">
        <f t="shared" si="2"/>
        <v>26</v>
      </c>
      <c r="AF16" s="107"/>
      <c r="AG16" s="103">
        <v>4</v>
      </c>
      <c r="AH16" s="102"/>
      <c r="AI16" s="102"/>
      <c r="AJ16" s="106"/>
      <c r="AK16" s="107"/>
      <c r="AL16" s="103"/>
      <c r="AM16" s="103"/>
      <c r="AN16" s="104"/>
      <c r="AO16" s="119"/>
      <c r="AP16" s="105"/>
      <c r="AQ16" s="103"/>
      <c r="AR16" s="102"/>
      <c r="AS16" s="106"/>
      <c r="AT16" s="107"/>
      <c r="AU16" s="103"/>
      <c r="AV16" s="103"/>
      <c r="AW16" s="103"/>
      <c r="AX16" s="104"/>
      <c r="AY16" s="119"/>
      <c r="AZ16" s="105"/>
      <c r="BA16" s="103"/>
      <c r="BB16" s="102"/>
      <c r="BC16" s="102"/>
      <c r="BD16" s="106"/>
      <c r="BE16" s="107"/>
      <c r="BF16" s="103"/>
      <c r="BG16" s="103"/>
      <c r="BH16" s="103"/>
      <c r="BI16" s="103"/>
      <c r="BJ16" s="103"/>
      <c r="BK16" s="102"/>
    </row>
    <row r="17" spans="1:63">
      <c r="A17" s="102" t="s">
        <v>95</v>
      </c>
      <c r="B17" s="1">
        <v>47</v>
      </c>
      <c r="C17" s="1" t="s">
        <v>10</v>
      </c>
      <c r="D17" s="102" t="s">
        <v>357</v>
      </c>
      <c r="E17" s="102" t="s">
        <v>357</v>
      </c>
      <c r="F17" s="103"/>
      <c r="G17" s="103"/>
      <c r="H17" s="103"/>
      <c r="I17" s="103"/>
      <c r="J17" s="104"/>
      <c r="K17" s="118">
        <f t="shared" si="0"/>
        <v>0</v>
      </c>
      <c r="L17" s="105"/>
      <c r="M17" s="103"/>
      <c r="N17" s="103"/>
      <c r="O17" s="103"/>
      <c r="P17" s="106"/>
      <c r="Q17" s="107"/>
      <c r="R17" s="103"/>
      <c r="S17" s="103"/>
      <c r="T17" s="104"/>
      <c r="U17" s="121">
        <f>SUM(Q17:T17)</f>
        <v>0</v>
      </c>
      <c r="V17" s="105">
        <v>0</v>
      </c>
      <c r="W17" s="218"/>
      <c r="X17" s="103"/>
      <c r="Y17" s="104"/>
      <c r="Z17" s="107"/>
      <c r="AA17" s="103">
        <v>18</v>
      </c>
      <c r="AB17" s="103">
        <v>22</v>
      </c>
      <c r="AC17" s="103"/>
      <c r="AD17" s="104"/>
      <c r="AE17" s="121">
        <f t="shared" si="2"/>
        <v>40</v>
      </c>
      <c r="AF17" s="107"/>
      <c r="AG17" s="103">
        <v>0</v>
      </c>
      <c r="AH17" s="102"/>
      <c r="AI17" s="102"/>
      <c r="AJ17" s="106"/>
      <c r="AK17" s="107"/>
      <c r="AL17" s="103"/>
      <c r="AM17" s="103"/>
      <c r="AN17" s="104"/>
      <c r="AO17" s="119"/>
      <c r="AP17" s="105"/>
      <c r="AQ17" s="103"/>
      <c r="AR17" s="102"/>
      <c r="AS17" s="106"/>
      <c r="AT17" s="107"/>
      <c r="AU17" s="103"/>
      <c r="AV17" s="103"/>
      <c r="AW17" s="103"/>
      <c r="AX17" s="104"/>
      <c r="AY17" s="119"/>
      <c r="AZ17" s="105"/>
      <c r="BA17" s="103"/>
      <c r="BB17" s="102"/>
      <c r="BC17" s="102"/>
      <c r="BD17" s="106"/>
      <c r="BE17" s="107"/>
      <c r="BF17" s="103"/>
      <c r="BG17" s="103"/>
      <c r="BH17" s="103"/>
      <c r="BI17" s="103"/>
      <c r="BJ17" s="103"/>
      <c r="BK17" s="102"/>
    </row>
    <row r="18" spans="1:63">
      <c r="A18" s="102" t="s">
        <v>95</v>
      </c>
      <c r="B18" s="1">
        <v>47</v>
      </c>
      <c r="C18" s="1" t="s">
        <v>10</v>
      </c>
      <c r="D18" s="102" t="s">
        <v>358</v>
      </c>
      <c r="E18" s="102" t="s">
        <v>358</v>
      </c>
      <c r="F18" s="103"/>
      <c r="G18" s="103"/>
      <c r="H18" s="103"/>
      <c r="I18" s="103"/>
      <c r="J18" s="104"/>
      <c r="K18" s="118">
        <f t="shared" si="0"/>
        <v>0</v>
      </c>
      <c r="L18" s="105"/>
      <c r="M18" s="103"/>
      <c r="N18" s="103"/>
      <c r="O18" s="103"/>
      <c r="P18" s="106"/>
      <c r="Q18" s="107"/>
      <c r="R18" s="103"/>
      <c r="S18" s="103"/>
      <c r="T18" s="104"/>
      <c r="U18" s="121">
        <f>SUM(Q18:T18)</f>
        <v>0</v>
      </c>
      <c r="V18" s="105">
        <v>0</v>
      </c>
      <c r="W18" s="218"/>
      <c r="X18" s="103"/>
      <c r="Y18" s="104"/>
      <c r="Z18" s="107"/>
      <c r="AA18" s="103"/>
      <c r="AB18" s="103"/>
      <c r="AC18" s="103">
        <v>22</v>
      </c>
      <c r="AD18" s="104">
        <v>22</v>
      </c>
      <c r="AE18" s="121">
        <f t="shared" si="2"/>
        <v>44</v>
      </c>
      <c r="AF18" s="107"/>
      <c r="AG18" s="103"/>
      <c r="AH18" s="102"/>
      <c r="AI18" s="102"/>
      <c r="AJ18" s="106"/>
      <c r="AK18" s="107">
        <v>22</v>
      </c>
      <c r="AL18" s="103">
        <v>22</v>
      </c>
      <c r="AM18" s="103"/>
      <c r="AN18" s="104"/>
      <c r="AO18" s="119"/>
      <c r="AP18" s="105"/>
      <c r="AQ18" s="103"/>
      <c r="AR18" s="102"/>
      <c r="AS18" s="106"/>
      <c r="AT18" s="107"/>
      <c r="AU18" s="103"/>
      <c r="AV18" s="103"/>
      <c r="AW18" s="103"/>
      <c r="AX18" s="104"/>
      <c r="AY18" s="119"/>
      <c r="AZ18" s="105"/>
      <c r="BA18" s="103"/>
      <c r="BB18" s="102"/>
      <c r="BC18" s="102"/>
      <c r="BD18" s="106"/>
      <c r="BE18" s="107"/>
      <c r="BF18" s="103"/>
      <c r="BG18" s="103"/>
      <c r="BH18" s="103"/>
      <c r="BI18" s="103"/>
      <c r="BJ18" s="103"/>
      <c r="BK18" s="102"/>
    </row>
    <row r="19" spans="1:63">
      <c r="A19" s="102" t="s">
        <v>95</v>
      </c>
      <c r="B19" s="1">
        <v>47</v>
      </c>
      <c r="C19" s="1" t="s">
        <v>10</v>
      </c>
      <c r="D19" s="102" t="s">
        <v>359</v>
      </c>
      <c r="E19" s="102" t="s">
        <v>360</v>
      </c>
      <c r="F19" s="103"/>
      <c r="G19" s="103"/>
      <c r="H19" s="103"/>
      <c r="I19" s="103"/>
      <c r="J19" s="104"/>
      <c r="K19" s="118"/>
      <c r="L19" s="105"/>
      <c r="M19" s="103"/>
      <c r="N19" s="103"/>
      <c r="O19" s="103"/>
      <c r="P19" s="106"/>
      <c r="Q19" s="107"/>
      <c r="R19" s="107"/>
      <c r="S19" s="107"/>
      <c r="T19" s="119"/>
      <c r="U19" s="121"/>
      <c r="V19" s="105"/>
      <c r="W19" s="218"/>
      <c r="X19" s="107"/>
      <c r="Y19" s="119"/>
      <c r="Z19" s="107"/>
      <c r="AA19" s="107"/>
      <c r="AB19" s="107"/>
      <c r="AC19" s="107"/>
      <c r="AD19" s="119"/>
      <c r="AE19" s="121"/>
      <c r="AF19" s="107"/>
      <c r="AG19" s="107"/>
      <c r="AH19" s="102"/>
      <c r="AI19" s="102"/>
      <c r="AJ19" s="106">
        <v>20</v>
      </c>
      <c r="AK19" s="107"/>
      <c r="AL19" s="107"/>
      <c r="AM19" s="107"/>
      <c r="AN19" s="119"/>
      <c r="AO19" s="119"/>
      <c r="AP19" s="105"/>
      <c r="AQ19" s="103"/>
      <c r="AR19" s="102"/>
      <c r="AS19" s="106"/>
      <c r="AT19" s="107"/>
      <c r="AU19" s="107"/>
      <c r="AV19" s="107"/>
      <c r="AW19" s="107"/>
      <c r="AX19" s="119"/>
      <c r="AY19" s="119"/>
      <c r="AZ19" s="105"/>
      <c r="BA19" s="103"/>
      <c r="BB19" s="102"/>
      <c r="BC19" s="102"/>
      <c r="BD19" s="106"/>
      <c r="BE19" s="107"/>
      <c r="BF19" s="107"/>
      <c r="BG19" s="107"/>
      <c r="BH19" s="107"/>
      <c r="BI19" s="103"/>
      <c r="BJ19" s="103"/>
      <c r="BK19" s="102"/>
    </row>
    <row r="20" spans="1:63">
      <c r="A20" s="102" t="s">
        <v>95</v>
      </c>
      <c r="B20" s="1">
        <v>47</v>
      </c>
      <c r="C20" s="1" t="s">
        <v>10</v>
      </c>
      <c r="D20" s="102" t="s">
        <v>361</v>
      </c>
      <c r="E20" s="102" t="s">
        <v>362</v>
      </c>
      <c r="F20" s="103"/>
      <c r="G20" s="103"/>
      <c r="H20" s="103"/>
      <c r="I20" s="103"/>
      <c r="J20" s="104"/>
      <c r="K20" s="118"/>
      <c r="L20" s="105"/>
      <c r="M20" s="103"/>
      <c r="N20" s="103"/>
      <c r="O20" s="103"/>
      <c r="P20" s="106"/>
      <c r="Q20" s="107"/>
      <c r="R20" s="107"/>
      <c r="S20" s="107"/>
      <c r="T20" s="119"/>
      <c r="U20" s="121"/>
      <c r="V20" s="105"/>
      <c r="W20" s="218"/>
      <c r="X20" s="107"/>
      <c r="Y20" s="119"/>
      <c r="Z20" s="107"/>
      <c r="AA20" s="107"/>
      <c r="AB20" s="107"/>
      <c r="AC20" s="107"/>
      <c r="AD20" s="119"/>
      <c r="AE20" s="121"/>
      <c r="AF20" s="107"/>
      <c r="AG20" s="107"/>
      <c r="AH20" s="102"/>
      <c r="AI20" s="102"/>
      <c r="AJ20" s="106"/>
      <c r="AK20" s="107"/>
      <c r="AL20" s="107"/>
      <c r="AM20" s="107"/>
      <c r="AN20" s="119"/>
      <c r="AO20" s="119"/>
      <c r="AP20" s="105"/>
      <c r="AQ20" s="103"/>
      <c r="AR20" s="102"/>
      <c r="AS20" s="106"/>
      <c r="AT20" s="107"/>
      <c r="AU20" s="107"/>
      <c r="AV20" s="107"/>
      <c r="AW20" s="107"/>
      <c r="AX20" s="119"/>
      <c r="AY20" s="119"/>
      <c r="AZ20" s="105"/>
      <c r="BA20" s="103"/>
      <c r="BB20" s="102"/>
      <c r="BC20" s="102"/>
      <c r="BD20" s="106"/>
      <c r="BE20" s="107"/>
      <c r="BF20" s="107"/>
      <c r="BG20" s="107"/>
      <c r="BH20" s="107"/>
      <c r="BI20" s="103"/>
      <c r="BJ20" s="103"/>
      <c r="BK20" s="102"/>
    </row>
    <row r="21" spans="1:63">
      <c r="A21" s="102" t="s">
        <v>95</v>
      </c>
      <c r="B21" s="1">
        <v>47</v>
      </c>
      <c r="C21" s="1" t="s">
        <v>10</v>
      </c>
      <c r="D21" s="102" t="s">
        <v>363</v>
      </c>
      <c r="E21" s="102" t="s">
        <v>363</v>
      </c>
      <c r="F21" s="103"/>
      <c r="G21" s="103"/>
      <c r="H21" s="103"/>
      <c r="I21" s="103"/>
      <c r="J21" s="104"/>
      <c r="K21" s="118">
        <f>SUM(F21:J21)</f>
        <v>0</v>
      </c>
      <c r="L21" s="105"/>
      <c r="M21" s="103"/>
      <c r="N21" s="103"/>
      <c r="O21" s="103"/>
      <c r="P21" s="106"/>
      <c r="Q21" s="107"/>
      <c r="R21" s="107"/>
      <c r="S21" s="107"/>
      <c r="T21" s="119"/>
      <c r="U21" s="121">
        <f>SUM(Q21:T21)</f>
        <v>0</v>
      </c>
      <c r="V21" s="105">
        <v>0</v>
      </c>
      <c r="W21" s="218"/>
      <c r="X21" s="107"/>
      <c r="Y21" s="119"/>
      <c r="Z21" s="107"/>
      <c r="AA21" s="107"/>
      <c r="AB21" s="107"/>
      <c r="AC21" s="107"/>
      <c r="AD21" s="119"/>
      <c r="AE21" s="121">
        <f>SUM(Z21:AD21)</f>
        <v>0</v>
      </c>
      <c r="AF21" s="107"/>
      <c r="AG21" s="107"/>
      <c r="AH21" s="102"/>
      <c r="AI21" s="102"/>
      <c r="AJ21" s="106"/>
      <c r="AK21" s="107"/>
      <c r="AL21" s="107"/>
      <c r="AM21" s="107">
        <v>22</v>
      </c>
      <c r="AN21" s="119">
        <v>22</v>
      </c>
      <c r="AO21" s="119"/>
      <c r="AP21" s="105"/>
      <c r="AQ21" s="103"/>
      <c r="AR21" s="102"/>
      <c r="AS21" s="106"/>
      <c r="AT21" s="107">
        <v>22</v>
      </c>
      <c r="AU21" s="107">
        <v>22</v>
      </c>
      <c r="AV21" s="107">
        <v>22</v>
      </c>
      <c r="AW21" s="107"/>
      <c r="AX21" s="119"/>
      <c r="AY21" s="119"/>
      <c r="AZ21" s="105"/>
      <c r="BA21" s="103"/>
      <c r="BB21" s="102"/>
      <c r="BC21" s="102"/>
      <c r="BD21" s="106"/>
      <c r="BE21" s="107"/>
      <c r="BF21" s="107"/>
      <c r="BG21" s="107"/>
      <c r="BH21" s="107"/>
      <c r="BI21" s="103"/>
      <c r="BJ21" s="103"/>
      <c r="BK21" s="102"/>
    </row>
    <row r="22" spans="1:63">
      <c r="A22" s="102" t="s">
        <v>95</v>
      </c>
      <c r="B22" s="1">
        <v>47</v>
      </c>
      <c r="C22" s="1" t="s">
        <v>10</v>
      </c>
      <c r="D22" s="102" t="s">
        <v>364</v>
      </c>
      <c r="E22" s="102" t="s">
        <v>364</v>
      </c>
      <c r="F22" s="103"/>
      <c r="G22" s="103"/>
      <c r="H22" s="103"/>
      <c r="I22" s="103"/>
      <c r="J22" s="104"/>
      <c r="K22" s="118">
        <f>SUM(F22:J22)</f>
        <v>0</v>
      </c>
      <c r="L22" s="105"/>
      <c r="M22" s="103"/>
      <c r="N22" s="103"/>
      <c r="O22" s="103"/>
      <c r="P22" s="106"/>
      <c r="Q22" s="107"/>
      <c r="R22" s="107"/>
      <c r="S22" s="107"/>
      <c r="T22" s="107"/>
      <c r="U22" s="121">
        <f>SUM(Q22:T22)</f>
        <v>0</v>
      </c>
      <c r="V22" s="105">
        <v>0</v>
      </c>
      <c r="W22" s="218"/>
      <c r="X22" s="107"/>
      <c r="Y22" s="107"/>
      <c r="Z22" s="107"/>
      <c r="AA22" s="107"/>
      <c r="AB22" s="107"/>
      <c r="AC22" s="107"/>
      <c r="AD22" s="107"/>
      <c r="AE22" s="121">
        <f>SUM(Z22:AD22)</f>
        <v>0</v>
      </c>
      <c r="AF22" s="107"/>
      <c r="AG22" s="107"/>
      <c r="AH22" s="102"/>
      <c r="AI22" s="102"/>
      <c r="AJ22" s="106"/>
      <c r="AK22" s="107"/>
      <c r="AL22" s="107"/>
      <c r="AM22" s="107"/>
      <c r="AN22" s="107"/>
      <c r="AO22" s="107"/>
      <c r="AP22" s="105"/>
      <c r="AQ22" s="103"/>
      <c r="AR22" s="102"/>
      <c r="AS22" s="106"/>
      <c r="AT22" s="107"/>
      <c r="AU22" s="107"/>
      <c r="AV22" s="107"/>
      <c r="AW22" s="107">
        <v>22</v>
      </c>
      <c r="AX22" s="107">
        <v>22</v>
      </c>
      <c r="AY22" s="107"/>
      <c r="AZ22" s="105"/>
      <c r="BA22" s="103"/>
      <c r="BB22" s="102"/>
      <c r="BC22" s="102"/>
      <c r="BD22" s="106"/>
      <c r="BE22" s="107">
        <v>22</v>
      </c>
      <c r="BF22" s="107"/>
      <c r="BG22" s="107"/>
      <c r="BH22" s="107"/>
      <c r="BI22" s="103"/>
      <c r="BJ22" s="103"/>
      <c r="BK22" s="102"/>
    </row>
    <row r="23" spans="1:63">
      <c r="A23" s="102" t="s">
        <v>95</v>
      </c>
      <c r="B23" s="1">
        <v>47</v>
      </c>
      <c r="C23" s="1" t="s">
        <v>10</v>
      </c>
      <c r="D23" s="102" t="s">
        <v>365</v>
      </c>
      <c r="E23" s="102" t="s">
        <v>365</v>
      </c>
      <c r="F23" s="103"/>
      <c r="G23" s="103"/>
      <c r="H23" s="103"/>
      <c r="I23" s="103"/>
      <c r="J23" s="104"/>
      <c r="K23" s="118">
        <f>SUM(F23:J23)</f>
        <v>0</v>
      </c>
      <c r="L23" s="105"/>
      <c r="M23" s="103"/>
      <c r="N23" s="103"/>
      <c r="O23" s="103"/>
      <c r="P23" s="106"/>
      <c r="Q23" s="107"/>
      <c r="R23" s="107"/>
      <c r="S23" s="107"/>
      <c r="T23" s="107"/>
      <c r="U23" s="121">
        <f>SUM(Q23:T23)</f>
        <v>0</v>
      </c>
      <c r="V23" s="105">
        <v>0</v>
      </c>
      <c r="W23" s="219"/>
      <c r="X23" s="107"/>
      <c r="Y23" s="107"/>
      <c r="Z23" s="107"/>
      <c r="AA23" s="107"/>
      <c r="AB23" s="107"/>
      <c r="AC23" s="107"/>
      <c r="AD23" s="107"/>
      <c r="AE23" s="121">
        <f>SUM(Z23:AD23)</f>
        <v>0</v>
      </c>
      <c r="AF23" s="107"/>
      <c r="AG23" s="107"/>
      <c r="AH23" s="102"/>
      <c r="AI23" s="102"/>
      <c r="AJ23" s="106"/>
      <c r="AK23" s="107"/>
      <c r="AL23" s="107"/>
      <c r="AM23" s="107"/>
      <c r="AN23" s="107"/>
      <c r="AO23" s="107"/>
      <c r="AP23" s="105"/>
      <c r="AQ23" s="103"/>
      <c r="AR23" s="102"/>
      <c r="AS23" s="106"/>
      <c r="AT23" s="107"/>
      <c r="AU23" s="107"/>
      <c r="AV23" s="107"/>
      <c r="AW23" s="107"/>
      <c r="AX23" s="107"/>
      <c r="AY23" s="107"/>
      <c r="AZ23" s="105"/>
      <c r="BA23" s="103"/>
      <c r="BB23" s="102"/>
      <c r="BC23" s="102"/>
      <c r="BD23" s="106"/>
      <c r="BE23" s="107"/>
      <c r="BF23" s="107">
        <v>22</v>
      </c>
      <c r="BG23" s="107">
        <v>22</v>
      </c>
      <c r="BH23" s="107"/>
      <c r="BI23" s="103"/>
      <c r="BJ23" s="103"/>
      <c r="BK23" s="102"/>
    </row>
    <row r="24" spans="1:63">
      <c r="A24" s="102" t="s">
        <v>95</v>
      </c>
      <c r="B24" s="1">
        <v>47</v>
      </c>
      <c r="C24" s="1" t="s">
        <v>10</v>
      </c>
      <c r="D24" s="102" t="s">
        <v>366</v>
      </c>
      <c r="E24" s="102" t="s">
        <v>367</v>
      </c>
      <c r="F24" s="103"/>
      <c r="G24" s="103"/>
      <c r="H24" s="103"/>
      <c r="I24" s="103"/>
      <c r="J24" s="104"/>
      <c r="K24" s="118"/>
      <c r="L24" s="105"/>
      <c r="M24" s="103"/>
      <c r="N24" s="103"/>
      <c r="O24" s="103"/>
      <c r="P24" s="106"/>
      <c r="Q24" s="107"/>
      <c r="R24" s="107"/>
      <c r="S24" s="107"/>
      <c r="T24" s="107"/>
      <c r="U24" s="121"/>
      <c r="V24" s="105"/>
      <c r="W24" s="219"/>
      <c r="X24" s="107"/>
      <c r="Y24" s="107"/>
      <c r="Z24" s="107"/>
      <c r="AA24" s="107"/>
      <c r="AB24" s="107"/>
      <c r="AC24" s="107"/>
      <c r="AD24" s="107"/>
      <c r="AE24" s="121"/>
      <c r="AF24" s="107">
        <v>15</v>
      </c>
      <c r="AG24" s="107"/>
      <c r="AH24" s="102">
        <v>8</v>
      </c>
      <c r="AI24" s="102"/>
      <c r="AJ24" s="106"/>
      <c r="AK24" s="107"/>
      <c r="AL24" s="107"/>
      <c r="AM24" s="107"/>
      <c r="AN24" s="107"/>
      <c r="AO24" s="107"/>
      <c r="AP24" s="105">
        <v>1</v>
      </c>
      <c r="AQ24" s="103">
        <v>1</v>
      </c>
      <c r="AR24" s="102">
        <v>1</v>
      </c>
      <c r="AS24" s="106">
        <v>1</v>
      </c>
      <c r="AT24" s="107"/>
      <c r="AU24" s="107"/>
      <c r="AV24" s="107"/>
      <c r="AW24" s="107"/>
      <c r="AX24" s="107"/>
      <c r="AY24" s="107"/>
      <c r="AZ24" s="105">
        <v>2</v>
      </c>
      <c r="BA24" s="103"/>
      <c r="BB24" s="102"/>
      <c r="BC24" s="102"/>
      <c r="BD24" s="106"/>
      <c r="BE24" s="107"/>
      <c r="BF24" s="107"/>
      <c r="BG24" s="107"/>
      <c r="BH24" s="107"/>
      <c r="BI24" s="103"/>
      <c r="BJ24" s="103"/>
      <c r="BK24" s="102"/>
    </row>
    <row r="25" spans="1:63">
      <c r="A25" s="102" t="s">
        <v>95</v>
      </c>
      <c r="B25" s="1">
        <v>47</v>
      </c>
      <c r="C25" s="1" t="s">
        <v>10</v>
      </c>
      <c r="D25" s="102" t="s">
        <v>368</v>
      </c>
      <c r="E25" s="102" t="s">
        <v>369</v>
      </c>
      <c r="F25" s="103"/>
      <c r="G25" s="103"/>
      <c r="H25" s="103"/>
      <c r="I25" s="103"/>
      <c r="J25" s="104"/>
      <c r="K25" s="118"/>
      <c r="L25" s="105"/>
      <c r="M25" s="103"/>
      <c r="N25" s="103"/>
      <c r="O25" s="103"/>
      <c r="P25" s="106"/>
      <c r="Q25" s="107"/>
      <c r="R25" s="107"/>
      <c r="S25" s="107"/>
      <c r="T25" s="107"/>
      <c r="U25" s="121"/>
      <c r="V25" s="105"/>
      <c r="W25" s="219"/>
      <c r="X25" s="107"/>
      <c r="Y25" s="107"/>
      <c r="Z25" s="107"/>
      <c r="AA25" s="107"/>
      <c r="AB25" s="107"/>
      <c r="AC25" s="107"/>
      <c r="AD25" s="107"/>
      <c r="AE25" s="121"/>
      <c r="AF25" s="107"/>
      <c r="AG25" s="107"/>
      <c r="AH25" s="102">
        <v>12</v>
      </c>
      <c r="AI25" s="102">
        <v>6</v>
      </c>
      <c r="AJ25" s="106"/>
      <c r="AK25" s="107"/>
      <c r="AL25" s="107"/>
      <c r="AM25" s="107"/>
      <c r="AN25" s="107"/>
      <c r="AO25" s="107"/>
      <c r="AP25" s="105"/>
      <c r="AQ25" s="103"/>
      <c r="AR25" s="102"/>
      <c r="AS25" s="106"/>
      <c r="AT25" s="107"/>
      <c r="AU25" s="107"/>
      <c r="AV25" s="107"/>
      <c r="AW25" s="107"/>
      <c r="AX25" s="107"/>
      <c r="AY25" s="107"/>
      <c r="AZ25" s="105"/>
      <c r="BA25" s="103"/>
      <c r="BB25" s="102"/>
      <c r="BC25" s="102"/>
      <c r="BD25" s="106"/>
      <c r="BE25" s="107"/>
      <c r="BF25" s="107"/>
      <c r="BG25" s="107"/>
      <c r="BH25" s="107"/>
      <c r="BI25" s="103"/>
      <c r="BJ25" s="103"/>
      <c r="BK25" s="102"/>
    </row>
    <row r="26" spans="1:63">
      <c r="A26" s="102" t="s">
        <v>95</v>
      </c>
      <c r="B26" s="1">
        <v>47</v>
      </c>
      <c r="C26" s="1" t="s">
        <v>10</v>
      </c>
      <c r="D26" s="102" t="s">
        <v>370</v>
      </c>
      <c r="E26" s="102" t="s">
        <v>371</v>
      </c>
      <c r="F26" s="103"/>
      <c r="G26" s="103"/>
      <c r="H26" s="103"/>
      <c r="I26" s="103"/>
      <c r="J26" s="104"/>
      <c r="K26" s="118"/>
      <c r="L26" s="105"/>
      <c r="M26" s="103"/>
      <c r="N26" s="103"/>
      <c r="O26" s="103"/>
      <c r="P26" s="106"/>
      <c r="Q26" s="107"/>
      <c r="R26" s="107"/>
      <c r="S26" s="107"/>
      <c r="T26" s="107"/>
      <c r="U26" s="121"/>
      <c r="V26" s="105"/>
      <c r="W26" s="219"/>
      <c r="X26" s="107">
        <v>15</v>
      </c>
      <c r="Y26" s="107"/>
      <c r="Z26" s="107"/>
      <c r="AA26" s="107"/>
      <c r="AB26" s="107"/>
      <c r="AC26" s="107"/>
      <c r="AD26" s="107"/>
      <c r="AE26" s="121"/>
      <c r="AF26" s="107"/>
      <c r="AG26" s="107"/>
      <c r="AH26" s="102"/>
      <c r="AI26" s="102"/>
      <c r="AJ26" s="106"/>
      <c r="AK26" s="107"/>
      <c r="AL26" s="107"/>
      <c r="AM26" s="107"/>
      <c r="AN26" s="107"/>
      <c r="AO26" s="107"/>
      <c r="AP26" s="105"/>
      <c r="AQ26" s="103"/>
      <c r="AR26" s="102"/>
      <c r="AS26" s="106"/>
      <c r="AT26" s="107"/>
      <c r="AU26" s="107"/>
      <c r="AV26" s="107"/>
      <c r="AW26" s="107"/>
      <c r="AX26" s="107"/>
      <c r="AY26" s="107"/>
      <c r="AZ26" s="105"/>
      <c r="BA26" s="103"/>
      <c r="BB26" s="102"/>
      <c r="BC26" s="102"/>
      <c r="BD26" s="106"/>
      <c r="BE26" s="107"/>
      <c r="BF26" s="107"/>
      <c r="BG26" s="107"/>
      <c r="BH26" s="107"/>
      <c r="BI26" s="103"/>
      <c r="BJ26" s="103"/>
      <c r="BK26" s="102"/>
    </row>
    <row r="27" spans="1:63">
      <c r="A27" s="102" t="s">
        <v>95</v>
      </c>
      <c r="B27" s="1">
        <v>47</v>
      </c>
      <c r="C27" s="1" t="s">
        <v>10</v>
      </c>
      <c r="D27" s="102" t="s">
        <v>372</v>
      </c>
      <c r="E27" s="102" t="s">
        <v>373</v>
      </c>
      <c r="F27" s="103"/>
      <c r="G27" s="103"/>
      <c r="H27" s="103"/>
      <c r="I27" s="103"/>
      <c r="J27" s="104"/>
      <c r="K27" s="118"/>
      <c r="L27" s="105"/>
      <c r="M27" s="103"/>
      <c r="N27" s="103"/>
      <c r="O27" s="103"/>
      <c r="P27" s="106"/>
      <c r="Q27" s="107"/>
      <c r="R27" s="107"/>
      <c r="S27" s="107"/>
      <c r="T27" s="107"/>
      <c r="U27" s="121"/>
      <c r="V27" s="105"/>
      <c r="W27" s="219"/>
      <c r="X27" s="107"/>
      <c r="Y27" s="107"/>
      <c r="Z27" s="107"/>
      <c r="AA27" s="107"/>
      <c r="AB27" s="107"/>
      <c r="AC27" s="107"/>
      <c r="AD27" s="107"/>
      <c r="AE27" s="121"/>
      <c r="AF27" s="107"/>
      <c r="AG27" s="107"/>
      <c r="AH27" s="102"/>
      <c r="AI27" s="102"/>
      <c r="AJ27" s="106"/>
      <c r="AK27" s="107"/>
      <c r="AL27" s="107"/>
      <c r="AM27" s="107"/>
      <c r="AN27" s="107"/>
      <c r="AO27" s="107"/>
      <c r="AP27" s="105"/>
      <c r="AQ27" s="103"/>
      <c r="AR27" s="102"/>
      <c r="AS27" s="106"/>
      <c r="AT27" s="107"/>
      <c r="AU27" s="107"/>
      <c r="AV27" s="107"/>
      <c r="AW27" s="107"/>
      <c r="AX27" s="107"/>
      <c r="AY27" s="107"/>
      <c r="AZ27" s="105">
        <v>10</v>
      </c>
      <c r="BA27" s="103">
        <v>15</v>
      </c>
      <c r="BB27" s="102">
        <v>2</v>
      </c>
      <c r="BC27" s="102"/>
      <c r="BD27" s="106"/>
      <c r="BE27" s="107"/>
      <c r="BF27" s="107"/>
      <c r="BG27" s="107"/>
      <c r="BH27" s="107"/>
      <c r="BI27" s="103"/>
      <c r="BJ27" s="103"/>
      <c r="BK27" s="102"/>
    </row>
    <row r="28" spans="1:63">
      <c r="A28" s="102" t="s">
        <v>95</v>
      </c>
      <c r="B28" s="1">
        <v>47</v>
      </c>
      <c r="C28" s="1" t="s">
        <v>10</v>
      </c>
      <c r="D28" s="102" t="s">
        <v>374</v>
      </c>
      <c r="E28" s="102" t="s">
        <v>375</v>
      </c>
      <c r="F28" s="103"/>
      <c r="G28" s="103"/>
      <c r="H28" s="103"/>
      <c r="I28" s="103"/>
      <c r="J28" s="104"/>
      <c r="K28" s="118"/>
      <c r="L28" s="105"/>
      <c r="M28" s="103"/>
      <c r="N28" s="103"/>
      <c r="O28" s="103"/>
      <c r="P28" s="106"/>
      <c r="Q28" s="107"/>
      <c r="R28" s="107"/>
      <c r="S28" s="107"/>
      <c r="T28" s="107"/>
      <c r="U28" s="121"/>
      <c r="V28" s="105"/>
      <c r="W28" s="219"/>
      <c r="X28" s="107"/>
      <c r="Y28" s="107"/>
      <c r="Z28" s="107"/>
      <c r="AA28" s="107"/>
      <c r="AB28" s="107"/>
      <c r="AC28" s="107"/>
      <c r="AD28" s="107"/>
      <c r="AE28" s="121"/>
      <c r="AF28" s="107"/>
      <c r="AG28" s="107"/>
      <c r="AH28" s="102"/>
      <c r="AI28" s="102"/>
      <c r="AJ28" s="106"/>
      <c r="AK28" s="107"/>
      <c r="AL28" s="107"/>
      <c r="AM28" s="107"/>
      <c r="AN28" s="107"/>
      <c r="AO28" s="107"/>
      <c r="AP28" s="105"/>
      <c r="AQ28" s="103"/>
      <c r="AR28" s="102"/>
      <c r="AS28" s="106"/>
      <c r="AT28" s="107"/>
      <c r="AU28" s="107"/>
      <c r="AV28" s="107"/>
      <c r="AW28" s="107"/>
      <c r="AX28" s="107"/>
      <c r="AY28" s="107"/>
      <c r="AZ28" s="105"/>
      <c r="BA28" s="103"/>
      <c r="BB28" s="102"/>
      <c r="BC28" s="102"/>
      <c r="BD28" s="106"/>
      <c r="BE28" s="107"/>
      <c r="BF28" s="107"/>
      <c r="BG28" s="107"/>
      <c r="BH28" s="107"/>
      <c r="BI28" s="103">
        <v>17</v>
      </c>
      <c r="BJ28" s="103">
        <v>15</v>
      </c>
      <c r="BK28" s="102"/>
    </row>
    <row r="29" spans="1:63">
      <c r="A29" s="102" t="s">
        <v>95</v>
      </c>
      <c r="B29" s="1">
        <v>47</v>
      </c>
      <c r="C29" s="1" t="s">
        <v>10</v>
      </c>
      <c r="D29" s="102" t="s">
        <v>376</v>
      </c>
      <c r="E29" s="102"/>
      <c r="F29" s="103"/>
      <c r="G29" s="103"/>
      <c r="H29" s="103"/>
      <c r="I29" s="103"/>
      <c r="J29" s="104"/>
      <c r="K29" s="118"/>
      <c r="L29" s="105"/>
      <c r="M29" s="103"/>
      <c r="N29" s="103"/>
      <c r="O29" s="103"/>
      <c r="P29" s="106"/>
      <c r="Q29" s="107"/>
      <c r="R29" s="107"/>
      <c r="S29" s="107"/>
      <c r="T29" s="107"/>
      <c r="U29" s="121"/>
      <c r="V29" s="105"/>
      <c r="W29" s="219"/>
      <c r="X29" s="107"/>
      <c r="Y29" s="107"/>
      <c r="Z29" s="107"/>
      <c r="AA29" s="107"/>
      <c r="AB29" s="107"/>
      <c r="AC29" s="107"/>
      <c r="AD29" s="107"/>
      <c r="AE29" s="121"/>
      <c r="AF29" s="107"/>
      <c r="AG29" s="107"/>
      <c r="AH29" s="102"/>
      <c r="AI29" s="102"/>
      <c r="AJ29" s="106"/>
      <c r="AK29" s="107"/>
      <c r="AL29" s="107"/>
      <c r="AM29" s="107"/>
      <c r="AN29" s="107"/>
      <c r="AO29" s="107"/>
      <c r="AP29" s="105"/>
      <c r="AQ29" s="103"/>
      <c r="AR29" s="102"/>
      <c r="AS29" s="106"/>
      <c r="AT29" s="107"/>
      <c r="AU29" s="107"/>
      <c r="AV29" s="107"/>
      <c r="AW29" s="107"/>
      <c r="AX29" s="107"/>
      <c r="AY29" s="107"/>
      <c r="AZ29" s="105"/>
      <c r="BA29" s="103"/>
      <c r="BB29" s="102"/>
      <c r="BC29" s="102"/>
      <c r="BD29" s="106"/>
      <c r="BE29" s="107"/>
      <c r="BF29" s="107"/>
      <c r="BG29" s="107"/>
      <c r="BH29" s="107"/>
      <c r="BI29" s="103"/>
      <c r="BJ29" s="103">
        <v>6</v>
      </c>
      <c r="BK29" s="102">
        <v>15</v>
      </c>
    </row>
    <row r="30" spans="1:63">
      <c r="A30" s="102" t="s">
        <v>95</v>
      </c>
      <c r="B30" s="1">
        <v>47</v>
      </c>
      <c r="C30" s="1" t="s">
        <v>6</v>
      </c>
      <c r="D30" s="1"/>
      <c r="E30" s="102" t="s">
        <v>377</v>
      </c>
      <c r="F30" s="103">
        <v>0</v>
      </c>
      <c r="G30" s="103">
        <v>6</v>
      </c>
      <c r="H30" s="103">
        <v>15</v>
      </c>
      <c r="I30" s="103">
        <v>15</v>
      </c>
      <c r="J30" s="104">
        <v>15</v>
      </c>
      <c r="K30" s="118">
        <f t="shared" ref="K30:K36" si="3">SUM(F30:J30)</f>
        <v>51</v>
      </c>
      <c r="L30" s="105">
        <v>4</v>
      </c>
      <c r="M30" s="103">
        <v>8</v>
      </c>
      <c r="N30" s="103">
        <v>15</v>
      </c>
      <c r="O30" s="103">
        <v>10</v>
      </c>
      <c r="P30" s="106">
        <v>15</v>
      </c>
      <c r="Q30" s="107">
        <v>12</v>
      </c>
      <c r="R30" s="107">
        <v>12</v>
      </c>
      <c r="S30" s="107">
        <v>12</v>
      </c>
      <c r="T30" s="107">
        <v>12</v>
      </c>
      <c r="U30" s="121">
        <v>8</v>
      </c>
      <c r="V30" s="105">
        <v>15</v>
      </c>
      <c r="W30" s="103">
        <v>14</v>
      </c>
      <c r="X30" s="107">
        <v>12</v>
      </c>
      <c r="Y30" s="107">
        <v>12</v>
      </c>
      <c r="Z30" s="107">
        <v>12</v>
      </c>
      <c r="AA30" s="107">
        <v>12</v>
      </c>
      <c r="AB30" s="107">
        <v>12</v>
      </c>
      <c r="AC30" s="107">
        <v>12</v>
      </c>
      <c r="AD30" s="107">
        <v>12</v>
      </c>
      <c r="AE30" s="121">
        <f t="shared" ref="AE30:AE36" si="4">SUM(Z30:AD30)</f>
        <v>60</v>
      </c>
      <c r="AF30" s="107">
        <v>4</v>
      </c>
      <c r="AG30" s="107">
        <v>15</v>
      </c>
      <c r="AH30" s="102">
        <v>3</v>
      </c>
      <c r="AI30" s="102">
        <v>22</v>
      </c>
      <c r="AJ30" s="106">
        <v>12</v>
      </c>
      <c r="AK30" s="107">
        <v>12</v>
      </c>
      <c r="AL30" s="107">
        <v>12</v>
      </c>
      <c r="AM30" s="107">
        <v>12</v>
      </c>
      <c r="AN30" s="107">
        <v>12</v>
      </c>
      <c r="AO30" s="107"/>
      <c r="AP30" s="105">
        <v>22</v>
      </c>
      <c r="AQ30" s="103">
        <v>22</v>
      </c>
      <c r="AR30" s="102">
        <v>22</v>
      </c>
      <c r="AS30" s="106">
        <v>22</v>
      </c>
      <c r="AT30" s="107">
        <v>12</v>
      </c>
      <c r="AU30" s="107">
        <v>12</v>
      </c>
      <c r="AV30" s="107">
        <v>12</v>
      </c>
      <c r="AW30" s="107">
        <v>12</v>
      </c>
      <c r="AX30" s="107">
        <v>12</v>
      </c>
      <c r="AY30" s="107"/>
      <c r="AZ30" s="105">
        <v>15</v>
      </c>
      <c r="BA30" s="103">
        <v>12</v>
      </c>
      <c r="BB30" s="102">
        <v>25</v>
      </c>
      <c r="BC30" s="102">
        <v>15</v>
      </c>
      <c r="BD30" s="106">
        <v>22</v>
      </c>
      <c r="BE30" s="107">
        <v>12</v>
      </c>
      <c r="BF30" s="107">
        <v>12</v>
      </c>
      <c r="BG30" s="107">
        <v>12</v>
      </c>
      <c r="BH30" s="107"/>
      <c r="BI30" s="103">
        <v>15</v>
      </c>
      <c r="BJ30" s="103">
        <v>9</v>
      </c>
      <c r="BK30" s="102">
        <v>15</v>
      </c>
    </row>
    <row r="31" spans="1:63">
      <c r="A31" s="102" t="s">
        <v>95</v>
      </c>
      <c r="B31" s="1">
        <v>47</v>
      </c>
      <c r="C31" s="1" t="s">
        <v>10</v>
      </c>
      <c r="D31" s="102" t="s">
        <v>378</v>
      </c>
      <c r="E31" s="102" t="s">
        <v>378</v>
      </c>
      <c r="F31" s="103">
        <v>3</v>
      </c>
      <c r="G31" s="103">
        <v>3</v>
      </c>
      <c r="H31" s="103">
        <v>3</v>
      </c>
      <c r="I31" s="103">
        <v>3</v>
      </c>
      <c r="J31" s="104">
        <v>3</v>
      </c>
      <c r="K31" s="118">
        <f t="shared" si="3"/>
        <v>15</v>
      </c>
      <c r="L31" s="105">
        <v>1</v>
      </c>
      <c r="M31" s="103">
        <v>3</v>
      </c>
      <c r="N31" s="103">
        <v>0</v>
      </c>
      <c r="O31" s="103">
        <v>0</v>
      </c>
      <c r="P31" s="106">
        <v>3</v>
      </c>
      <c r="Q31" s="107">
        <v>5</v>
      </c>
      <c r="R31" s="107">
        <v>5</v>
      </c>
      <c r="S31" s="107">
        <v>5</v>
      </c>
      <c r="T31" s="107">
        <v>5</v>
      </c>
      <c r="U31" s="121">
        <v>5</v>
      </c>
      <c r="V31" s="105">
        <v>1</v>
      </c>
      <c r="W31" s="103">
        <v>5</v>
      </c>
      <c r="X31" s="107">
        <v>5</v>
      </c>
      <c r="Y31" s="107">
        <v>5</v>
      </c>
      <c r="Z31" s="107">
        <v>5</v>
      </c>
      <c r="AA31" s="107">
        <v>5</v>
      </c>
      <c r="AB31" s="107">
        <v>5</v>
      </c>
      <c r="AC31" s="107">
        <v>5</v>
      </c>
      <c r="AD31" s="107">
        <v>5</v>
      </c>
      <c r="AE31" s="121">
        <f t="shared" si="4"/>
        <v>25</v>
      </c>
      <c r="AF31" s="107">
        <v>5</v>
      </c>
      <c r="AG31" s="107">
        <v>5</v>
      </c>
      <c r="AH31" s="102">
        <v>2</v>
      </c>
      <c r="AI31" s="102">
        <v>1</v>
      </c>
      <c r="AJ31" s="106">
        <v>2</v>
      </c>
      <c r="AK31" s="107">
        <v>5</v>
      </c>
      <c r="AL31" s="107">
        <v>5</v>
      </c>
      <c r="AM31" s="107">
        <v>5</v>
      </c>
      <c r="AN31" s="107">
        <v>5</v>
      </c>
      <c r="AO31" s="107"/>
      <c r="AP31" s="105">
        <v>3</v>
      </c>
      <c r="AQ31" s="103">
        <v>3</v>
      </c>
      <c r="AR31" s="102">
        <v>3</v>
      </c>
      <c r="AS31" s="106">
        <v>3</v>
      </c>
      <c r="AT31" s="107">
        <v>5</v>
      </c>
      <c r="AU31" s="107">
        <v>5</v>
      </c>
      <c r="AV31" s="107">
        <v>5</v>
      </c>
      <c r="AW31" s="107">
        <v>5</v>
      </c>
      <c r="AX31" s="107">
        <v>5</v>
      </c>
      <c r="AY31" s="107"/>
      <c r="AZ31" s="105">
        <v>5</v>
      </c>
      <c r="BA31" s="103">
        <v>5</v>
      </c>
      <c r="BB31" s="102">
        <v>5</v>
      </c>
      <c r="BC31" s="102">
        <v>4</v>
      </c>
      <c r="BD31" s="106">
        <v>4</v>
      </c>
      <c r="BE31" s="107">
        <v>5</v>
      </c>
      <c r="BF31" s="107">
        <v>5</v>
      </c>
      <c r="BG31" s="107">
        <v>5</v>
      </c>
      <c r="BH31" s="107"/>
      <c r="BI31" s="103">
        <v>2</v>
      </c>
      <c r="BJ31" s="103">
        <v>2</v>
      </c>
      <c r="BK31" s="102">
        <v>4</v>
      </c>
    </row>
    <row r="32" spans="1:63">
      <c r="A32" s="102" t="s">
        <v>95</v>
      </c>
      <c r="B32" s="1">
        <v>47</v>
      </c>
      <c r="C32" s="1" t="s">
        <v>14</v>
      </c>
      <c r="D32" s="1"/>
      <c r="E32" s="102" t="s">
        <v>379</v>
      </c>
      <c r="F32" s="103">
        <v>1</v>
      </c>
      <c r="G32" s="103">
        <v>1</v>
      </c>
      <c r="H32" s="103">
        <v>1</v>
      </c>
      <c r="I32" s="103">
        <v>1</v>
      </c>
      <c r="J32" s="104">
        <v>1</v>
      </c>
      <c r="K32" s="118">
        <f t="shared" si="3"/>
        <v>5</v>
      </c>
      <c r="L32" s="105">
        <v>0</v>
      </c>
      <c r="M32" s="103">
        <v>2</v>
      </c>
      <c r="N32" s="103">
        <v>1</v>
      </c>
      <c r="O32" s="103">
        <v>1</v>
      </c>
      <c r="P32" s="106">
        <v>1</v>
      </c>
      <c r="Q32" s="107">
        <v>1</v>
      </c>
      <c r="R32" s="107">
        <v>1</v>
      </c>
      <c r="S32" s="107">
        <v>1</v>
      </c>
      <c r="T32" s="107">
        <v>1</v>
      </c>
      <c r="U32" s="121">
        <f>SUM(Q32:T32)</f>
        <v>4</v>
      </c>
      <c r="V32" s="105">
        <v>1</v>
      </c>
      <c r="W32" s="103">
        <v>1</v>
      </c>
      <c r="X32" s="107">
        <v>1</v>
      </c>
      <c r="Y32" s="107">
        <v>1</v>
      </c>
      <c r="Z32" s="107">
        <v>1</v>
      </c>
      <c r="AA32" s="107">
        <v>1</v>
      </c>
      <c r="AB32" s="107">
        <v>1</v>
      </c>
      <c r="AC32" s="107">
        <v>1</v>
      </c>
      <c r="AD32" s="107">
        <v>1</v>
      </c>
      <c r="AE32" s="121">
        <f t="shared" si="4"/>
        <v>5</v>
      </c>
      <c r="AF32" s="107">
        <v>1</v>
      </c>
      <c r="AG32" s="107">
        <v>1</v>
      </c>
      <c r="AH32" s="102">
        <v>1</v>
      </c>
      <c r="AI32" s="102">
        <v>1</v>
      </c>
      <c r="AJ32" s="106">
        <v>2</v>
      </c>
      <c r="AK32" s="107">
        <v>1</v>
      </c>
      <c r="AL32" s="107">
        <v>1</v>
      </c>
      <c r="AM32" s="107">
        <v>1</v>
      </c>
      <c r="AN32" s="107">
        <v>1</v>
      </c>
      <c r="AO32" s="107"/>
      <c r="AP32" s="105">
        <v>2</v>
      </c>
      <c r="AQ32" s="103">
        <v>2</v>
      </c>
      <c r="AR32" s="102">
        <v>2</v>
      </c>
      <c r="AS32" s="106">
        <v>2</v>
      </c>
      <c r="AT32" s="107">
        <v>1</v>
      </c>
      <c r="AU32" s="107">
        <v>1</v>
      </c>
      <c r="AV32" s="107">
        <v>1</v>
      </c>
      <c r="AW32" s="107">
        <v>1</v>
      </c>
      <c r="AX32" s="107">
        <v>1</v>
      </c>
      <c r="AY32" s="107"/>
      <c r="AZ32" s="105">
        <v>2</v>
      </c>
      <c r="BA32" s="103">
        <v>2</v>
      </c>
      <c r="BB32" s="102">
        <v>2</v>
      </c>
      <c r="BC32" s="102">
        <v>1</v>
      </c>
      <c r="BD32" s="106">
        <v>4</v>
      </c>
      <c r="BE32" s="107">
        <v>1</v>
      </c>
      <c r="BF32" s="107">
        <v>1</v>
      </c>
      <c r="BG32" s="107">
        <v>1</v>
      </c>
      <c r="BH32" s="107"/>
      <c r="BI32" s="103">
        <v>2</v>
      </c>
      <c r="BJ32" s="103">
        <v>2</v>
      </c>
      <c r="BK32" s="102">
        <v>2</v>
      </c>
    </row>
    <row r="33" spans="1:63">
      <c r="A33" s="102" t="s">
        <v>95</v>
      </c>
      <c r="B33" s="1">
        <v>47</v>
      </c>
      <c r="C33" s="1" t="s">
        <v>18</v>
      </c>
      <c r="D33" s="1"/>
      <c r="E33" s="102" t="s">
        <v>380</v>
      </c>
      <c r="F33" s="103">
        <v>4</v>
      </c>
      <c r="G33" s="103">
        <v>4</v>
      </c>
      <c r="H33" s="103">
        <v>4</v>
      </c>
      <c r="I33" s="103">
        <v>2</v>
      </c>
      <c r="J33" s="104">
        <v>2</v>
      </c>
      <c r="K33" s="118">
        <f t="shared" si="3"/>
        <v>16</v>
      </c>
      <c r="L33" s="105">
        <v>4</v>
      </c>
      <c r="M33" s="103">
        <v>2</v>
      </c>
      <c r="N33" s="103">
        <v>4</v>
      </c>
      <c r="O33" s="103">
        <v>2</v>
      </c>
      <c r="P33" s="106">
        <v>1</v>
      </c>
      <c r="Q33" s="107">
        <v>4</v>
      </c>
      <c r="R33" s="107">
        <v>4</v>
      </c>
      <c r="S33" s="107">
        <v>4</v>
      </c>
      <c r="T33" s="107">
        <v>2</v>
      </c>
      <c r="U33" s="121">
        <v>8</v>
      </c>
      <c r="V33" s="105">
        <v>1</v>
      </c>
      <c r="W33" s="103">
        <v>4</v>
      </c>
      <c r="X33" s="107">
        <v>4</v>
      </c>
      <c r="Y33" s="107">
        <v>2</v>
      </c>
      <c r="Z33" s="107">
        <v>4</v>
      </c>
      <c r="AA33" s="107">
        <v>4</v>
      </c>
      <c r="AB33" s="107">
        <v>4</v>
      </c>
      <c r="AC33" s="107">
        <v>2</v>
      </c>
      <c r="AD33" s="107">
        <v>2</v>
      </c>
      <c r="AE33" s="121">
        <f t="shared" si="4"/>
        <v>16</v>
      </c>
      <c r="AF33" s="107">
        <v>4</v>
      </c>
      <c r="AG33" s="107">
        <v>4</v>
      </c>
      <c r="AH33" s="102">
        <v>2</v>
      </c>
      <c r="AI33" s="102">
        <v>2</v>
      </c>
      <c r="AJ33" s="106">
        <v>2</v>
      </c>
      <c r="AK33" s="107">
        <v>4</v>
      </c>
      <c r="AL33" s="107">
        <v>4</v>
      </c>
      <c r="AM33" s="107">
        <v>4</v>
      </c>
      <c r="AN33" s="107">
        <v>2</v>
      </c>
      <c r="AO33" s="107"/>
      <c r="AP33" s="105">
        <v>4</v>
      </c>
      <c r="AQ33" s="103">
        <v>4</v>
      </c>
      <c r="AR33" s="102">
        <v>4</v>
      </c>
      <c r="AS33" s="106">
        <v>4</v>
      </c>
      <c r="AT33" s="107">
        <v>4</v>
      </c>
      <c r="AU33" s="107">
        <v>4</v>
      </c>
      <c r="AV33" s="107">
        <v>4</v>
      </c>
      <c r="AW33" s="107">
        <v>2</v>
      </c>
      <c r="AX33" s="107">
        <v>2</v>
      </c>
      <c r="AY33" s="107"/>
      <c r="AZ33" s="105">
        <v>4</v>
      </c>
      <c r="BA33" s="103">
        <v>4</v>
      </c>
      <c r="BB33" s="102">
        <v>4</v>
      </c>
      <c r="BC33" s="102">
        <v>1</v>
      </c>
      <c r="BD33" s="106">
        <v>4</v>
      </c>
      <c r="BE33" s="107">
        <v>4</v>
      </c>
      <c r="BF33" s="107">
        <v>4</v>
      </c>
      <c r="BG33" s="107">
        <v>4</v>
      </c>
      <c r="BH33" s="107"/>
      <c r="BI33" s="103">
        <v>2</v>
      </c>
      <c r="BJ33" s="103">
        <v>2</v>
      </c>
      <c r="BK33" s="102">
        <v>2</v>
      </c>
    </row>
    <row r="34" spans="1:63">
      <c r="A34" s="102" t="s">
        <v>95</v>
      </c>
      <c r="B34" s="1">
        <v>47</v>
      </c>
      <c r="C34" s="1" t="s">
        <v>14</v>
      </c>
      <c r="D34" s="1"/>
      <c r="E34" s="102" t="s">
        <v>381</v>
      </c>
      <c r="F34" s="103">
        <v>2</v>
      </c>
      <c r="G34" s="103">
        <v>2</v>
      </c>
      <c r="H34" s="103">
        <v>2</v>
      </c>
      <c r="I34" s="103">
        <v>2</v>
      </c>
      <c r="J34" s="104">
        <v>2</v>
      </c>
      <c r="K34" s="118">
        <f t="shared" si="3"/>
        <v>10</v>
      </c>
      <c r="L34" s="105">
        <v>0</v>
      </c>
      <c r="M34" s="103">
        <v>4</v>
      </c>
      <c r="N34" s="103">
        <v>2</v>
      </c>
      <c r="O34" s="103">
        <v>3</v>
      </c>
      <c r="P34" s="106">
        <v>3</v>
      </c>
      <c r="Q34" s="107">
        <v>2</v>
      </c>
      <c r="R34" s="103">
        <v>2</v>
      </c>
      <c r="S34" s="103">
        <v>2</v>
      </c>
      <c r="T34" s="104">
        <v>2</v>
      </c>
      <c r="U34" s="121">
        <f>SUM(Q34:T34)</f>
        <v>8</v>
      </c>
      <c r="V34" s="105">
        <v>1</v>
      </c>
      <c r="W34" s="103">
        <v>2</v>
      </c>
      <c r="X34" s="103">
        <v>4</v>
      </c>
      <c r="Y34" s="104">
        <v>4</v>
      </c>
      <c r="Z34" s="107">
        <v>2</v>
      </c>
      <c r="AA34" s="103">
        <v>2</v>
      </c>
      <c r="AB34" s="103">
        <v>2</v>
      </c>
      <c r="AC34" s="104">
        <v>2</v>
      </c>
      <c r="AD34" s="104">
        <v>2</v>
      </c>
      <c r="AE34" s="121">
        <f t="shared" si="4"/>
        <v>10</v>
      </c>
      <c r="AF34" s="107">
        <v>2</v>
      </c>
      <c r="AG34" s="103">
        <v>2</v>
      </c>
      <c r="AH34" s="102">
        <v>2</v>
      </c>
      <c r="AI34" s="102">
        <v>2</v>
      </c>
      <c r="AJ34" s="106">
        <v>2</v>
      </c>
      <c r="AK34" s="107">
        <v>2</v>
      </c>
      <c r="AL34" s="103">
        <v>2</v>
      </c>
      <c r="AM34" s="103">
        <v>2</v>
      </c>
      <c r="AN34" s="104">
        <v>2</v>
      </c>
      <c r="AO34" s="119"/>
      <c r="AP34" s="105">
        <v>5</v>
      </c>
      <c r="AQ34" s="103">
        <v>5</v>
      </c>
      <c r="AR34" s="102">
        <v>5</v>
      </c>
      <c r="AS34" s="106">
        <v>5</v>
      </c>
      <c r="AT34" s="104">
        <v>2</v>
      </c>
      <c r="AU34" s="104">
        <v>2</v>
      </c>
      <c r="AV34" s="104">
        <v>2</v>
      </c>
      <c r="AW34" s="104">
        <v>2</v>
      </c>
      <c r="AX34" s="104">
        <v>2</v>
      </c>
      <c r="AY34" s="119"/>
      <c r="AZ34" s="105">
        <v>3</v>
      </c>
      <c r="BA34" s="103">
        <v>3</v>
      </c>
      <c r="BB34" s="102">
        <v>3</v>
      </c>
      <c r="BC34" s="102">
        <v>1</v>
      </c>
      <c r="BD34" s="106">
        <v>4</v>
      </c>
      <c r="BE34" s="107">
        <v>2</v>
      </c>
      <c r="BF34" s="103">
        <v>2</v>
      </c>
      <c r="BG34" s="103">
        <v>2</v>
      </c>
      <c r="BH34" s="104"/>
      <c r="BI34" s="104">
        <v>2</v>
      </c>
      <c r="BJ34" s="103">
        <v>2</v>
      </c>
      <c r="BK34" s="102"/>
    </row>
    <row r="35" spans="1:63">
      <c r="A35" s="1" t="s">
        <v>96</v>
      </c>
      <c r="B35" s="1">
        <v>47</v>
      </c>
      <c r="C35" s="1" t="s">
        <v>10</v>
      </c>
      <c r="D35" s="1"/>
      <c r="E35" s="1" t="s">
        <v>378</v>
      </c>
      <c r="F35" s="59">
        <v>4</v>
      </c>
      <c r="G35" s="59">
        <v>4</v>
      </c>
      <c r="H35" s="59">
        <v>4</v>
      </c>
      <c r="I35" s="59">
        <v>4</v>
      </c>
      <c r="J35" s="78">
        <v>4</v>
      </c>
      <c r="K35" s="118">
        <f t="shared" si="3"/>
        <v>20</v>
      </c>
      <c r="L35" s="75">
        <v>3</v>
      </c>
      <c r="M35" s="59">
        <v>4</v>
      </c>
      <c r="N35" s="1">
        <v>4</v>
      </c>
      <c r="O35" s="1">
        <v>4</v>
      </c>
      <c r="P35" s="76">
        <v>4</v>
      </c>
      <c r="Q35" s="79">
        <v>4</v>
      </c>
      <c r="R35" s="59">
        <v>4</v>
      </c>
      <c r="S35" s="59">
        <v>4</v>
      </c>
      <c r="T35" s="78">
        <v>4</v>
      </c>
      <c r="U35" s="121">
        <f>SUM(Q35:T35)</f>
        <v>16</v>
      </c>
      <c r="V35" s="75">
        <v>4</v>
      </c>
      <c r="W35" s="59"/>
      <c r="X35" s="1">
        <v>4</v>
      </c>
      <c r="Y35" s="76">
        <v>4</v>
      </c>
      <c r="Z35" s="79">
        <v>4</v>
      </c>
      <c r="AA35" s="59">
        <v>4</v>
      </c>
      <c r="AB35" s="59">
        <v>2</v>
      </c>
      <c r="AC35" s="78">
        <v>2</v>
      </c>
      <c r="AD35" s="78">
        <v>4</v>
      </c>
      <c r="AE35" s="121">
        <f t="shared" si="4"/>
        <v>16</v>
      </c>
      <c r="AF35" s="75"/>
      <c r="AG35" s="59">
        <v>2</v>
      </c>
      <c r="AH35" s="1">
        <v>2</v>
      </c>
      <c r="AI35" s="1">
        <v>4</v>
      </c>
      <c r="AJ35" s="76">
        <v>3</v>
      </c>
      <c r="AK35" s="79">
        <v>4</v>
      </c>
      <c r="AL35" s="59">
        <v>4</v>
      </c>
      <c r="AM35" s="59">
        <v>4</v>
      </c>
      <c r="AN35" s="78">
        <v>4</v>
      </c>
      <c r="AO35" s="109"/>
      <c r="AP35" s="75">
        <v>6</v>
      </c>
      <c r="AQ35" s="59">
        <v>4</v>
      </c>
      <c r="AR35" s="1">
        <v>4</v>
      </c>
      <c r="AS35" s="76">
        <v>2</v>
      </c>
      <c r="AT35" s="79">
        <v>4</v>
      </c>
      <c r="AU35" s="59">
        <v>4</v>
      </c>
      <c r="AV35" s="59">
        <v>4</v>
      </c>
      <c r="AW35" s="78">
        <v>4</v>
      </c>
      <c r="AX35" s="78">
        <v>4</v>
      </c>
      <c r="AY35" s="109"/>
      <c r="AZ35" s="75">
        <v>5</v>
      </c>
      <c r="BA35" s="59">
        <v>4</v>
      </c>
      <c r="BB35" s="1">
        <v>2</v>
      </c>
      <c r="BC35" s="1">
        <v>4</v>
      </c>
      <c r="BD35" s="76"/>
      <c r="BE35" s="79">
        <v>4</v>
      </c>
      <c r="BF35" s="59">
        <v>4</v>
      </c>
      <c r="BG35" s="59">
        <v>4</v>
      </c>
      <c r="BH35" s="78"/>
      <c r="BI35" s="78"/>
      <c r="BJ35" s="59"/>
      <c r="BK35" s="1"/>
    </row>
    <row r="36" spans="1:63">
      <c r="A36" s="1" t="s">
        <v>96</v>
      </c>
      <c r="B36" s="1">
        <v>47</v>
      </c>
      <c r="C36" s="1" t="s">
        <v>14</v>
      </c>
      <c r="D36" s="1"/>
      <c r="E36" s="1" t="s">
        <v>382</v>
      </c>
      <c r="F36" s="59">
        <v>4</v>
      </c>
      <c r="G36" s="59">
        <v>5</v>
      </c>
      <c r="H36" s="59">
        <v>5</v>
      </c>
      <c r="I36" s="59">
        <v>5</v>
      </c>
      <c r="J36" s="78">
        <v>5</v>
      </c>
      <c r="K36" s="118">
        <f t="shared" si="3"/>
        <v>24</v>
      </c>
      <c r="L36" s="75">
        <v>6</v>
      </c>
      <c r="M36" s="59">
        <v>2</v>
      </c>
      <c r="N36" s="1">
        <v>6</v>
      </c>
      <c r="O36" s="1">
        <v>6</v>
      </c>
      <c r="P36" s="76">
        <v>4</v>
      </c>
      <c r="Q36" s="79">
        <v>4</v>
      </c>
      <c r="R36" s="59">
        <v>5</v>
      </c>
      <c r="S36" s="59">
        <v>5</v>
      </c>
      <c r="T36" s="78">
        <v>5</v>
      </c>
      <c r="U36" s="121">
        <f>SUM(Q36:T36)</f>
        <v>19</v>
      </c>
      <c r="V36" s="75">
        <v>6</v>
      </c>
      <c r="W36" s="59">
        <v>6</v>
      </c>
      <c r="X36" s="1">
        <v>4</v>
      </c>
      <c r="Y36" s="76">
        <v>5</v>
      </c>
      <c r="Z36" s="79">
        <v>6</v>
      </c>
      <c r="AA36" s="59">
        <v>8</v>
      </c>
      <c r="AB36" s="59">
        <v>8</v>
      </c>
      <c r="AC36" s="78">
        <v>8</v>
      </c>
      <c r="AD36" s="78">
        <v>10</v>
      </c>
      <c r="AE36" s="121">
        <f t="shared" si="4"/>
        <v>40</v>
      </c>
      <c r="AF36" s="75">
        <v>10</v>
      </c>
      <c r="AG36" s="59">
        <v>10</v>
      </c>
      <c r="AH36" s="1">
        <v>8</v>
      </c>
      <c r="AI36" s="1">
        <v>10</v>
      </c>
      <c r="AJ36" s="76">
        <v>10</v>
      </c>
      <c r="AK36" s="79">
        <v>6</v>
      </c>
      <c r="AL36" s="59">
        <v>6</v>
      </c>
      <c r="AM36" s="59">
        <v>6</v>
      </c>
      <c r="AN36" s="78">
        <v>6</v>
      </c>
      <c r="AO36" s="109"/>
      <c r="AP36" s="75">
        <v>4</v>
      </c>
      <c r="AQ36" s="59">
        <v>4</v>
      </c>
      <c r="AR36" s="1">
        <v>6</v>
      </c>
      <c r="AS36" s="76">
        <v>8</v>
      </c>
      <c r="AT36" s="79">
        <v>6</v>
      </c>
      <c r="AU36" s="59">
        <v>6</v>
      </c>
      <c r="AV36" s="59">
        <v>6</v>
      </c>
      <c r="AW36" s="78">
        <v>6</v>
      </c>
      <c r="AX36" s="78">
        <v>6</v>
      </c>
      <c r="AY36" s="109"/>
      <c r="AZ36" s="75">
        <v>6</v>
      </c>
      <c r="BA36" s="59">
        <v>6</v>
      </c>
      <c r="BB36" s="1">
        <v>4</v>
      </c>
      <c r="BC36" s="1"/>
      <c r="BD36" s="76"/>
      <c r="BE36" s="79">
        <v>4</v>
      </c>
      <c r="BF36" s="59">
        <v>5</v>
      </c>
      <c r="BG36" s="59">
        <v>5</v>
      </c>
      <c r="BH36" s="78"/>
      <c r="BI36" s="78"/>
      <c r="BJ36" s="59"/>
      <c r="BK36" s="1"/>
    </row>
    <row r="37" spans="1:63">
      <c r="A37" s="1" t="s">
        <v>96</v>
      </c>
      <c r="B37" s="1">
        <v>47</v>
      </c>
      <c r="C37" s="1" t="s">
        <v>14</v>
      </c>
      <c r="D37" s="1"/>
      <c r="E37" s="1" t="s">
        <v>383</v>
      </c>
      <c r="F37" s="59"/>
      <c r="G37" s="59"/>
      <c r="H37" s="59"/>
      <c r="I37" s="59"/>
      <c r="J37" s="78"/>
      <c r="K37" s="118"/>
      <c r="L37" s="75"/>
      <c r="M37" s="59"/>
      <c r="N37" s="1"/>
      <c r="O37" s="1"/>
      <c r="P37" s="76"/>
      <c r="Q37" s="79"/>
      <c r="R37" s="59"/>
      <c r="S37" s="59"/>
      <c r="T37" s="78"/>
      <c r="U37" s="121"/>
      <c r="V37" s="75"/>
      <c r="W37" s="59"/>
      <c r="X37" s="1"/>
      <c r="Y37" s="76"/>
      <c r="Z37" s="79"/>
      <c r="AA37" s="59"/>
      <c r="AB37" s="59"/>
      <c r="AC37" s="78">
        <v>2</v>
      </c>
      <c r="AD37" s="78"/>
      <c r="AE37" s="121">
        <f>SUM(Planificacion!Z37:AD37)</f>
        <v>2</v>
      </c>
      <c r="AF37" s="75"/>
      <c r="AG37" s="59"/>
      <c r="AH37" s="1">
        <v>2</v>
      </c>
      <c r="AI37" s="1">
        <v>1</v>
      </c>
      <c r="AJ37" s="76">
        <v>4</v>
      </c>
      <c r="AK37" s="79">
        <v>4</v>
      </c>
      <c r="AL37" s="59"/>
      <c r="AM37" s="59"/>
      <c r="AN37" s="78"/>
      <c r="AO37" s="109"/>
      <c r="AP37" s="75">
        <v>1</v>
      </c>
      <c r="AQ37" s="59"/>
      <c r="AR37" s="1"/>
      <c r="AS37" s="76"/>
      <c r="AT37" s="79"/>
      <c r="AU37" s="59"/>
      <c r="AV37" s="59"/>
      <c r="AW37" s="78"/>
      <c r="AX37" s="78"/>
      <c r="AY37" s="109"/>
      <c r="AZ37" s="75"/>
      <c r="BA37" s="59"/>
      <c r="BB37" s="1"/>
      <c r="BC37" s="1"/>
      <c r="BD37" s="76"/>
      <c r="BE37" s="79"/>
      <c r="BF37" s="59"/>
      <c r="BG37" s="59"/>
      <c r="BH37" s="78"/>
      <c r="BI37" s="78"/>
      <c r="BJ37" s="59"/>
      <c r="BK37" s="1"/>
    </row>
    <row r="38" spans="1:63">
      <c r="A38" s="1" t="s">
        <v>96</v>
      </c>
      <c r="B38" s="1">
        <v>47</v>
      </c>
      <c r="C38" s="1" t="s">
        <v>10</v>
      </c>
      <c r="D38" s="1" t="s">
        <v>384</v>
      </c>
      <c r="E38" s="1" t="s">
        <v>384</v>
      </c>
      <c r="F38" s="59">
        <v>2</v>
      </c>
      <c r="G38" s="59">
        <v>3</v>
      </c>
      <c r="H38" s="59">
        <v>3</v>
      </c>
      <c r="I38" s="59">
        <v>3</v>
      </c>
      <c r="J38" s="78">
        <v>1</v>
      </c>
      <c r="K38" s="118">
        <f>SUM(F38:J38)</f>
        <v>12</v>
      </c>
      <c r="L38" s="75">
        <v>1</v>
      </c>
      <c r="M38" s="59">
        <v>12</v>
      </c>
      <c r="N38" s="1">
        <v>4</v>
      </c>
      <c r="O38" s="1">
        <v>10</v>
      </c>
      <c r="P38" s="76">
        <v>2</v>
      </c>
      <c r="Q38" s="79">
        <v>2</v>
      </c>
      <c r="R38" s="59">
        <v>2</v>
      </c>
      <c r="S38" s="59">
        <v>2</v>
      </c>
      <c r="T38" s="78">
        <v>2</v>
      </c>
      <c r="U38" s="121">
        <f>SUM(Q38:T38)</f>
        <v>8</v>
      </c>
      <c r="V38" s="75">
        <v>5</v>
      </c>
      <c r="W38" s="59" t="s">
        <v>385</v>
      </c>
      <c r="X38" s="1">
        <v>3</v>
      </c>
      <c r="Y38" s="76">
        <v>4</v>
      </c>
      <c r="Z38" s="79">
        <v>4</v>
      </c>
      <c r="AA38" s="59">
        <v>2</v>
      </c>
      <c r="AB38" s="59">
        <v>1</v>
      </c>
      <c r="AC38" s="78">
        <v>1</v>
      </c>
      <c r="AD38" s="78"/>
      <c r="AE38" s="121">
        <f t="shared" ref="AE38:AE43" si="5">SUM(Z38:AD38)</f>
        <v>8</v>
      </c>
      <c r="AF38" s="75"/>
      <c r="AG38" s="59">
        <v>1</v>
      </c>
      <c r="AH38" s="1"/>
      <c r="AI38" s="1"/>
      <c r="AJ38" s="76"/>
      <c r="AK38" s="79">
        <v>1</v>
      </c>
      <c r="AL38" s="59">
        <v>1</v>
      </c>
      <c r="AM38" s="59">
        <v>1</v>
      </c>
      <c r="AN38" s="78">
        <v>1</v>
      </c>
      <c r="AO38" s="109"/>
      <c r="AP38" s="75"/>
      <c r="AQ38" s="59"/>
      <c r="AR38" s="1"/>
      <c r="AS38" s="76"/>
      <c r="AT38" s="79"/>
      <c r="AU38" s="59"/>
      <c r="AV38" s="59"/>
      <c r="AW38" s="78"/>
      <c r="AX38" s="78"/>
      <c r="AY38" s="109"/>
      <c r="AZ38" s="75"/>
      <c r="BA38" s="59"/>
      <c r="BB38" s="1"/>
      <c r="BC38" s="1"/>
      <c r="BD38" s="76"/>
      <c r="BE38" s="79">
        <v>1</v>
      </c>
      <c r="BF38" s="59">
        <v>1</v>
      </c>
      <c r="BG38" s="59">
        <v>1</v>
      </c>
      <c r="BH38" s="78"/>
      <c r="BI38" s="78"/>
      <c r="BJ38" s="59"/>
      <c r="BK38" s="1"/>
    </row>
    <row r="39" spans="1:63">
      <c r="A39" s="1" t="s">
        <v>96</v>
      </c>
      <c r="B39" s="1">
        <v>47</v>
      </c>
      <c r="C39" s="1" t="s">
        <v>18</v>
      </c>
      <c r="D39" s="1"/>
      <c r="E39" s="1" t="s">
        <v>386</v>
      </c>
      <c r="F39" s="59">
        <v>8</v>
      </c>
      <c r="G39" s="59">
        <v>0</v>
      </c>
      <c r="H39" s="59">
        <v>0</v>
      </c>
      <c r="I39" s="59">
        <v>0</v>
      </c>
      <c r="J39" s="78">
        <v>0</v>
      </c>
      <c r="K39" s="118">
        <f>SUM(F39:J39)</f>
        <v>8</v>
      </c>
      <c r="L39" s="75">
        <v>8</v>
      </c>
      <c r="M39" s="59">
        <v>2</v>
      </c>
      <c r="N39" s="1"/>
      <c r="O39" s="1"/>
      <c r="P39" s="76"/>
      <c r="Q39" s="79"/>
      <c r="R39" s="59"/>
      <c r="S39" s="59"/>
      <c r="T39" s="78"/>
      <c r="U39" s="121">
        <f>SUM(Q39:T39)</f>
        <v>0</v>
      </c>
      <c r="V39" s="75"/>
      <c r="W39" s="59">
        <v>4</v>
      </c>
      <c r="X39" s="1">
        <v>1</v>
      </c>
      <c r="Y39" s="76">
        <v>8</v>
      </c>
      <c r="Z39" s="79"/>
      <c r="AA39" s="59"/>
      <c r="AB39" s="59"/>
      <c r="AC39" s="78"/>
      <c r="AD39" s="78"/>
      <c r="AE39" s="121">
        <f t="shared" si="5"/>
        <v>0</v>
      </c>
      <c r="AF39" s="75"/>
      <c r="AG39" s="59"/>
      <c r="AH39" s="1"/>
      <c r="AI39" s="1"/>
      <c r="AJ39" s="76"/>
      <c r="AK39" s="79"/>
      <c r="AL39" s="59"/>
      <c r="AM39" s="59"/>
      <c r="AN39" s="78"/>
      <c r="AO39" s="109"/>
      <c r="AP39" s="75"/>
      <c r="AQ39" s="59"/>
      <c r="AR39" s="1"/>
      <c r="AS39" s="76"/>
      <c r="AT39" s="79"/>
      <c r="AU39" s="59"/>
      <c r="AV39" s="59"/>
      <c r="AW39" s="78"/>
      <c r="AX39" s="78"/>
      <c r="AY39" s="109"/>
      <c r="AZ39" s="75"/>
      <c r="BA39" s="59"/>
      <c r="BB39" s="1"/>
      <c r="BC39" s="1"/>
      <c r="BD39" s="76"/>
      <c r="BE39" s="79"/>
      <c r="BF39" s="59"/>
      <c r="BG39" s="59"/>
      <c r="BH39" s="78"/>
      <c r="BI39" s="78"/>
      <c r="BJ39" s="59"/>
      <c r="BK39" s="1"/>
    </row>
    <row r="40" spans="1:63">
      <c r="A40" s="1" t="s">
        <v>96</v>
      </c>
      <c r="B40" s="1">
        <v>47</v>
      </c>
      <c r="C40" s="1" t="s">
        <v>10</v>
      </c>
      <c r="D40" s="1" t="s">
        <v>387</v>
      </c>
      <c r="E40" s="1" t="s">
        <v>388</v>
      </c>
      <c r="F40" s="59">
        <v>20</v>
      </c>
      <c r="G40" s="59">
        <v>20</v>
      </c>
      <c r="H40" s="59">
        <v>20</v>
      </c>
      <c r="I40" s="59">
        <v>20</v>
      </c>
      <c r="J40" s="78">
        <v>15</v>
      </c>
      <c r="K40" s="118">
        <f>SUM(F40:J40)</f>
        <v>95</v>
      </c>
      <c r="L40" s="75">
        <v>20</v>
      </c>
      <c r="M40" s="59">
        <v>10</v>
      </c>
      <c r="N40" s="1">
        <v>12</v>
      </c>
      <c r="O40" s="1">
        <v>12</v>
      </c>
      <c r="P40" s="76">
        <v>10</v>
      </c>
      <c r="Q40" s="79">
        <v>10</v>
      </c>
      <c r="R40" s="59">
        <v>10</v>
      </c>
      <c r="S40" s="59">
        <v>10</v>
      </c>
      <c r="T40" s="78">
        <v>10</v>
      </c>
      <c r="U40" s="121">
        <f>SUM(Q40:T40)</f>
        <v>40</v>
      </c>
      <c r="V40" s="75">
        <v>15</v>
      </c>
      <c r="W40" s="59">
        <v>4</v>
      </c>
      <c r="X40" s="1">
        <v>2</v>
      </c>
      <c r="Y40" s="76">
        <v>4</v>
      </c>
      <c r="Z40" s="79">
        <v>10</v>
      </c>
      <c r="AA40" s="59">
        <v>10</v>
      </c>
      <c r="AB40" s="59">
        <v>10</v>
      </c>
      <c r="AC40" s="78">
        <v>10</v>
      </c>
      <c r="AD40" s="78">
        <v>10</v>
      </c>
      <c r="AE40" s="121">
        <f t="shared" si="5"/>
        <v>50</v>
      </c>
      <c r="AF40" s="75">
        <v>6</v>
      </c>
      <c r="AG40" s="59">
        <v>8</v>
      </c>
      <c r="AH40" s="1">
        <v>8</v>
      </c>
      <c r="AI40" s="1">
        <v>15</v>
      </c>
      <c r="AJ40" s="76">
        <v>15</v>
      </c>
      <c r="AK40" s="79">
        <v>10</v>
      </c>
      <c r="AL40" s="59">
        <v>10</v>
      </c>
      <c r="AM40" s="59">
        <v>10</v>
      </c>
      <c r="AN40" s="78">
        <v>10</v>
      </c>
      <c r="AO40" s="109"/>
      <c r="AP40" s="75">
        <v>8</v>
      </c>
      <c r="AQ40" s="59">
        <v>10</v>
      </c>
      <c r="AR40" s="1">
        <v>15</v>
      </c>
      <c r="AS40" s="76">
        <v>15</v>
      </c>
      <c r="AT40" s="79">
        <v>15</v>
      </c>
      <c r="AU40" s="59">
        <v>15</v>
      </c>
      <c r="AV40" s="59">
        <v>15</v>
      </c>
      <c r="AW40" s="78">
        <v>15</v>
      </c>
      <c r="AX40" s="78">
        <v>15</v>
      </c>
      <c r="AY40" s="109"/>
      <c r="AZ40" s="75">
        <v>15</v>
      </c>
      <c r="BA40" s="59">
        <v>15</v>
      </c>
      <c r="BB40" s="1">
        <v>12</v>
      </c>
      <c r="BC40" s="1"/>
      <c r="BD40" s="76"/>
      <c r="BE40" s="79">
        <v>10</v>
      </c>
      <c r="BF40" s="59">
        <v>10</v>
      </c>
      <c r="BG40" s="59">
        <v>10</v>
      </c>
      <c r="BH40" s="78"/>
      <c r="BI40" s="78"/>
      <c r="BJ40" s="59"/>
      <c r="BK40" s="1"/>
    </row>
    <row r="41" spans="1:63">
      <c r="A41" s="1" t="s">
        <v>96</v>
      </c>
      <c r="B41" s="1">
        <v>47</v>
      </c>
      <c r="C41" s="1" t="s">
        <v>14</v>
      </c>
      <c r="D41" s="1"/>
      <c r="E41" s="1" t="s">
        <v>389</v>
      </c>
      <c r="F41" s="59">
        <v>0</v>
      </c>
      <c r="G41" s="59">
        <v>0</v>
      </c>
      <c r="H41" s="59">
        <v>0</v>
      </c>
      <c r="I41" s="59">
        <v>2</v>
      </c>
      <c r="J41" s="78">
        <v>3</v>
      </c>
      <c r="K41" s="118">
        <f>SUM(F41:J41)</f>
        <v>5</v>
      </c>
      <c r="L41" s="75"/>
      <c r="M41" s="59"/>
      <c r="N41" s="1"/>
      <c r="O41" s="1"/>
      <c r="P41" s="76">
        <v>3</v>
      </c>
      <c r="Q41" s="79"/>
      <c r="R41" s="59"/>
      <c r="S41" s="59"/>
      <c r="T41" s="78"/>
      <c r="U41" s="121">
        <f>SUM(Q41:T41)</f>
        <v>0</v>
      </c>
      <c r="V41" s="75"/>
      <c r="W41" s="59"/>
      <c r="X41" s="1"/>
      <c r="Y41" s="76"/>
      <c r="Z41" s="79"/>
      <c r="AA41" s="59"/>
      <c r="AB41" s="59"/>
      <c r="AC41" s="78"/>
      <c r="AD41" s="78"/>
      <c r="AE41" s="121">
        <f t="shared" si="5"/>
        <v>0</v>
      </c>
      <c r="AF41" s="75"/>
      <c r="AG41" s="59">
        <v>1</v>
      </c>
      <c r="AH41" s="1"/>
      <c r="AI41" s="1"/>
      <c r="AJ41" s="76"/>
      <c r="AK41" s="79"/>
      <c r="AL41" s="59"/>
      <c r="AM41" s="59"/>
      <c r="AN41" s="78"/>
      <c r="AO41" s="109"/>
      <c r="AP41" s="75"/>
      <c r="AQ41" s="59"/>
      <c r="AR41" s="1"/>
      <c r="AS41" s="76"/>
      <c r="AT41" s="79"/>
      <c r="AU41" s="59">
        <v>1</v>
      </c>
      <c r="AV41" s="59"/>
      <c r="AW41" s="78"/>
      <c r="AX41" s="78"/>
      <c r="AY41" s="109"/>
      <c r="AZ41" s="75"/>
      <c r="BA41" s="59">
        <v>1</v>
      </c>
      <c r="BB41" s="1"/>
      <c r="BC41" s="1"/>
      <c r="BD41" s="76"/>
      <c r="BE41" s="79"/>
      <c r="BF41" s="59"/>
      <c r="BG41" s="59"/>
      <c r="BH41" s="78"/>
      <c r="BI41" s="78"/>
      <c r="BJ41" s="59"/>
      <c r="BK41" s="1"/>
    </row>
    <row r="42" spans="1:63">
      <c r="A42" s="1" t="s">
        <v>96</v>
      </c>
      <c r="B42" s="1">
        <v>47</v>
      </c>
      <c r="C42" s="1" t="s">
        <v>18</v>
      </c>
      <c r="D42" s="1"/>
      <c r="E42" s="1" t="s">
        <v>390</v>
      </c>
      <c r="F42" s="59">
        <v>0</v>
      </c>
      <c r="G42" s="59">
        <v>0</v>
      </c>
      <c r="H42" s="59">
        <v>6</v>
      </c>
      <c r="I42" s="59">
        <v>6</v>
      </c>
      <c r="J42" s="78">
        <v>0</v>
      </c>
      <c r="K42" s="118">
        <f>SUM(F42:J42)</f>
        <v>12</v>
      </c>
      <c r="L42" s="75"/>
      <c r="M42" s="59"/>
      <c r="N42" s="1">
        <v>12</v>
      </c>
      <c r="O42" s="1">
        <v>10</v>
      </c>
      <c r="P42" s="76">
        <v>8</v>
      </c>
      <c r="Q42" s="79"/>
      <c r="R42" s="59"/>
      <c r="S42" s="59"/>
      <c r="T42" s="78"/>
      <c r="U42" s="121">
        <f>SUM(Q42:T42)</f>
        <v>0</v>
      </c>
      <c r="V42" s="75">
        <v>3</v>
      </c>
      <c r="W42" s="59"/>
      <c r="X42" s="1"/>
      <c r="Y42" s="76"/>
      <c r="Z42" s="79"/>
      <c r="AA42" s="59"/>
      <c r="AB42" s="59"/>
      <c r="AC42" s="59"/>
      <c r="AD42" s="78"/>
      <c r="AE42" s="121">
        <f t="shared" si="5"/>
        <v>0</v>
      </c>
      <c r="AF42" s="75">
        <v>1</v>
      </c>
      <c r="AG42" s="59" t="s">
        <v>385</v>
      </c>
      <c r="AH42" s="1"/>
      <c r="AI42" s="1"/>
      <c r="AJ42" s="76"/>
      <c r="AK42" s="79"/>
      <c r="AL42" s="59"/>
      <c r="AM42" s="59"/>
      <c r="AN42" s="78"/>
      <c r="AO42" s="109"/>
      <c r="AP42" s="75"/>
      <c r="AQ42" s="59"/>
      <c r="AR42" s="1"/>
      <c r="AS42" s="76"/>
      <c r="AT42" s="79"/>
      <c r="AU42" s="59"/>
      <c r="AV42" s="59"/>
      <c r="AW42" s="59"/>
      <c r="AX42" s="78"/>
      <c r="AY42" s="109"/>
      <c r="AZ42" s="75"/>
      <c r="BA42" s="59"/>
      <c r="BB42" s="1"/>
      <c r="BC42" s="1"/>
      <c r="BD42" s="76"/>
      <c r="BE42" s="79"/>
      <c r="BF42" s="59"/>
      <c r="BG42" s="59"/>
      <c r="BH42" s="59"/>
      <c r="BI42" s="59"/>
      <c r="BJ42" s="59"/>
      <c r="BK42" s="1"/>
    </row>
    <row r="43" spans="1:63">
      <c r="A43" s="1" t="s">
        <v>96</v>
      </c>
      <c r="B43" s="1">
        <v>47</v>
      </c>
      <c r="C43" s="1" t="s">
        <v>6</v>
      </c>
      <c r="D43" s="1"/>
      <c r="E43" s="1" t="s">
        <v>391</v>
      </c>
      <c r="F43" s="59"/>
      <c r="G43" s="59"/>
      <c r="H43" s="59"/>
      <c r="I43" s="59"/>
      <c r="J43" s="78"/>
      <c r="K43" s="118"/>
      <c r="L43" s="75"/>
      <c r="M43" s="79"/>
      <c r="N43" s="1"/>
      <c r="O43" s="1"/>
      <c r="P43" s="76"/>
      <c r="Q43" s="79"/>
      <c r="R43" s="59">
        <v>10</v>
      </c>
      <c r="S43" s="59"/>
      <c r="T43" s="78"/>
      <c r="U43" s="121"/>
      <c r="V43" s="75">
        <v>2</v>
      </c>
      <c r="W43" s="59">
        <v>30</v>
      </c>
      <c r="X43" s="1">
        <v>40</v>
      </c>
      <c r="Y43" s="76">
        <v>20</v>
      </c>
      <c r="Z43" s="79">
        <v>10</v>
      </c>
      <c r="AA43" s="59">
        <v>6</v>
      </c>
      <c r="AB43" s="59">
        <v>5</v>
      </c>
      <c r="AC43" s="78">
        <v>5</v>
      </c>
      <c r="AD43" s="78">
        <v>5</v>
      </c>
      <c r="AE43" s="121">
        <f t="shared" si="5"/>
        <v>31</v>
      </c>
      <c r="AF43" s="75">
        <v>10</v>
      </c>
      <c r="AG43" s="59">
        <v>4</v>
      </c>
      <c r="AH43" s="1">
        <v>2</v>
      </c>
      <c r="AI43" s="1">
        <v>2</v>
      </c>
      <c r="AJ43" s="76">
        <v>1</v>
      </c>
      <c r="AK43" s="79">
        <v>1</v>
      </c>
      <c r="AL43" s="59">
        <v>1</v>
      </c>
      <c r="AM43" s="59">
        <v>1</v>
      </c>
      <c r="AN43" s="78"/>
      <c r="AO43" s="109"/>
      <c r="AP43" s="75">
        <v>2</v>
      </c>
      <c r="AQ43" s="59">
        <v>1</v>
      </c>
      <c r="AR43" s="1">
        <v>1</v>
      </c>
      <c r="AS43" s="76">
        <v>1</v>
      </c>
      <c r="AT43" s="79">
        <v>2</v>
      </c>
      <c r="AU43" s="59">
        <v>2</v>
      </c>
      <c r="AV43" s="59">
        <v>2</v>
      </c>
      <c r="AW43" s="78">
        <v>2</v>
      </c>
      <c r="AX43" s="78">
        <v>2</v>
      </c>
      <c r="AY43" s="109"/>
      <c r="AZ43" s="75">
        <v>2</v>
      </c>
      <c r="BA43" s="59">
        <v>2</v>
      </c>
      <c r="BB43" s="1">
        <v>2</v>
      </c>
      <c r="BC43" s="1"/>
      <c r="BD43" s="76"/>
      <c r="BE43" s="79"/>
      <c r="BF43" s="59"/>
      <c r="BG43" s="59"/>
      <c r="BH43" s="78"/>
      <c r="BI43" s="78"/>
      <c r="BJ43" s="59"/>
      <c r="BK43" s="1"/>
    </row>
    <row r="44" spans="1:63">
      <c r="A44" s="1" t="s">
        <v>96</v>
      </c>
      <c r="B44" s="1">
        <v>47</v>
      </c>
      <c r="C44" s="1" t="s">
        <v>18</v>
      </c>
      <c r="D44" s="1"/>
      <c r="E44" s="190" t="s">
        <v>392</v>
      </c>
      <c r="F44" s="59"/>
      <c r="G44" s="59"/>
      <c r="H44" s="59"/>
      <c r="I44" s="59"/>
      <c r="J44" s="78"/>
      <c r="K44" s="118"/>
      <c r="L44" s="75"/>
      <c r="M44" s="75"/>
      <c r="N44" s="1"/>
      <c r="O44" s="1"/>
      <c r="P44" s="76"/>
      <c r="Q44" s="79"/>
      <c r="R44" s="59"/>
      <c r="S44" s="59"/>
      <c r="T44" s="78">
        <v>5</v>
      </c>
      <c r="U44" s="121"/>
      <c r="V44" s="75"/>
      <c r="W44" s="59"/>
      <c r="X44" s="1"/>
      <c r="Y44" s="76">
        <v>6</v>
      </c>
      <c r="Z44" s="79"/>
      <c r="AA44" s="59"/>
      <c r="AB44" s="59"/>
      <c r="AC44" s="78"/>
      <c r="AD44" s="78"/>
      <c r="AE44" s="121"/>
      <c r="AF44" s="75"/>
      <c r="AG44" s="59"/>
      <c r="AH44" s="1"/>
      <c r="AI44" s="1"/>
      <c r="AJ44" s="76"/>
      <c r="AK44" s="79"/>
      <c r="AL44" s="59"/>
      <c r="AM44" s="59"/>
      <c r="AN44" s="78"/>
      <c r="AO44" s="109"/>
      <c r="AP44" s="75"/>
      <c r="AQ44" s="59"/>
      <c r="AR44" s="1"/>
      <c r="AS44" s="76"/>
      <c r="AT44" s="79"/>
      <c r="AU44" s="59"/>
      <c r="AV44" s="59"/>
      <c r="AW44" s="78"/>
      <c r="AX44" s="78"/>
      <c r="AY44" s="109"/>
      <c r="AZ44" s="75"/>
      <c r="BA44" s="59"/>
      <c r="BB44" s="1"/>
      <c r="BC44" s="1"/>
      <c r="BD44" s="76"/>
      <c r="BE44" s="79"/>
      <c r="BF44" s="59"/>
      <c r="BG44" s="59"/>
      <c r="BH44" s="78"/>
      <c r="BI44" s="78"/>
      <c r="BJ44" s="59"/>
      <c r="BK44" s="1"/>
    </row>
    <row r="45" spans="1:63">
      <c r="A45" s="1" t="s">
        <v>96</v>
      </c>
      <c r="B45" s="1">
        <v>47</v>
      </c>
      <c r="C45" s="1" t="s">
        <v>18</v>
      </c>
      <c r="D45" s="1"/>
      <c r="E45" s="190" t="s">
        <v>393</v>
      </c>
      <c r="F45" s="59"/>
      <c r="G45" s="59"/>
      <c r="H45" s="59"/>
      <c r="I45" s="59"/>
      <c r="J45" s="78"/>
      <c r="K45" s="118"/>
      <c r="L45" s="75"/>
      <c r="M45" s="75"/>
      <c r="N45" s="1"/>
      <c r="O45" s="1"/>
      <c r="P45" s="76"/>
      <c r="Q45" s="79"/>
      <c r="R45" s="59"/>
      <c r="S45" s="59"/>
      <c r="T45" s="78"/>
      <c r="U45" s="121"/>
      <c r="V45" s="75"/>
      <c r="W45" s="59"/>
      <c r="X45" s="1"/>
      <c r="Y45" s="76"/>
      <c r="Z45" s="79">
        <v>6</v>
      </c>
      <c r="AA45" s="59">
        <v>4</v>
      </c>
      <c r="AB45" s="59">
        <v>3</v>
      </c>
      <c r="AC45" s="78"/>
      <c r="AD45" s="78"/>
      <c r="AE45" s="121">
        <f>SUM(Z45:AD45)</f>
        <v>13</v>
      </c>
      <c r="AF45" s="75">
        <v>6</v>
      </c>
      <c r="AG45" s="59">
        <v>3</v>
      </c>
      <c r="AH45" s="1">
        <v>4</v>
      </c>
      <c r="AI45" s="1"/>
      <c r="AJ45" s="76">
        <v>2</v>
      </c>
      <c r="AK45" s="79"/>
      <c r="AL45" s="59"/>
      <c r="AM45" s="59"/>
      <c r="AN45" s="78"/>
      <c r="AO45" s="109"/>
      <c r="AP45" s="75"/>
      <c r="AQ45" s="59"/>
      <c r="AR45" s="1"/>
      <c r="AS45" s="76"/>
      <c r="AT45" s="79"/>
      <c r="AU45" s="59"/>
      <c r="AV45" s="59"/>
      <c r="AW45" s="78"/>
      <c r="AX45" s="78"/>
      <c r="AY45" s="109"/>
      <c r="AZ45" s="75"/>
      <c r="BA45" s="59"/>
      <c r="BB45" s="1"/>
      <c r="BC45" s="1"/>
      <c r="BD45" s="76"/>
      <c r="BE45" s="79"/>
      <c r="BF45" s="59"/>
      <c r="BG45" s="59"/>
      <c r="BH45" s="78"/>
      <c r="BI45" s="78"/>
      <c r="BJ45" s="59"/>
      <c r="BK45" s="1"/>
    </row>
    <row r="46" spans="1:63">
      <c r="A46" s="1" t="s">
        <v>96</v>
      </c>
      <c r="B46" s="1">
        <v>47</v>
      </c>
      <c r="C46" s="1" t="s">
        <v>18</v>
      </c>
      <c r="D46" s="1"/>
      <c r="E46" s="190" t="s">
        <v>380</v>
      </c>
      <c r="F46" s="59"/>
      <c r="G46" s="59"/>
      <c r="H46" s="59"/>
      <c r="I46" s="59"/>
      <c r="J46" s="78"/>
      <c r="K46" s="118"/>
      <c r="L46" s="75"/>
      <c r="M46" s="75"/>
      <c r="N46" s="1"/>
      <c r="O46" s="1"/>
      <c r="P46" s="77"/>
      <c r="Q46" s="79"/>
      <c r="R46" s="59"/>
      <c r="S46" s="59"/>
      <c r="T46" s="78">
        <v>2</v>
      </c>
      <c r="U46" s="121"/>
      <c r="V46" s="75"/>
      <c r="W46" s="59"/>
      <c r="X46" s="1">
        <v>1</v>
      </c>
      <c r="Y46" s="76">
        <v>3</v>
      </c>
      <c r="Z46" s="79">
        <v>4</v>
      </c>
      <c r="AA46" s="59">
        <v>4</v>
      </c>
      <c r="AB46" s="59">
        <v>2</v>
      </c>
      <c r="AC46" s="78">
        <v>2</v>
      </c>
      <c r="AD46" s="78">
        <v>3</v>
      </c>
      <c r="AE46" s="121">
        <f>SUM(Z46:AD46)</f>
        <v>15</v>
      </c>
      <c r="AF46" s="75">
        <v>6</v>
      </c>
      <c r="AG46" s="59">
        <v>6</v>
      </c>
      <c r="AH46" s="1">
        <v>4</v>
      </c>
      <c r="AI46" s="1">
        <v>2</v>
      </c>
      <c r="AJ46" s="77">
        <v>2</v>
      </c>
      <c r="AK46" s="79">
        <v>2</v>
      </c>
      <c r="AL46" s="59">
        <v>2</v>
      </c>
      <c r="AM46" s="59">
        <v>2</v>
      </c>
      <c r="AN46" s="78">
        <v>2</v>
      </c>
      <c r="AO46" s="109"/>
      <c r="AP46" s="75">
        <v>4</v>
      </c>
      <c r="AQ46" s="59">
        <v>3</v>
      </c>
      <c r="AR46" s="1">
        <v>4</v>
      </c>
      <c r="AS46" s="76">
        <v>3</v>
      </c>
      <c r="AT46" s="79">
        <v>4</v>
      </c>
      <c r="AU46" s="79">
        <v>4</v>
      </c>
      <c r="AV46" s="59">
        <v>4</v>
      </c>
      <c r="AW46" s="78">
        <v>4</v>
      </c>
      <c r="AX46" s="78">
        <v>4</v>
      </c>
      <c r="AY46" s="109"/>
      <c r="AZ46" s="75">
        <v>2</v>
      </c>
      <c r="BA46" s="59">
        <v>1</v>
      </c>
      <c r="BB46" s="1"/>
      <c r="BC46" s="1"/>
      <c r="BD46" s="77"/>
      <c r="BE46" s="79"/>
      <c r="BF46" s="59"/>
      <c r="BG46" s="59"/>
      <c r="BH46" s="78"/>
      <c r="BI46" s="78"/>
      <c r="BJ46" s="59"/>
      <c r="BK46" s="1"/>
    </row>
    <row r="47" spans="1:63">
      <c r="A47" s="1" t="s">
        <v>96</v>
      </c>
      <c r="B47" s="1">
        <v>47</v>
      </c>
      <c r="C47" s="1" t="s">
        <v>10</v>
      </c>
      <c r="D47" s="1"/>
      <c r="E47" s="190" t="s">
        <v>394</v>
      </c>
      <c r="F47" s="59"/>
      <c r="G47" s="59"/>
      <c r="H47" s="59"/>
      <c r="I47" s="59"/>
      <c r="J47" s="78"/>
      <c r="K47" s="118"/>
      <c r="L47" s="75"/>
      <c r="M47" s="75"/>
      <c r="N47" s="1"/>
      <c r="O47" s="1"/>
      <c r="P47" s="77"/>
      <c r="Q47" s="79"/>
      <c r="R47" s="59"/>
      <c r="S47" s="59"/>
      <c r="T47" s="78"/>
      <c r="U47" s="121"/>
      <c r="V47" s="75"/>
      <c r="W47" s="79"/>
      <c r="X47" s="1"/>
      <c r="Y47" s="189"/>
      <c r="Z47" s="222"/>
      <c r="AA47" s="59"/>
      <c r="AB47" s="59"/>
      <c r="AC47" s="78"/>
      <c r="AD47" s="78"/>
      <c r="AE47" s="121"/>
      <c r="AF47" s="75"/>
      <c r="AG47" s="59"/>
      <c r="AH47" s="1"/>
      <c r="AI47" s="1"/>
      <c r="AJ47" s="77"/>
      <c r="AK47" s="79"/>
      <c r="AL47" s="59">
        <v>1</v>
      </c>
      <c r="AM47" s="59">
        <v>2</v>
      </c>
      <c r="AN47" s="78">
        <v>2</v>
      </c>
      <c r="AO47" s="109"/>
      <c r="AP47" s="75"/>
      <c r="AQ47" s="59">
        <v>3</v>
      </c>
      <c r="AR47" s="1">
        <v>3</v>
      </c>
      <c r="AS47" s="76">
        <v>3</v>
      </c>
      <c r="AT47" s="79">
        <v>2</v>
      </c>
      <c r="AU47" s="79">
        <v>2</v>
      </c>
      <c r="AV47" s="59">
        <v>2</v>
      </c>
      <c r="AW47" s="78">
        <v>0</v>
      </c>
      <c r="AX47" s="78">
        <v>0</v>
      </c>
      <c r="AY47" s="109"/>
      <c r="AZ47" s="75">
        <v>3</v>
      </c>
      <c r="BA47" s="59">
        <v>4</v>
      </c>
      <c r="BB47" s="1">
        <v>2</v>
      </c>
      <c r="BC47" s="1"/>
      <c r="BD47" s="77"/>
      <c r="BE47" s="79"/>
      <c r="BF47" s="59"/>
      <c r="BG47" s="59"/>
      <c r="BH47" s="78"/>
      <c r="BI47" s="78"/>
      <c r="BJ47" s="59"/>
      <c r="BK47" s="1"/>
    </row>
    <row r="48" spans="1:63">
      <c r="A48" s="1" t="s">
        <v>96</v>
      </c>
      <c r="B48" s="1">
        <v>47</v>
      </c>
      <c r="C48" s="1" t="s">
        <v>10</v>
      </c>
      <c r="D48" s="1"/>
      <c r="E48" s="190" t="s">
        <v>395</v>
      </c>
      <c r="F48" s="59"/>
      <c r="G48" s="59"/>
      <c r="H48" s="59"/>
      <c r="I48" s="59"/>
      <c r="J48" s="78"/>
      <c r="K48" s="118"/>
      <c r="L48" s="75"/>
      <c r="M48" s="75"/>
      <c r="N48" s="1"/>
      <c r="O48" s="1"/>
      <c r="P48" s="77"/>
      <c r="Q48" s="79"/>
      <c r="R48" s="59"/>
      <c r="S48" s="59"/>
      <c r="T48" s="78"/>
      <c r="U48" s="121"/>
      <c r="V48" s="75"/>
      <c r="W48" s="79"/>
      <c r="X48" s="1"/>
      <c r="Y48" s="189"/>
      <c r="Z48" s="222"/>
      <c r="AA48" s="59"/>
      <c r="AB48" s="59"/>
      <c r="AC48" s="78"/>
      <c r="AD48" s="78"/>
      <c r="AE48" s="121"/>
      <c r="AF48" s="75"/>
      <c r="AG48" s="59"/>
      <c r="AH48" s="1"/>
      <c r="AI48" s="1"/>
      <c r="AJ48" s="77"/>
      <c r="AK48" s="79"/>
      <c r="AL48" s="59">
        <v>1</v>
      </c>
      <c r="AM48" s="59">
        <v>4</v>
      </c>
      <c r="AN48" s="78">
        <v>1</v>
      </c>
      <c r="AO48" s="109"/>
      <c r="AP48" s="75"/>
      <c r="AQ48" s="59">
        <v>2</v>
      </c>
      <c r="AR48" s="1">
        <v>3</v>
      </c>
      <c r="AS48" s="76">
        <v>2</v>
      </c>
      <c r="AT48" s="79">
        <v>2</v>
      </c>
      <c r="AU48" s="79">
        <v>2</v>
      </c>
      <c r="AV48" s="59">
        <v>2</v>
      </c>
      <c r="AW48" s="78">
        <v>2</v>
      </c>
      <c r="AX48" s="78">
        <v>4</v>
      </c>
      <c r="AY48" s="109"/>
      <c r="AZ48" s="75">
        <v>4</v>
      </c>
      <c r="BA48" s="59">
        <v>6</v>
      </c>
      <c r="BB48" s="1">
        <v>4</v>
      </c>
      <c r="BC48" s="1"/>
      <c r="BD48" s="77"/>
      <c r="BE48" s="79"/>
      <c r="BF48" s="59"/>
      <c r="BG48" s="59"/>
      <c r="BH48" s="78"/>
      <c r="BI48" s="78"/>
      <c r="BJ48" s="59"/>
      <c r="BK48" s="1"/>
    </row>
    <row r="49" spans="1:63">
      <c r="A49" s="1" t="s">
        <v>97</v>
      </c>
      <c r="B49" s="1">
        <v>47</v>
      </c>
      <c r="C49" s="1" t="s">
        <v>10</v>
      </c>
      <c r="D49" s="1" t="s">
        <v>387</v>
      </c>
      <c r="E49" s="1" t="s">
        <v>396</v>
      </c>
      <c r="F49" s="59">
        <v>25</v>
      </c>
      <c r="G49" s="59">
        <v>25</v>
      </c>
      <c r="H49" s="59">
        <v>25</v>
      </c>
      <c r="I49" s="59">
        <v>25</v>
      </c>
      <c r="J49" s="78">
        <v>25</v>
      </c>
      <c r="K49" s="118">
        <f t="shared" ref="K49:K80" si="6">SUM(F49:J49)</f>
        <v>125</v>
      </c>
      <c r="L49" s="75">
        <v>24</v>
      </c>
      <c r="M49" s="75">
        <v>22</v>
      </c>
      <c r="N49" s="1">
        <v>26</v>
      </c>
      <c r="O49" s="1">
        <v>27</v>
      </c>
      <c r="P49" s="77">
        <v>27</v>
      </c>
      <c r="Q49" s="79">
        <v>25</v>
      </c>
      <c r="R49" s="59">
        <v>25</v>
      </c>
      <c r="S49" s="59">
        <v>25</v>
      </c>
      <c r="T49" s="78">
        <v>25</v>
      </c>
      <c r="U49" s="121">
        <f t="shared" ref="U49:U80" si="7">SUM(Q49:T49)</f>
        <v>100</v>
      </c>
      <c r="V49" s="75">
        <v>25</v>
      </c>
      <c r="W49" s="75">
        <v>25</v>
      </c>
      <c r="X49" s="1">
        <v>25</v>
      </c>
      <c r="Y49" s="1">
        <v>25</v>
      </c>
      <c r="Z49" s="77">
        <v>27</v>
      </c>
      <c r="AA49" s="59">
        <v>27</v>
      </c>
      <c r="AB49" s="59">
        <v>27</v>
      </c>
      <c r="AC49" s="78">
        <v>27</v>
      </c>
      <c r="AD49" s="78">
        <v>27</v>
      </c>
      <c r="AE49" s="121">
        <f t="shared" ref="AE49:AE80" si="8">SUM(Z49:AD49)</f>
        <v>135</v>
      </c>
      <c r="AF49" s="75">
        <v>25</v>
      </c>
      <c r="AG49" s="59">
        <v>25</v>
      </c>
      <c r="AH49" s="1">
        <v>25</v>
      </c>
      <c r="AI49" s="1">
        <v>25</v>
      </c>
      <c r="AJ49" s="77">
        <v>25</v>
      </c>
      <c r="AK49" s="79">
        <v>27</v>
      </c>
      <c r="AL49" s="59">
        <v>27</v>
      </c>
      <c r="AM49" s="59"/>
      <c r="AN49" s="78"/>
      <c r="AO49" s="109"/>
      <c r="AP49" s="75">
        <v>25</v>
      </c>
      <c r="AQ49" s="59"/>
      <c r="AR49" s="1"/>
      <c r="AS49" s="76"/>
      <c r="AT49" s="79"/>
      <c r="AU49" s="59"/>
      <c r="AV49" s="59"/>
      <c r="AW49" s="78"/>
      <c r="AX49" s="78"/>
      <c r="AY49" s="109"/>
      <c r="AZ49" s="75"/>
      <c r="BA49" s="59"/>
      <c r="BB49" s="1"/>
      <c r="BC49" s="1"/>
      <c r="BD49" s="77"/>
      <c r="BE49" s="79"/>
      <c r="BF49" s="59"/>
      <c r="BG49" s="59"/>
      <c r="BH49" s="78"/>
      <c r="BI49" s="78"/>
      <c r="BJ49" s="59"/>
      <c r="BK49" s="1"/>
    </row>
    <row r="50" spans="1:63">
      <c r="A50" s="1" t="s">
        <v>97</v>
      </c>
      <c r="B50" s="1">
        <v>47</v>
      </c>
      <c r="C50" s="1" t="s">
        <v>10</v>
      </c>
      <c r="D50" s="1" t="s">
        <v>387</v>
      </c>
      <c r="E50" s="1" t="s">
        <v>397</v>
      </c>
      <c r="F50" s="59"/>
      <c r="G50" s="59"/>
      <c r="H50" s="59"/>
      <c r="I50" s="59"/>
      <c r="J50" s="78"/>
      <c r="K50" s="118">
        <f t="shared" si="6"/>
        <v>0</v>
      </c>
      <c r="L50" s="75"/>
      <c r="M50" s="75"/>
      <c r="N50" s="1"/>
      <c r="O50" s="1"/>
      <c r="P50" s="77"/>
      <c r="Q50" s="79"/>
      <c r="R50" s="59"/>
      <c r="S50" s="59"/>
      <c r="T50" s="78"/>
      <c r="U50" s="121">
        <f t="shared" si="7"/>
        <v>0</v>
      </c>
      <c r="V50" s="75"/>
      <c r="W50" s="75"/>
      <c r="X50" s="1"/>
      <c r="Y50" s="1"/>
      <c r="Z50" s="77"/>
      <c r="AA50" s="59"/>
      <c r="AB50" s="59"/>
      <c r="AC50" s="78"/>
      <c r="AD50" s="78"/>
      <c r="AE50" s="121">
        <f t="shared" si="8"/>
        <v>0</v>
      </c>
      <c r="AF50" s="75"/>
      <c r="AG50" s="59"/>
      <c r="AH50" s="1"/>
      <c r="AI50" s="1"/>
      <c r="AJ50" s="77"/>
      <c r="AK50" s="79"/>
      <c r="AL50" s="59"/>
      <c r="AM50" s="59"/>
      <c r="AN50" s="78"/>
      <c r="AO50" s="109"/>
      <c r="AP50" s="75"/>
      <c r="AQ50" s="59"/>
      <c r="AR50" s="1"/>
      <c r="AS50" s="76"/>
      <c r="AT50" s="79"/>
      <c r="AU50" s="59"/>
      <c r="AV50" s="59"/>
      <c r="AW50" s="78"/>
      <c r="AX50" s="78"/>
      <c r="AY50" s="109"/>
      <c r="AZ50" s="75"/>
      <c r="BA50" s="59"/>
      <c r="BB50" s="1"/>
      <c r="BC50" s="1"/>
      <c r="BD50" s="77"/>
      <c r="BE50" s="79"/>
      <c r="BF50" s="59"/>
      <c r="BG50" s="59"/>
      <c r="BH50" s="78"/>
      <c r="BI50" s="78"/>
      <c r="BJ50" s="59"/>
      <c r="BK50" s="1"/>
    </row>
    <row r="51" spans="1:63">
      <c r="A51" s="1" t="s">
        <v>97</v>
      </c>
      <c r="B51" s="1">
        <v>47</v>
      </c>
      <c r="C51" s="1" t="s">
        <v>10</v>
      </c>
      <c r="D51" s="1" t="s">
        <v>387</v>
      </c>
      <c r="E51" s="1" t="s">
        <v>398</v>
      </c>
      <c r="F51" s="59"/>
      <c r="G51" s="59"/>
      <c r="H51" s="59"/>
      <c r="I51" s="59"/>
      <c r="J51" s="78"/>
      <c r="K51" s="118">
        <f t="shared" si="6"/>
        <v>0</v>
      </c>
      <c r="L51" s="75"/>
      <c r="M51" s="75"/>
      <c r="N51" s="1"/>
      <c r="O51" s="1"/>
      <c r="P51" s="77"/>
      <c r="Q51" s="79"/>
      <c r="R51" s="59"/>
      <c r="S51" s="59"/>
      <c r="T51" s="78"/>
      <c r="U51" s="121">
        <f t="shared" si="7"/>
        <v>0</v>
      </c>
      <c r="V51" s="75"/>
      <c r="W51" s="75"/>
      <c r="X51" s="1"/>
      <c r="Y51" s="1"/>
      <c r="Z51" s="77"/>
      <c r="AA51" s="59"/>
      <c r="AB51" s="59"/>
      <c r="AC51" s="78"/>
      <c r="AD51" s="78"/>
      <c r="AE51" s="121">
        <f t="shared" si="8"/>
        <v>0</v>
      </c>
      <c r="AF51" s="75"/>
      <c r="AG51" s="59"/>
      <c r="AH51" s="1"/>
      <c r="AI51" s="1"/>
      <c r="AJ51" s="77"/>
      <c r="AK51" s="79"/>
      <c r="AL51" s="59"/>
      <c r="AM51" s="59"/>
      <c r="AN51" s="78"/>
      <c r="AO51" s="109"/>
      <c r="AP51" s="75"/>
      <c r="AQ51" s="59"/>
      <c r="AR51" s="1"/>
      <c r="AS51" s="76"/>
      <c r="AT51" s="79"/>
      <c r="AU51" s="59"/>
      <c r="AV51" s="59"/>
      <c r="AW51" s="78"/>
      <c r="AX51" s="78"/>
      <c r="AY51" s="109"/>
      <c r="AZ51" s="75"/>
      <c r="BA51" s="59"/>
      <c r="BB51" s="1"/>
      <c r="BC51" s="1"/>
      <c r="BD51" s="77"/>
      <c r="BE51" s="79"/>
      <c r="BF51" s="59"/>
      <c r="BG51" s="59"/>
      <c r="BH51" s="78"/>
      <c r="BI51" s="78"/>
      <c r="BJ51" s="59"/>
      <c r="BK51" s="1"/>
    </row>
    <row r="52" spans="1:63">
      <c r="A52" s="1" t="s">
        <v>97</v>
      </c>
      <c r="B52" s="1">
        <v>47</v>
      </c>
      <c r="C52" s="1" t="s">
        <v>10</v>
      </c>
      <c r="D52" s="1" t="s">
        <v>387</v>
      </c>
      <c r="E52" s="1" t="s">
        <v>399</v>
      </c>
      <c r="F52" s="59"/>
      <c r="G52" s="59"/>
      <c r="H52" s="59"/>
      <c r="I52" s="59"/>
      <c r="J52" s="78"/>
      <c r="K52" s="118">
        <f t="shared" si="6"/>
        <v>0</v>
      </c>
      <c r="L52" s="75"/>
      <c r="M52" s="75"/>
      <c r="N52" s="1"/>
      <c r="O52" s="1"/>
      <c r="P52" s="77"/>
      <c r="Q52" s="79"/>
      <c r="R52" s="59"/>
      <c r="S52" s="59"/>
      <c r="T52" s="78"/>
      <c r="U52" s="121">
        <f t="shared" si="7"/>
        <v>0</v>
      </c>
      <c r="V52" s="75"/>
      <c r="W52" s="75"/>
      <c r="X52" s="1"/>
      <c r="Y52" s="1"/>
      <c r="Z52" s="77"/>
      <c r="AA52" s="59"/>
      <c r="AB52" s="59"/>
      <c r="AC52" s="78"/>
      <c r="AD52" s="78"/>
      <c r="AE52" s="121">
        <f t="shared" si="8"/>
        <v>0</v>
      </c>
      <c r="AF52" s="75"/>
      <c r="AG52" s="59"/>
      <c r="AH52" s="1"/>
      <c r="AI52" s="1"/>
      <c r="AJ52" s="77"/>
      <c r="AK52" s="79"/>
      <c r="AL52" s="59"/>
      <c r="AM52" s="59"/>
      <c r="AN52" s="78"/>
      <c r="AO52" s="109"/>
      <c r="AP52" s="75"/>
      <c r="AQ52" s="59"/>
      <c r="AR52" s="1"/>
      <c r="AS52" s="76"/>
      <c r="AT52" s="79"/>
      <c r="AU52" s="59"/>
      <c r="AV52" s="59"/>
      <c r="AW52" s="78"/>
      <c r="AX52" s="78"/>
      <c r="AY52" s="109"/>
      <c r="AZ52" s="75"/>
      <c r="BA52" s="59"/>
      <c r="BB52" s="1"/>
      <c r="BC52" s="1"/>
      <c r="BD52" s="77"/>
      <c r="BE52" s="79"/>
      <c r="BF52" s="59"/>
      <c r="BG52" s="59"/>
      <c r="BH52" s="78"/>
      <c r="BI52" s="78"/>
      <c r="BJ52" s="59"/>
      <c r="BK52" s="1"/>
    </row>
    <row r="53" spans="1:63">
      <c r="A53" s="1" t="s">
        <v>97</v>
      </c>
      <c r="B53" s="1">
        <v>47</v>
      </c>
      <c r="C53" s="1" t="s">
        <v>10</v>
      </c>
      <c r="D53" s="1" t="s">
        <v>387</v>
      </c>
      <c r="E53" s="1" t="s">
        <v>400</v>
      </c>
      <c r="F53" s="59"/>
      <c r="G53" s="59"/>
      <c r="H53" s="59"/>
      <c r="I53" s="59"/>
      <c r="J53" s="78"/>
      <c r="K53" s="118">
        <f t="shared" si="6"/>
        <v>0</v>
      </c>
      <c r="L53" s="75"/>
      <c r="M53" s="75"/>
      <c r="N53" s="1"/>
      <c r="O53" s="1"/>
      <c r="P53" s="77"/>
      <c r="Q53" s="79"/>
      <c r="R53" s="59"/>
      <c r="S53" s="59"/>
      <c r="T53" s="78"/>
      <c r="U53" s="121">
        <f t="shared" si="7"/>
        <v>0</v>
      </c>
      <c r="V53" s="75"/>
      <c r="W53" s="75"/>
      <c r="X53" s="1"/>
      <c r="Y53" s="1"/>
      <c r="Z53" s="77"/>
      <c r="AA53" s="59"/>
      <c r="AB53" s="59"/>
      <c r="AC53" s="78"/>
      <c r="AD53" s="78"/>
      <c r="AE53" s="121">
        <f t="shared" si="8"/>
        <v>0</v>
      </c>
      <c r="AF53" s="75"/>
      <c r="AG53" s="59"/>
      <c r="AH53" s="1"/>
      <c r="AI53" s="1"/>
      <c r="AJ53" s="77"/>
      <c r="AK53" s="79"/>
      <c r="AL53" s="59"/>
      <c r="AM53" s="59"/>
      <c r="AN53" s="78"/>
      <c r="AO53" s="109"/>
      <c r="AP53" s="75"/>
      <c r="AQ53" s="59"/>
      <c r="AR53" s="1"/>
      <c r="AS53" s="76"/>
      <c r="AT53" s="79"/>
      <c r="AU53" s="59"/>
      <c r="AV53" s="59"/>
      <c r="AW53" s="78"/>
      <c r="AX53" s="78"/>
      <c r="AY53" s="109"/>
      <c r="AZ53" s="75"/>
      <c r="BA53" s="59"/>
      <c r="BB53" s="1"/>
      <c r="BC53" s="1"/>
      <c r="BD53" s="77"/>
      <c r="BE53" s="79"/>
      <c r="BF53" s="59"/>
      <c r="BG53" s="59"/>
      <c r="BH53" s="78"/>
      <c r="BI53" s="78"/>
      <c r="BJ53" s="59"/>
      <c r="BK53" s="1"/>
    </row>
    <row r="54" spans="1:63">
      <c r="A54" s="1" t="s">
        <v>97</v>
      </c>
      <c r="B54" s="1">
        <v>47</v>
      </c>
      <c r="C54" s="1" t="s">
        <v>10</v>
      </c>
      <c r="D54" s="1" t="s">
        <v>387</v>
      </c>
      <c r="E54" s="1" t="s">
        <v>401</v>
      </c>
      <c r="F54" s="59"/>
      <c r="G54" s="59"/>
      <c r="H54" s="59"/>
      <c r="I54" s="59"/>
      <c r="J54" s="78"/>
      <c r="K54" s="118">
        <f t="shared" si="6"/>
        <v>0</v>
      </c>
      <c r="L54" s="75"/>
      <c r="M54" s="75"/>
      <c r="N54" s="1"/>
      <c r="O54" s="1"/>
      <c r="P54" s="76"/>
      <c r="Q54" s="79"/>
      <c r="R54" s="59"/>
      <c r="S54" s="59"/>
      <c r="T54" s="78"/>
      <c r="U54" s="121">
        <f t="shared" si="7"/>
        <v>0</v>
      </c>
      <c r="V54" s="75"/>
      <c r="W54" s="75"/>
      <c r="X54" s="1"/>
      <c r="Y54" s="1"/>
      <c r="Z54" s="76"/>
      <c r="AA54" s="59"/>
      <c r="AB54" s="59"/>
      <c r="AC54" s="78"/>
      <c r="AD54" s="78"/>
      <c r="AE54" s="121">
        <f t="shared" si="8"/>
        <v>0</v>
      </c>
      <c r="AF54" s="75"/>
      <c r="AG54" s="59"/>
      <c r="AH54" s="1"/>
      <c r="AI54" s="1"/>
      <c r="AJ54" s="76"/>
      <c r="AK54" s="79"/>
      <c r="AL54" s="59"/>
      <c r="AM54" s="59"/>
      <c r="AN54" s="78"/>
      <c r="AO54" s="109"/>
      <c r="AP54" s="75"/>
      <c r="AQ54" s="59"/>
      <c r="AR54" s="1"/>
      <c r="AS54" s="76"/>
      <c r="AT54" s="79"/>
      <c r="AU54" s="59"/>
      <c r="AV54" s="59"/>
      <c r="AW54" s="78"/>
      <c r="AX54" s="78"/>
      <c r="AY54" s="109"/>
      <c r="AZ54" s="75"/>
      <c r="BA54" s="59"/>
      <c r="BB54" s="1"/>
      <c r="BC54" s="1"/>
      <c r="BD54" s="76"/>
      <c r="BE54" s="79"/>
      <c r="BF54" s="59"/>
      <c r="BG54" s="59"/>
      <c r="BH54" s="78"/>
      <c r="BI54" s="78"/>
      <c r="BJ54" s="59"/>
      <c r="BK54" s="1"/>
    </row>
    <row r="55" spans="1:63">
      <c r="A55" s="1" t="s">
        <v>97</v>
      </c>
      <c r="B55" s="1">
        <v>47</v>
      </c>
      <c r="C55" s="1" t="s">
        <v>18</v>
      </c>
      <c r="D55" s="1"/>
      <c r="E55" s="1" t="s">
        <v>402</v>
      </c>
      <c r="F55" s="59">
        <v>8</v>
      </c>
      <c r="G55" s="59">
        <v>8</v>
      </c>
      <c r="H55" s="59">
        <v>8</v>
      </c>
      <c r="I55" s="59">
        <v>8</v>
      </c>
      <c r="J55" s="78">
        <v>8</v>
      </c>
      <c r="K55" s="118">
        <f t="shared" si="6"/>
        <v>40</v>
      </c>
      <c r="L55" s="75">
        <v>9</v>
      </c>
      <c r="M55" s="75">
        <v>12</v>
      </c>
      <c r="N55" s="1">
        <v>5</v>
      </c>
      <c r="O55" s="1"/>
      <c r="P55" s="76"/>
      <c r="Q55" s="79"/>
      <c r="R55" s="59"/>
      <c r="S55" s="59"/>
      <c r="T55" s="78"/>
      <c r="U55" s="121">
        <f t="shared" si="7"/>
        <v>0</v>
      </c>
      <c r="V55" s="75"/>
      <c r="W55" s="75"/>
      <c r="X55" s="1"/>
      <c r="Y55" s="1"/>
      <c r="Z55" s="76"/>
      <c r="AA55" s="59"/>
      <c r="AB55" s="59"/>
      <c r="AC55" s="78"/>
      <c r="AD55" s="78"/>
      <c r="AE55" s="121">
        <f t="shared" si="8"/>
        <v>0</v>
      </c>
      <c r="AF55" s="75"/>
      <c r="AG55" s="59"/>
      <c r="AH55" s="1"/>
      <c r="AI55" s="1"/>
      <c r="AJ55" s="76"/>
      <c r="AK55" s="79"/>
      <c r="AL55" s="59"/>
      <c r="AM55" s="59"/>
      <c r="AN55" s="78"/>
      <c r="AO55" s="109"/>
      <c r="AP55" s="75"/>
      <c r="AQ55" s="59"/>
      <c r="AR55" s="1"/>
      <c r="AS55" s="76"/>
      <c r="AT55" s="79"/>
      <c r="AU55" s="59"/>
      <c r="AV55" s="59"/>
      <c r="AW55" s="78"/>
      <c r="AX55" s="78"/>
      <c r="AY55" s="109"/>
      <c r="AZ55" s="75"/>
      <c r="BA55" s="59"/>
      <c r="BB55" s="1"/>
      <c r="BC55" s="1"/>
      <c r="BD55" s="76"/>
      <c r="BE55" s="79"/>
      <c r="BF55" s="59"/>
      <c r="BG55" s="59"/>
      <c r="BH55" s="78"/>
      <c r="BI55" s="78"/>
      <c r="BJ55" s="59"/>
      <c r="BK55" s="1"/>
    </row>
    <row r="56" spans="1:63">
      <c r="A56" s="1" t="s">
        <v>97</v>
      </c>
      <c r="B56" s="1">
        <v>47</v>
      </c>
      <c r="C56" s="1" t="s">
        <v>18</v>
      </c>
      <c r="D56" s="1"/>
      <c r="E56" s="1" t="s">
        <v>403</v>
      </c>
      <c r="F56" s="59"/>
      <c r="G56" s="59"/>
      <c r="H56" s="59"/>
      <c r="I56" s="59"/>
      <c r="J56" s="78"/>
      <c r="K56" s="118">
        <f t="shared" si="6"/>
        <v>0</v>
      </c>
      <c r="L56" s="75"/>
      <c r="M56" s="75"/>
      <c r="N56" s="1"/>
      <c r="O56" s="1"/>
      <c r="P56" s="76"/>
      <c r="Q56" s="79"/>
      <c r="R56" s="59"/>
      <c r="S56" s="59"/>
      <c r="T56" s="78"/>
      <c r="U56" s="121">
        <f t="shared" si="7"/>
        <v>0</v>
      </c>
      <c r="V56" s="75"/>
      <c r="W56" s="75"/>
      <c r="X56" s="1"/>
      <c r="Y56" s="1"/>
      <c r="Z56" s="76"/>
      <c r="AA56" s="59"/>
      <c r="AB56" s="59"/>
      <c r="AC56" s="78"/>
      <c r="AD56" s="78"/>
      <c r="AE56" s="121">
        <f t="shared" si="8"/>
        <v>0</v>
      </c>
      <c r="AF56" s="75"/>
      <c r="AG56" s="59"/>
      <c r="AH56" s="1"/>
      <c r="AI56" s="1"/>
      <c r="AJ56" s="76"/>
      <c r="AK56" s="79"/>
      <c r="AL56" s="59"/>
      <c r="AM56" s="59"/>
      <c r="AN56" s="78"/>
      <c r="AO56" s="109"/>
      <c r="AP56" s="75"/>
      <c r="AQ56" s="59"/>
      <c r="AR56" s="1"/>
      <c r="AS56" s="76"/>
      <c r="AT56" s="79"/>
      <c r="AU56" s="59"/>
      <c r="AV56" s="59"/>
      <c r="AW56" s="78"/>
      <c r="AX56" s="78"/>
      <c r="AY56" s="109"/>
      <c r="AZ56" s="75"/>
      <c r="BA56" s="59"/>
      <c r="BB56" s="1"/>
      <c r="BC56" s="1"/>
      <c r="BD56" s="76"/>
      <c r="BE56" s="79"/>
      <c r="BF56" s="59"/>
      <c r="BG56" s="59"/>
      <c r="BH56" s="78"/>
      <c r="BI56" s="78"/>
      <c r="BJ56" s="59"/>
      <c r="BK56" s="1"/>
    </row>
    <row r="57" spans="1:63">
      <c r="A57" s="1" t="s">
        <v>97</v>
      </c>
      <c r="B57" s="1">
        <v>47</v>
      </c>
      <c r="C57" s="1" t="s">
        <v>14</v>
      </c>
      <c r="D57" s="1"/>
      <c r="E57" s="1" t="s">
        <v>379</v>
      </c>
      <c r="F57" s="59">
        <v>8</v>
      </c>
      <c r="G57" s="59">
        <v>8</v>
      </c>
      <c r="H57" s="59">
        <v>8</v>
      </c>
      <c r="I57" s="59">
        <v>8</v>
      </c>
      <c r="J57" s="78">
        <v>8</v>
      </c>
      <c r="K57" s="118">
        <f t="shared" si="6"/>
        <v>40</v>
      </c>
      <c r="L57" s="75">
        <v>9</v>
      </c>
      <c r="M57" s="59">
        <v>10</v>
      </c>
      <c r="N57" s="1">
        <v>10</v>
      </c>
      <c r="O57" s="1">
        <v>15</v>
      </c>
      <c r="P57" s="76">
        <v>15</v>
      </c>
      <c r="Q57" s="79">
        <v>15</v>
      </c>
      <c r="R57" s="59">
        <v>15</v>
      </c>
      <c r="S57" s="59">
        <v>15</v>
      </c>
      <c r="T57" s="78">
        <v>15</v>
      </c>
      <c r="U57" s="121">
        <f t="shared" si="7"/>
        <v>60</v>
      </c>
      <c r="V57" s="75">
        <v>15</v>
      </c>
      <c r="W57" s="59">
        <v>15</v>
      </c>
      <c r="X57" s="1">
        <v>15</v>
      </c>
      <c r="Y57" s="1">
        <v>15</v>
      </c>
      <c r="Z57" s="76">
        <v>15</v>
      </c>
      <c r="AA57" s="59">
        <v>15</v>
      </c>
      <c r="AB57" s="59">
        <v>15</v>
      </c>
      <c r="AC57" s="59">
        <v>15</v>
      </c>
      <c r="AD57" s="78">
        <v>15</v>
      </c>
      <c r="AE57" s="121">
        <f t="shared" si="8"/>
        <v>75</v>
      </c>
      <c r="AF57" s="75">
        <v>15</v>
      </c>
      <c r="AG57" s="59">
        <v>15</v>
      </c>
      <c r="AH57" s="1">
        <v>15</v>
      </c>
      <c r="AI57" s="1">
        <v>15</v>
      </c>
      <c r="AJ57" s="76">
        <v>15</v>
      </c>
      <c r="AK57" s="79">
        <v>15</v>
      </c>
      <c r="AL57" s="59">
        <v>15</v>
      </c>
      <c r="AM57" s="59"/>
      <c r="AN57" s="78"/>
      <c r="AO57" s="109"/>
      <c r="AP57" s="75">
        <v>15</v>
      </c>
      <c r="AQ57" s="59"/>
      <c r="AR57" s="1"/>
      <c r="AS57" s="76"/>
      <c r="AT57" s="79"/>
      <c r="AU57" s="59"/>
      <c r="AV57" s="59"/>
      <c r="AW57" s="59"/>
      <c r="AX57" s="78"/>
      <c r="AY57" s="109"/>
      <c r="AZ57" s="75"/>
      <c r="BA57" s="59"/>
      <c r="BB57" s="1"/>
      <c r="BC57" s="1"/>
      <c r="BD57" s="76"/>
      <c r="BE57" s="79"/>
      <c r="BF57" s="59"/>
      <c r="BG57" s="59"/>
      <c r="BH57" s="59"/>
      <c r="BI57" s="59"/>
      <c r="BJ57" s="59"/>
      <c r="BK57" s="1"/>
    </row>
    <row r="58" spans="1:63">
      <c r="A58" s="1" t="s">
        <v>97</v>
      </c>
      <c r="B58" s="1">
        <v>47</v>
      </c>
      <c r="C58" s="1" t="s">
        <v>14</v>
      </c>
      <c r="D58" s="1"/>
      <c r="E58" s="1" t="s">
        <v>404</v>
      </c>
      <c r="F58" s="59"/>
      <c r="G58" s="59"/>
      <c r="H58" s="59"/>
      <c r="I58" s="59"/>
      <c r="J58" s="78"/>
      <c r="K58" s="118">
        <f t="shared" si="6"/>
        <v>0</v>
      </c>
      <c r="L58" s="75"/>
      <c r="M58" s="59"/>
      <c r="N58" s="1"/>
      <c r="O58" s="1"/>
      <c r="P58" s="76"/>
      <c r="Q58" s="79"/>
      <c r="R58" s="59"/>
      <c r="S58" s="59"/>
      <c r="T58" s="78"/>
      <c r="U58" s="121">
        <f t="shared" si="7"/>
        <v>0</v>
      </c>
      <c r="V58" s="75"/>
      <c r="W58" s="59"/>
      <c r="X58" s="1"/>
      <c r="Y58" s="1"/>
      <c r="Z58" s="76"/>
      <c r="AA58" s="59"/>
      <c r="AB58" s="59"/>
      <c r="AC58" s="59"/>
      <c r="AD58" s="78"/>
      <c r="AE58" s="121">
        <f t="shared" si="8"/>
        <v>0</v>
      </c>
      <c r="AF58" s="75"/>
      <c r="AG58" s="59"/>
      <c r="AH58" s="1"/>
      <c r="AI58" s="1"/>
      <c r="AJ58" s="76"/>
      <c r="AK58" s="79"/>
      <c r="AL58" s="59"/>
      <c r="AM58" s="59"/>
      <c r="AN58" s="78"/>
      <c r="AO58" s="109"/>
      <c r="AP58" s="75"/>
      <c r="AQ58" s="59"/>
      <c r="AR58" s="1"/>
      <c r="AS58" s="76"/>
      <c r="AT58" s="79"/>
      <c r="AU58" s="59"/>
      <c r="AV58" s="59"/>
      <c r="AW58" s="59"/>
      <c r="AX58" s="78"/>
      <c r="AY58" s="109"/>
      <c r="AZ58" s="75"/>
      <c r="BA58" s="59"/>
      <c r="BB58" s="1"/>
      <c r="BC58" s="1"/>
      <c r="BD58" s="76"/>
      <c r="BE58" s="79"/>
      <c r="BF58" s="59"/>
      <c r="BG58" s="59"/>
      <c r="BH58" s="59"/>
      <c r="BI58" s="59"/>
      <c r="BJ58" s="59"/>
      <c r="BK58" s="1"/>
    </row>
    <row r="59" spans="1:63">
      <c r="A59" s="1" t="s">
        <v>97</v>
      </c>
      <c r="B59" s="1">
        <v>47</v>
      </c>
      <c r="C59" s="1" t="s">
        <v>6</v>
      </c>
      <c r="D59" s="1"/>
      <c r="E59" s="1" t="s">
        <v>405</v>
      </c>
      <c r="F59" s="59">
        <v>6</v>
      </c>
      <c r="G59" s="59">
        <v>6</v>
      </c>
      <c r="H59" s="59">
        <v>6</v>
      </c>
      <c r="I59" s="59">
        <v>6</v>
      </c>
      <c r="J59" s="78">
        <v>6</v>
      </c>
      <c r="K59" s="118">
        <f t="shared" si="6"/>
        <v>30</v>
      </c>
      <c r="L59" s="75">
        <v>5</v>
      </c>
      <c r="M59" s="59">
        <v>5</v>
      </c>
      <c r="N59" s="1">
        <v>6</v>
      </c>
      <c r="O59" s="1">
        <v>5</v>
      </c>
      <c r="P59" s="76">
        <v>5</v>
      </c>
      <c r="Q59" s="79">
        <v>7</v>
      </c>
      <c r="R59" s="59">
        <v>7</v>
      </c>
      <c r="S59" s="59">
        <v>7</v>
      </c>
      <c r="T59" s="78">
        <v>7</v>
      </c>
      <c r="U59" s="121">
        <f t="shared" si="7"/>
        <v>28</v>
      </c>
      <c r="V59" s="75">
        <v>7</v>
      </c>
      <c r="W59" s="59">
        <v>7</v>
      </c>
      <c r="X59" s="1">
        <v>7</v>
      </c>
      <c r="Y59" s="1">
        <v>5</v>
      </c>
      <c r="Z59" s="76">
        <v>5</v>
      </c>
      <c r="AA59" s="59">
        <v>5</v>
      </c>
      <c r="AB59" s="59">
        <v>5</v>
      </c>
      <c r="AC59" s="59">
        <v>5</v>
      </c>
      <c r="AD59" s="78">
        <v>5</v>
      </c>
      <c r="AE59" s="121">
        <f t="shared" si="8"/>
        <v>25</v>
      </c>
      <c r="AF59" s="75">
        <v>7</v>
      </c>
      <c r="AG59" s="59">
        <v>7</v>
      </c>
      <c r="AH59" s="1">
        <v>7</v>
      </c>
      <c r="AI59" s="1">
        <v>7</v>
      </c>
      <c r="AJ59" s="76">
        <v>7</v>
      </c>
      <c r="AK59" s="79">
        <v>5</v>
      </c>
      <c r="AL59" s="59">
        <v>5</v>
      </c>
      <c r="AM59" s="59"/>
      <c r="AN59" s="78"/>
      <c r="AO59" s="109"/>
      <c r="AP59" s="75">
        <v>7</v>
      </c>
      <c r="AQ59" s="59"/>
      <c r="AR59" s="1"/>
      <c r="AS59" s="76"/>
      <c r="AT59" s="79"/>
      <c r="AU59" s="59"/>
      <c r="AV59" s="59"/>
      <c r="AW59" s="59"/>
      <c r="AX59" s="78"/>
      <c r="AY59" s="109"/>
      <c r="AZ59" s="75"/>
      <c r="BA59" s="59"/>
      <c r="BB59" s="1"/>
      <c r="BC59" s="1"/>
      <c r="BD59" s="76"/>
      <c r="BE59" s="79"/>
      <c r="BF59" s="59"/>
      <c r="BG59" s="59"/>
      <c r="BH59" s="59"/>
      <c r="BI59" s="59"/>
      <c r="BJ59" s="59"/>
      <c r="BK59" s="1"/>
    </row>
    <row r="60" spans="1:63">
      <c r="A60" s="1" t="s">
        <v>97</v>
      </c>
      <c r="B60" s="1">
        <v>47</v>
      </c>
      <c r="C60" s="1" t="s">
        <v>6</v>
      </c>
      <c r="D60" s="1"/>
      <c r="E60" s="1" t="s">
        <v>406</v>
      </c>
      <c r="F60" s="59"/>
      <c r="G60" s="59"/>
      <c r="H60" s="59"/>
      <c r="I60" s="59"/>
      <c r="J60" s="78"/>
      <c r="K60" s="118">
        <f t="shared" si="6"/>
        <v>0</v>
      </c>
      <c r="L60" s="75"/>
      <c r="M60" s="59"/>
      <c r="N60" s="1"/>
      <c r="O60" s="1"/>
      <c r="P60" s="76"/>
      <c r="Q60" s="79"/>
      <c r="R60" s="59"/>
      <c r="S60" s="59"/>
      <c r="T60" s="78"/>
      <c r="U60" s="121">
        <f t="shared" si="7"/>
        <v>0</v>
      </c>
      <c r="V60" s="75"/>
      <c r="W60" s="59"/>
      <c r="X60" s="1"/>
      <c r="Y60" s="76"/>
      <c r="Z60" s="79"/>
      <c r="AA60" s="59"/>
      <c r="AB60" s="59"/>
      <c r="AC60" s="59"/>
      <c r="AD60" s="78"/>
      <c r="AE60" s="121">
        <f t="shared" si="8"/>
        <v>0</v>
      </c>
      <c r="AF60" s="75"/>
      <c r="AG60" s="59"/>
      <c r="AH60" s="1"/>
      <c r="AI60" s="1"/>
      <c r="AJ60" s="76"/>
      <c r="AK60" s="79"/>
      <c r="AL60" s="59"/>
      <c r="AM60" s="59"/>
      <c r="AN60" s="78"/>
      <c r="AO60" s="109"/>
      <c r="AP60" s="75"/>
      <c r="AQ60" s="59"/>
      <c r="AR60" s="1"/>
      <c r="AS60" s="76"/>
      <c r="AT60" s="79"/>
      <c r="AU60" s="59"/>
      <c r="AV60" s="59"/>
      <c r="AW60" s="59"/>
      <c r="AX60" s="78"/>
      <c r="AY60" s="109"/>
      <c r="AZ60" s="75"/>
      <c r="BA60" s="59"/>
      <c r="BB60" s="1"/>
      <c r="BC60" s="1"/>
      <c r="BD60" s="76"/>
      <c r="BE60" s="79"/>
      <c r="BF60" s="59"/>
      <c r="BG60" s="59"/>
      <c r="BH60" s="59"/>
      <c r="BI60" s="59"/>
      <c r="BJ60" s="59"/>
      <c r="BK60" s="1"/>
    </row>
    <row r="61" spans="1:63">
      <c r="A61" s="1" t="s">
        <v>98</v>
      </c>
      <c r="B61" s="1">
        <v>47</v>
      </c>
      <c r="C61" s="1" t="s">
        <v>10</v>
      </c>
      <c r="D61" s="1" t="s">
        <v>407</v>
      </c>
      <c r="E61" s="1" t="s">
        <v>408</v>
      </c>
      <c r="F61" s="59">
        <v>12.5</v>
      </c>
      <c r="G61" s="59">
        <v>13</v>
      </c>
      <c r="H61" s="59">
        <v>8</v>
      </c>
      <c r="I61" s="59">
        <v>8</v>
      </c>
      <c r="J61" s="78">
        <v>8</v>
      </c>
      <c r="K61" s="118">
        <f t="shared" si="6"/>
        <v>49.5</v>
      </c>
      <c r="L61" s="75">
        <v>10</v>
      </c>
      <c r="M61" s="59">
        <v>9</v>
      </c>
      <c r="N61" s="1">
        <v>15</v>
      </c>
      <c r="O61" s="1">
        <v>15</v>
      </c>
      <c r="P61" s="76">
        <v>8</v>
      </c>
      <c r="Q61" s="79">
        <v>12.5</v>
      </c>
      <c r="R61" s="59">
        <v>13</v>
      </c>
      <c r="S61" s="59">
        <v>8</v>
      </c>
      <c r="T61" s="78">
        <v>8</v>
      </c>
      <c r="U61" s="121">
        <f t="shared" si="7"/>
        <v>41.5</v>
      </c>
      <c r="V61" s="75">
        <v>8</v>
      </c>
      <c r="W61" s="59">
        <v>8</v>
      </c>
      <c r="X61" s="1">
        <v>8</v>
      </c>
      <c r="Y61" s="76">
        <v>8</v>
      </c>
      <c r="Z61" s="79"/>
      <c r="AA61" s="59"/>
      <c r="AB61" s="59"/>
      <c r="AC61" s="59"/>
      <c r="AD61" s="78"/>
      <c r="AE61" s="121">
        <f t="shared" si="8"/>
        <v>0</v>
      </c>
      <c r="AF61" s="75">
        <v>7</v>
      </c>
      <c r="AG61" s="59">
        <v>0</v>
      </c>
      <c r="AH61" s="1"/>
      <c r="AI61" s="1"/>
      <c r="AJ61" s="76"/>
      <c r="AK61" s="79"/>
      <c r="AL61" s="59"/>
      <c r="AM61" s="59"/>
      <c r="AN61" s="78"/>
      <c r="AO61" s="109">
        <f t="shared" ref="AO61:AO73" si="9">SUBTOTAL(9,AK61:AN61)</f>
        <v>0</v>
      </c>
      <c r="AP61" s="75"/>
      <c r="AQ61" s="59"/>
      <c r="AR61" s="1"/>
      <c r="AS61" s="76"/>
      <c r="AT61" s="79"/>
      <c r="AU61" s="59"/>
      <c r="AV61" s="59"/>
      <c r="AW61" s="59"/>
      <c r="AX61" s="78"/>
      <c r="AY61" s="109">
        <f t="shared" ref="AY61:AY73" si="10">SUBTOTAL(9,AT61:AX61)</f>
        <v>0</v>
      </c>
      <c r="AZ61" s="75"/>
      <c r="BA61" s="59"/>
      <c r="BB61" s="1"/>
      <c r="BC61" s="1"/>
      <c r="BD61" s="76"/>
      <c r="BE61" s="79"/>
      <c r="BF61" s="59"/>
      <c r="BG61" s="59"/>
      <c r="BH61" s="59"/>
      <c r="BI61" s="59"/>
      <c r="BJ61" s="59"/>
      <c r="BK61" s="1"/>
    </row>
    <row r="62" spans="1:63">
      <c r="A62" s="1" t="s">
        <v>98</v>
      </c>
      <c r="B62" s="1">
        <v>47</v>
      </c>
      <c r="C62" s="1" t="s">
        <v>10</v>
      </c>
      <c r="D62" s="1" t="s">
        <v>409</v>
      </c>
      <c r="E62" s="1" t="s">
        <v>410</v>
      </c>
      <c r="F62" s="59">
        <v>0</v>
      </c>
      <c r="G62" s="59">
        <v>0</v>
      </c>
      <c r="H62" s="59">
        <v>0</v>
      </c>
      <c r="I62" s="59">
        <v>0</v>
      </c>
      <c r="J62" s="78">
        <v>0</v>
      </c>
      <c r="K62" s="118">
        <f t="shared" si="6"/>
        <v>0</v>
      </c>
      <c r="L62" s="75">
        <v>0</v>
      </c>
      <c r="M62" s="59">
        <v>0</v>
      </c>
      <c r="N62" s="1">
        <v>0</v>
      </c>
      <c r="O62" s="1">
        <v>0</v>
      </c>
      <c r="P62" s="76">
        <v>0</v>
      </c>
      <c r="Q62" s="79">
        <v>0</v>
      </c>
      <c r="R62" s="59">
        <v>0</v>
      </c>
      <c r="S62" s="59">
        <v>5</v>
      </c>
      <c r="T62" s="78">
        <v>5</v>
      </c>
      <c r="U62" s="121">
        <f t="shared" si="7"/>
        <v>10</v>
      </c>
      <c r="V62" s="75">
        <v>0</v>
      </c>
      <c r="W62" s="59">
        <v>0</v>
      </c>
      <c r="X62" s="1">
        <v>0</v>
      </c>
      <c r="Y62" s="76"/>
      <c r="Z62" s="79">
        <v>15</v>
      </c>
      <c r="AA62" s="59">
        <v>15</v>
      </c>
      <c r="AB62" s="59">
        <v>12</v>
      </c>
      <c r="AC62" s="59">
        <v>12</v>
      </c>
      <c r="AD62" s="78">
        <v>12</v>
      </c>
      <c r="AE62" s="121">
        <f t="shared" si="8"/>
        <v>66</v>
      </c>
      <c r="AF62" s="75">
        <v>2</v>
      </c>
      <c r="AG62" s="59">
        <v>4</v>
      </c>
      <c r="AH62" s="1"/>
      <c r="AI62" s="1"/>
      <c r="AJ62" s="76"/>
      <c r="AK62" s="79">
        <v>12</v>
      </c>
      <c r="AL62" s="59">
        <v>12</v>
      </c>
      <c r="AM62" s="59">
        <v>12</v>
      </c>
      <c r="AN62" s="78">
        <v>12</v>
      </c>
      <c r="AO62" s="109">
        <f t="shared" si="9"/>
        <v>48</v>
      </c>
      <c r="AP62" s="75"/>
      <c r="AQ62" s="59"/>
      <c r="AR62" s="1"/>
      <c r="AS62" s="76"/>
      <c r="AT62" s="79">
        <v>12</v>
      </c>
      <c r="AU62" s="59">
        <v>12</v>
      </c>
      <c r="AV62" s="59">
        <v>12</v>
      </c>
      <c r="AW62" s="78">
        <v>12</v>
      </c>
      <c r="AX62" s="78">
        <v>12</v>
      </c>
      <c r="AY62" s="109">
        <f t="shared" si="10"/>
        <v>60</v>
      </c>
      <c r="AZ62" s="75"/>
      <c r="BA62" s="59"/>
      <c r="BB62" s="1"/>
      <c r="BC62" s="1"/>
      <c r="BD62" s="76"/>
      <c r="BE62" s="79">
        <v>12</v>
      </c>
      <c r="BF62" s="59">
        <v>12</v>
      </c>
      <c r="BG62" s="59">
        <v>12</v>
      </c>
      <c r="BH62" s="59"/>
      <c r="BI62" s="59"/>
      <c r="BJ62" s="59"/>
      <c r="BK62" s="1"/>
    </row>
    <row r="63" spans="1:63">
      <c r="A63" s="1" t="s">
        <v>98</v>
      </c>
      <c r="B63" s="1">
        <v>47</v>
      </c>
      <c r="C63" s="1" t="s">
        <v>10</v>
      </c>
      <c r="D63" s="1" t="s">
        <v>411</v>
      </c>
      <c r="E63" s="1" t="s">
        <v>412</v>
      </c>
      <c r="F63" s="59">
        <v>5</v>
      </c>
      <c r="G63" s="59">
        <v>10</v>
      </c>
      <c r="H63" s="59">
        <v>12</v>
      </c>
      <c r="I63" s="59">
        <v>12</v>
      </c>
      <c r="J63" s="78">
        <v>15</v>
      </c>
      <c r="K63" s="118">
        <f t="shared" si="6"/>
        <v>54</v>
      </c>
      <c r="L63" s="75">
        <v>2</v>
      </c>
      <c r="M63" s="59">
        <v>2</v>
      </c>
      <c r="N63" s="1">
        <v>3</v>
      </c>
      <c r="O63" s="1">
        <v>4</v>
      </c>
      <c r="P63" s="76">
        <v>5</v>
      </c>
      <c r="Q63" s="79">
        <v>5</v>
      </c>
      <c r="R63" s="59">
        <v>10</v>
      </c>
      <c r="S63" s="59">
        <v>12</v>
      </c>
      <c r="T63" s="78">
        <v>12</v>
      </c>
      <c r="U63" s="121">
        <f t="shared" si="7"/>
        <v>39</v>
      </c>
      <c r="V63" s="75">
        <v>15</v>
      </c>
      <c r="W63" s="59">
        <v>15</v>
      </c>
      <c r="X63" s="1">
        <v>14</v>
      </c>
      <c r="Y63" s="76">
        <v>20</v>
      </c>
      <c r="Z63" s="79">
        <v>5</v>
      </c>
      <c r="AA63" s="59">
        <v>10</v>
      </c>
      <c r="AB63" s="59">
        <v>12</v>
      </c>
      <c r="AC63" s="59">
        <v>12</v>
      </c>
      <c r="AD63" s="78">
        <v>12</v>
      </c>
      <c r="AE63" s="121">
        <f t="shared" si="8"/>
        <v>51</v>
      </c>
      <c r="AF63" s="75">
        <v>18</v>
      </c>
      <c r="AG63" s="59">
        <v>20</v>
      </c>
      <c r="AH63" s="1"/>
      <c r="AI63" s="1"/>
      <c r="AJ63" s="76"/>
      <c r="AK63" s="79">
        <v>5</v>
      </c>
      <c r="AL63" s="59">
        <v>10</v>
      </c>
      <c r="AM63" s="59">
        <v>12</v>
      </c>
      <c r="AN63" s="78">
        <v>12</v>
      </c>
      <c r="AO63" s="109">
        <f t="shared" si="9"/>
        <v>39</v>
      </c>
      <c r="AP63" s="75"/>
      <c r="AQ63" s="59"/>
      <c r="AR63" s="1"/>
      <c r="AS63" s="76"/>
      <c r="AT63" s="79">
        <v>5</v>
      </c>
      <c r="AU63" s="59">
        <v>10</v>
      </c>
      <c r="AV63" s="59">
        <v>12</v>
      </c>
      <c r="AW63" s="78">
        <v>12</v>
      </c>
      <c r="AX63" s="78">
        <v>12</v>
      </c>
      <c r="AY63" s="109">
        <f t="shared" si="10"/>
        <v>51</v>
      </c>
      <c r="AZ63" s="75"/>
      <c r="BA63" s="59"/>
      <c r="BB63" s="1"/>
      <c r="BC63" s="1"/>
      <c r="BD63" s="76"/>
      <c r="BE63" s="79">
        <v>5</v>
      </c>
      <c r="BF63" s="59">
        <v>10</v>
      </c>
      <c r="BG63" s="59">
        <v>12</v>
      </c>
      <c r="BH63" s="59"/>
      <c r="BI63" s="59"/>
      <c r="BJ63" s="59"/>
      <c r="BK63" s="1"/>
    </row>
    <row r="64" spans="1:63">
      <c r="A64" s="1" t="s">
        <v>98</v>
      </c>
      <c r="B64" s="1">
        <v>47</v>
      </c>
      <c r="C64" s="1" t="s">
        <v>10</v>
      </c>
      <c r="D64" s="1" t="s">
        <v>413</v>
      </c>
      <c r="E64" s="1" t="s">
        <v>414</v>
      </c>
      <c r="F64" s="59">
        <v>6</v>
      </c>
      <c r="G64" s="59">
        <v>10</v>
      </c>
      <c r="H64" s="59">
        <v>12</v>
      </c>
      <c r="I64" s="59">
        <v>12</v>
      </c>
      <c r="J64" s="78">
        <v>5</v>
      </c>
      <c r="K64" s="118">
        <f t="shared" si="6"/>
        <v>45</v>
      </c>
      <c r="L64" s="75">
        <v>3</v>
      </c>
      <c r="M64" s="59">
        <v>4</v>
      </c>
      <c r="N64" s="1">
        <v>0</v>
      </c>
      <c r="O64" s="1">
        <v>0</v>
      </c>
      <c r="P64" s="76">
        <v>0.5</v>
      </c>
      <c r="Q64" s="79">
        <v>12</v>
      </c>
      <c r="R64" s="59">
        <v>12</v>
      </c>
      <c r="S64" s="59">
        <v>12</v>
      </c>
      <c r="T64" s="78">
        <v>12</v>
      </c>
      <c r="U64" s="121">
        <f t="shared" si="7"/>
        <v>48</v>
      </c>
      <c r="V64" s="75">
        <v>1</v>
      </c>
      <c r="W64" s="59">
        <v>1</v>
      </c>
      <c r="X64" s="1">
        <v>0</v>
      </c>
      <c r="Y64" s="76">
        <v>0</v>
      </c>
      <c r="Z64" s="79">
        <v>0</v>
      </c>
      <c r="AA64" s="59">
        <v>0</v>
      </c>
      <c r="AB64" s="59">
        <v>0</v>
      </c>
      <c r="AC64" s="59">
        <v>0</v>
      </c>
      <c r="AD64" s="78">
        <v>0</v>
      </c>
      <c r="AE64" s="121">
        <f t="shared" si="8"/>
        <v>0</v>
      </c>
      <c r="AF64" s="75">
        <v>0</v>
      </c>
      <c r="AG64" s="59">
        <v>0</v>
      </c>
      <c r="AH64" s="1"/>
      <c r="AI64" s="1"/>
      <c r="AJ64" s="76"/>
      <c r="AK64" s="79">
        <v>0</v>
      </c>
      <c r="AL64" s="59">
        <v>0</v>
      </c>
      <c r="AM64" s="59">
        <v>0</v>
      </c>
      <c r="AN64" s="78">
        <v>0</v>
      </c>
      <c r="AO64" s="109">
        <f t="shared" si="9"/>
        <v>0</v>
      </c>
      <c r="AP64" s="75"/>
      <c r="AQ64" s="59"/>
      <c r="AR64" s="1"/>
      <c r="AS64" s="76"/>
      <c r="AT64" s="79">
        <v>0</v>
      </c>
      <c r="AU64" s="59">
        <v>0</v>
      </c>
      <c r="AV64" s="59">
        <v>0</v>
      </c>
      <c r="AW64" s="78">
        <v>0</v>
      </c>
      <c r="AX64" s="78">
        <v>0</v>
      </c>
      <c r="AY64" s="109">
        <f t="shared" si="10"/>
        <v>0</v>
      </c>
      <c r="AZ64" s="75"/>
      <c r="BA64" s="59"/>
      <c r="BB64" s="1"/>
      <c r="BC64" s="1"/>
      <c r="BD64" s="76"/>
      <c r="BE64" s="79"/>
      <c r="BF64" s="59"/>
      <c r="BG64" s="59"/>
      <c r="BH64" s="59"/>
      <c r="BI64" s="59"/>
      <c r="BJ64" s="59"/>
      <c r="BK64" s="1"/>
    </row>
    <row r="65" spans="1:63">
      <c r="A65" s="1" t="s">
        <v>98</v>
      </c>
      <c r="B65" s="1">
        <v>47</v>
      </c>
      <c r="C65" s="1" t="s">
        <v>10</v>
      </c>
      <c r="D65" s="1" t="s">
        <v>415</v>
      </c>
      <c r="E65" s="1" t="s">
        <v>416</v>
      </c>
      <c r="F65" s="59">
        <v>6</v>
      </c>
      <c r="G65" s="59">
        <v>2</v>
      </c>
      <c r="H65" s="59">
        <v>0</v>
      </c>
      <c r="I65" s="59">
        <v>0</v>
      </c>
      <c r="J65" s="78">
        <v>0</v>
      </c>
      <c r="K65" s="118">
        <f t="shared" si="6"/>
        <v>8</v>
      </c>
      <c r="L65" s="75">
        <v>7.5</v>
      </c>
      <c r="M65" s="59">
        <v>4</v>
      </c>
      <c r="N65" s="1">
        <v>2</v>
      </c>
      <c r="O65" s="1">
        <v>2</v>
      </c>
      <c r="P65" s="76">
        <v>0</v>
      </c>
      <c r="Q65" s="79"/>
      <c r="R65" s="59"/>
      <c r="S65" s="59"/>
      <c r="T65" s="78"/>
      <c r="U65" s="121">
        <f t="shared" si="7"/>
        <v>0</v>
      </c>
      <c r="V65" s="75">
        <v>0</v>
      </c>
      <c r="W65" s="59">
        <v>0</v>
      </c>
      <c r="X65" s="1">
        <v>0</v>
      </c>
      <c r="Y65" s="76">
        <v>4</v>
      </c>
      <c r="Z65" s="79"/>
      <c r="AA65" s="59"/>
      <c r="AB65" s="59"/>
      <c r="AC65" s="59"/>
      <c r="AD65" s="78"/>
      <c r="AE65" s="121">
        <f t="shared" si="8"/>
        <v>0</v>
      </c>
      <c r="AF65" s="75">
        <v>0</v>
      </c>
      <c r="AG65" s="59">
        <v>1</v>
      </c>
      <c r="AH65" s="1"/>
      <c r="AI65" s="1"/>
      <c r="AJ65" s="76"/>
      <c r="AK65" s="79"/>
      <c r="AL65" s="59"/>
      <c r="AM65" s="59"/>
      <c r="AN65" s="78"/>
      <c r="AO65" s="109">
        <f t="shared" si="9"/>
        <v>0</v>
      </c>
      <c r="AP65" s="75"/>
      <c r="AQ65" s="59"/>
      <c r="AR65" s="1"/>
      <c r="AS65" s="76"/>
      <c r="AT65" s="79"/>
      <c r="AU65" s="59"/>
      <c r="AV65" s="59"/>
      <c r="AW65" s="78"/>
      <c r="AX65" s="78"/>
      <c r="AY65" s="109">
        <f t="shared" si="10"/>
        <v>0</v>
      </c>
      <c r="AZ65" s="75"/>
      <c r="BA65" s="59"/>
      <c r="BB65" s="1"/>
      <c r="BC65" s="1"/>
      <c r="BD65" s="76"/>
      <c r="BE65" s="79"/>
      <c r="BF65" s="59"/>
      <c r="BG65" s="59"/>
      <c r="BH65" s="59"/>
      <c r="BI65" s="59"/>
      <c r="BJ65" s="59"/>
      <c r="BK65" s="1"/>
    </row>
    <row r="66" spans="1:63">
      <c r="A66" s="1" t="s">
        <v>98</v>
      </c>
      <c r="B66" s="1">
        <v>47</v>
      </c>
      <c r="C66" s="1" t="s">
        <v>10</v>
      </c>
      <c r="D66" s="1" t="s">
        <v>417</v>
      </c>
      <c r="E66" s="1" t="s">
        <v>418</v>
      </c>
      <c r="F66" s="59">
        <v>6</v>
      </c>
      <c r="G66" s="59">
        <v>0</v>
      </c>
      <c r="H66" s="59">
        <v>0</v>
      </c>
      <c r="I66" s="59">
        <v>0</v>
      </c>
      <c r="J66" s="78">
        <v>0</v>
      </c>
      <c r="K66" s="118">
        <f t="shared" si="6"/>
        <v>6</v>
      </c>
      <c r="L66" s="75">
        <v>2</v>
      </c>
      <c r="M66" s="59">
        <v>3</v>
      </c>
      <c r="N66" s="1">
        <v>2</v>
      </c>
      <c r="O66" s="1">
        <v>2</v>
      </c>
      <c r="P66" s="76">
        <v>0</v>
      </c>
      <c r="Q66" s="79"/>
      <c r="R66" s="59"/>
      <c r="S66" s="59"/>
      <c r="T66" s="78"/>
      <c r="U66" s="121">
        <f t="shared" si="7"/>
        <v>0</v>
      </c>
      <c r="V66" s="75">
        <v>0</v>
      </c>
      <c r="W66" s="59">
        <v>0</v>
      </c>
      <c r="X66" s="1">
        <v>0</v>
      </c>
      <c r="Y66" s="76">
        <v>0</v>
      </c>
      <c r="Z66" s="79"/>
      <c r="AA66" s="59"/>
      <c r="AB66" s="59"/>
      <c r="AC66" s="59"/>
      <c r="AD66" s="78"/>
      <c r="AE66" s="121">
        <f t="shared" si="8"/>
        <v>0</v>
      </c>
      <c r="AF66" s="75">
        <v>0</v>
      </c>
      <c r="AG66" s="59">
        <v>0</v>
      </c>
      <c r="AH66" s="1"/>
      <c r="AI66" s="1"/>
      <c r="AJ66" s="76"/>
      <c r="AK66" s="79"/>
      <c r="AL66" s="59"/>
      <c r="AM66" s="59"/>
      <c r="AN66" s="78"/>
      <c r="AO66" s="109">
        <f t="shared" si="9"/>
        <v>0</v>
      </c>
      <c r="AP66" s="75"/>
      <c r="AQ66" s="59"/>
      <c r="AR66" s="1"/>
      <c r="AS66" s="76"/>
      <c r="AT66" s="79"/>
      <c r="AU66" s="59"/>
      <c r="AV66" s="59"/>
      <c r="AW66" s="78"/>
      <c r="AX66" s="78"/>
      <c r="AY66" s="109">
        <f t="shared" si="10"/>
        <v>0</v>
      </c>
      <c r="AZ66" s="75"/>
      <c r="BA66" s="59"/>
      <c r="BB66" s="1"/>
      <c r="BC66" s="1"/>
      <c r="BD66" s="76"/>
      <c r="BE66" s="79"/>
      <c r="BF66" s="59"/>
      <c r="BG66" s="59"/>
      <c r="BH66" s="59"/>
      <c r="BI66" s="59"/>
      <c r="BJ66" s="59"/>
      <c r="BK66" s="1"/>
    </row>
    <row r="67" spans="1:63">
      <c r="A67" s="1" t="s">
        <v>98</v>
      </c>
      <c r="B67" s="1">
        <v>47</v>
      </c>
      <c r="C67" s="1" t="s">
        <v>10</v>
      </c>
      <c r="D67" s="1" t="s">
        <v>419</v>
      </c>
      <c r="E67" s="1" t="s">
        <v>420</v>
      </c>
      <c r="F67" s="59">
        <v>0</v>
      </c>
      <c r="G67" s="59">
        <v>0</v>
      </c>
      <c r="H67" s="59">
        <v>0</v>
      </c>
      <c r="I67" s="59">
        <v>0</v>
      </c>
      <c r="J67" s="78">
        <v>0</v>
      </c>
      <c r="K67" s="118">
        <f t="shared" si="6"/>
        <v>0</v>
      </c>
      <c r="L67" s="75">
        <v>0</v>
      </c>
      <c r="M67" s="59">
        <v>0</v>
      </c>
      <c r="N67" s="1">
        <v>0</v>
      </c>
      <c r="O67" s="1">
        <v>0</v>
      </c>
      <c r="P67" s="76">
        <v>0</v>
      </c>
      <c r="Q67" s="79"/>
      <c r="R67" s="59"/>
      <c r="S67" s="59"/>
      <c r="T67" s="78"/>
      <c r="U67" s="121">
        <f t="shared" si="7"/>
        <v>0</v>
      </c>
      <c r="V67" s="75">
        <v>0</v>
      </c>
      <c r="W67" s="59">
        <v>0</v>
      </c>
      <c r="X67" s="1">
        <v>0</v>
      </c>
      <c r="Y67" s="76">
        <v>2</v>
      </c>
      <c r="Z67" s="79">
        <v>0</v>
      </c>
      <c r="AA67" s="59">
        <v>0</v>
      </c>
      <c r="AB67" s="59">
        <v>10</v>
      </c>
      <c r="AC67" s="59">
        <v>10</v>
      </c>
      <c r="AD67" s="78">
        <v>10</v>
      </c>
      <c r="AE67" s="121">
        <f t="shared" si="8"/>
        <v>30</v>
      </c>
      <c r="AF67" s="75">
        <v>0</v>
      </c>
      <c r="AG67" s="59">
        <v>2</v>
      </c>
      <c r="AH67" s="1"/>
      <c r="AI67" s="1"/>
      <c r="AJ67" s="76"/>
      <c r="AK67" s="79">
        <v>10</v>
      </c>
      <c r="AL67" s="59">
        <v>10</v>
      </c>
      <c r="AM67" s="59">
        <v>10</v>
      </c>
      <c r="AN67" s="78">
        <v>10</v>
      </c>
      <c r="AO67" s="109">
        <f t="shared" si="9"/>
        <v>40</v>
      </c>
      <c r="AP67" s="75"/>
      <c r="AQ67" s="59"/>
      <c r="AR67" s="1"/>
      <c r="AS67" s="76"/>
      <c r="AT67" s="79">
        <v>10</v>
      </c>
      <c r="AU67" s="59">
        <v>10</v>
      </c>
      <c r="AV67" s="59">
        <v>10</v>
      </c>
      <c r="AW67" s="78">
        <v>10</v>
      </c>
      <c r="AX67" s="78">
        <v>10</v>
      </c>
      <c r="AY67" s="109">
        <f t="shared" si="10"/>
        <v>50</v>
      </c>
      <c r="AZ67" s="75"/>
      <c r="BA67" s="59"/>
      <c r="BB67" s="1"/>
      <c r="BC67" s="1"/>
      <c r="BD67" s="76"/>
      <c r="BE67" s="79"/>
      <c r="BF67" s="59"/>
      <c r="BG67" s="59"/>
      <c r="BH67" s="59"/>
      <c r="BI67" s="59"/>
      <c r="BJ67" s="59"/>
      <c r="BK67" s="1"/>
    </row>
    <row r="68" spans="1:63">
      <c r="A68" s="1" t="s">
        <v>98</v>
      </c>
      <c r="B68" s="1">
        <v>47</v>
      </c>
      <c r="C68" s="1" t="s">
        <v>10</v>
      </c>
      <c r="D68" s="1" t="s">
        <v>421</v>
      </c>
      <c r="E68" s="1" t="s">
        <v>422</v>
      </c>
      <c r="F68" s="59">
        <v>2</v>
      </c>
      <c r="G68" s="59">
        <v>0</v>
      </c>
      <c r="H68" s="59">
        <v>0</v>
      </c>
      <c r="I68" s="59">
        <v>0</v>
      </c>
      <c r="J68" s="78">
        <v>0</v>
      </c>
      <c r="K68" s="118">
        <f t="shared" si="6"/>
        <v>2</v>
      </c>
      <c r="L68" s="75">
        <v>1</v>
      </c>
      <c r="M68" s="59">
        <v>0</v>
      </c>
      <c r="N68" s="1">
        <v>0</v>
      </c>
      <c r="O68" s="1">
        <v>1</v>
      </c>
      <c r="P68" s="76">
        <v>0</v>
      </c>
      <c r="Q68" s="59"/>
      <c r="R68" s="59"/>
      <c r="S68" s="59"/>
      <c r="T68" s="59"/>
      <c r="U68" s="121">
        <f t="shared" si="7"/>
        <v>0</v>
      </c>
      <c r="V68" s="75">
        <v>0</v>
      </c>
      <c r="W68" s="59">
        <v>0</v>
      </c>
      <c r="X68" s="1">
        <v>0</v>
      </c>
      <c r="Y68" s="76">
        <v>0</v>
      </c>
      <c r="Z68" s="59"/>
      <c r="AA68" s="59"/>
      <c r="AB68" s="59"/>
      <c r="AC68" s="59"/>
      <c r="AD68" s="59"/>
      <c r="AE68" s="121">
        <f t="shared" si="8"/>
        <v>0</v>
      </c>
      <c r="AF68" s="75">
        <v>0</v>
      </c>
      <c r="AG68" s="59">
        <v>0</v>
      </c>
      <c r="AH68" s="1"/>
      <c r="AI68" s="1"/>
      <c r="AJ68" s="76"/>
      <c r="AK68" s="59"/>
      <c r="AL68" s="59"/>
      <c r="AM68" s="59"/>
      <c r="AN68" s="59"/>
      <c r="AO68" s="109">
        <f t="shared" si="9"/>
        <v>0</v>
      </c>
      <c r="AP68" s="75"/>
      <c r="AQ68" s="59"/>
      <c r="AR68" s="1"/>
      <c r="AS68" s="76"/>
      <c r="AT68" s="59"/>
      <c r="AU68" s="59"/>
      <c r="AV68" s="59"/>
      <c r="AW68" s="59"/>
      <c r="AX68" s="78"/>
      <c r="AY68" s="109">
        <f t="shared" si="10"/>
        <v>0</v>
      </c>
      <c r="AZ68" s="75"/>
      <c r="BA68" s="59"/>
      <c r="BB68" s="1"/>
      <c r="BC68" s="1"/>
      <c r="BD68" s="76"/>
      <c r="BE68" s="59"/>
      <c r="BF68" s="59"/>
      <c r="BG68" s="59"/>
      <c r="BH68" s="59"/>
      <c r="BI68" s="59"/>
      <c r="BJ68" s="59"/>
      <c r="BK68" s="1"/>
    </row>
    <row r="69" spans="1:63">
      <c r="A69" s="1" t="s">
        <v>98</v>
      </c>
      <c r="B69" s="1">
        <v>47</v>
      </c>
      <c r="C69" s="1" t="s">
        <v>10</v>
      </c>
      <c r="D69" s="1" t="s">
        <v>423</v>
      </c>
      <c r="E69" s="1" t="s">
        <v>424</v>
      </c>
      <c r="F69" s="59">
        <v>4</v>
      </c>
      <c r="G69" s="59">
        <v>4</v>
      </c>
      <c r="H69" s="59">
        <v>0</v>
      </c>
      <c r="I69" s="59">
        <v>0</v>
      </c>
      <c r="J69" s="78">
        <v>0</v>
      </c>
      <c r="K69" s="118">
        <f t="shared" si="6"/>
        <v>8</v>
      </c>
      <c r="L69" s="75">
        <v>1</v>
      </c>
      <c r="M69" s="59">
        <v>4</v>
      </c>
      <c r="N69" s="1">
        <v>3</v>
      </c>
      <c r="O69" s="1">
        <v>5</v>
      </c>
      <c r="P69" s="76">
        <v>6</v>
      </c>
      <c r="Q69" s="59"/>
      <c r="R69" s="59"/>
      <c r="S69" s="59"/>
      <c r="T69" s="59"/>
      <c r="U69" s="121">
        <f t="shared" si="7"/>
        <v>0</v>
      </c>
      <c r="V69" s="75">
        <v>2</v>
      </c>
      <c r="W69" s="59">
        <v>2</v>
      </c>
      <c r="X69" s="1">
        <v>0</v>
      </c>
      <c r="Y69" s="76">
        <v>0</v>
      </c>
      <c r="Z69" s="59"/>
      <c r="AA69" s="59"/>
      <c r="AB69" s="59"/>
      <c r="AC69" s="59"/>
      <c r="AD69" s="59"/>
      <c r="AE69" s="121">
        <f t="shared" si="8"/>
        <v>0</v>
      </c>
      <c r="AF69" s="75">
        <v>0</v>
      </c>
      <c r="AG69" s="59">
        <v>0</v>
      </c>
      <c r="AH69" s="1"/>
      <c r="AI69" s="1"/>
      <c r="AJ69" s="76"/>
      <c r="AK69" s="59"/>
      <c r="AL69" s="59"/>
      <c r="AM69" s="59"/>
      <c r="AN69" s="59"/>
      <c r="AO69" s="109">
        <f t="shared" si="9"/>
        <v>0</v>
      </c>
      <c r="AP69" s="75"/>
      <c r="AQ69" s="59"/>
      <c r="AR69" s="1"/>
      <c r="AS69" s="76"/>
      <c r="AT69" s="59"/>
      <c r="AU69" s="59"/>
      <c r="AV69" s="59"/>
      <c r="AW69" s="59"/>
      <c r="AX69" s="78"/>
      <c r="AY69" s="109">
        <f t="shared" si="10"/>
        <v>0</v>
      </c>
      <c r="AZ69" s="75"/>
      <c r="BA69" s="59"/>
      <c r="BB69" s="1"/>
      <c r="BC69" s="1"/>
      <c r="BD69" s="76"/>
      <c r="BE69" s="59"/>
      <c r="BF69" s="59"/>
      <c r="BG69" s="59"/>
      <c r="BH69" s="59"/>
      <c r="BI69" s="59"/>
      <c r="BJ69" s="59"/>
      <c r="BK69" s="1"/>
    </row>
    <row r="70" spans="1:63">
      <c r="A70" s="1" t="s">
        <v>98</v>
      </c>
      <c r="B70" s="1">
        <v>47</v>
      </c>
      <c r="C70" s="1" t="s">
        <v>10</v>
      </c>
      <c r="D70" s="1"/>
      <c r="E70" s="1" t="s">
        <v>378</v>
      </c>
      <c r="F70" s="59">
        <v>0</v>
      </c>
      <c r="G70" s="59">
        <v>5</v>
      </c>
      <c r="H70" s="59">
        <v>5</v>
      </c>
      <c r="I70" s="59">
        <v>5</v>
      </c>
      <c r="J70" s="78">
        <v>5</v>
      </c>
      <c r="K70" s="118">
        <f t="shared" si="6"/>
        <v>20</v>
      </c>
      <c r="L70" s="75">
        <v>1</v>
      </c>
      <c r="M70" s="59">
        <v>3</v>
      </c>
      <c r="N70" s="1">
        <v>2</v>
      </c>
      <c r="O70" s="1">
        <v>1</v>
      </c>
      <c r="P70" s="76">
        <v>0</v>
      </c>
      <c r="Q70" s="59">
        <v>5</v>
      </c>
      <c r="R70" s="59">
        <v>5</v>
      </c>
      <c r="S70" s="59">
        <v>5</v>
      </c>
      <c r="T70" s="59">
        <v>5</v>
      </c>
      <c r="U70" s="121">
        <f t="shared" si="7"/>
        <v>20</v>
      </c>
      <c r="V70" s="75">
        <v>0</v>
      </c>
      <c r="W70" s="59">
        <v>0</v>
      </c>
      <c r="X70" s="1">
        <v>0</v>
      </c>
      <c r="Y70" s="76">
        <v>0</v>
      </c>
      <c r="Z70" s="59">
        <v>0</v>
      </c>
      <c r="AA70" s="59">
        <v>5</v>
      </c>
      <c r="AB70" s="59">
        <v>5</v>
      </c>
      <c r="AC70" s="59">
        <v>5</v>
      </c>
      <c r="AD70" s="59">
        <v>5</v>
      </c>
      <c r="AE70" s="121">
        <f t="shared" si="8"/>
        <v>20</v>
      </c>
      <c r="AF70" s="75">
        <v>0</v>
      </c>
      <c r="AG70" s="59">
        <v>0</v>
      </c>
      <c r="AH70" s="1"/>
      <c r="AI70" s="1"/>
      <c r="AJ70" s="76"/>
      <c r="AK70" s="59">
        <v>0</v>
      </c>
      <c r="AL70" s="59">
        <v>5</v>
      </c>
      <c r="AM70" s="59">
        <v>5</v>
      </c>
      <c r="AN70" s="59">
        <v>5</v>
      </c>
      <c r="AO70" s="109">
        <f t="shared" si="9"/>
        <v>15</v>
      </c>
      <c r="AP70" s="75"/>
      <c r="AQ70" s="59"/>
      <c r="AR70" s="1"/>
      <c r="AS70" s="76"/>
      <c r="AT70" s="59">
        <v>0</v>
      </c>
      <c r="AU70" s="59">
        <v>5</v>
      </c>
      <c r="AV70" s="59">
        <v>5</v>
      </c>
      <c r="AW70" s="59">
        <v>5</v>
      </c>
      <c r="AX70" s="78">
        <v>5</v>
      </c>
      <c r="AY70" s="109">
        <f t="shared" si="10"/>
        <v>20</v>
      </c>
      <c r="AZ70" s="75"/>
      <c r="BA70" s="59"/>
      <c r="BB70" s="1"/>
      <c r="BC70" s="1"/>
      <c r="BD70" s="76"/>
      <c r="BE70" s="59">
        <v>5</v>
      </c>
      <c r="BF70" s="59">
        <v>5</v>
      </c>
      <c r="BG70" s="59">
        <v>5</v>
      </c>
      <c r="BH70" s="59"/>
      <c r="BI70" s="59"/>
      <c r="BJ70" s="59"/>
      <c r="BK70" s="1"/>
    </row>
    <row r="71" spans="1:63">
      <c r="A71" s="1" t="s">
        <v>98</v>
      </c>
      <c r="B71" s="1">
        <v>47</v>
      </c>
      <c r="C71" s="1" t="s">
        <v>14</v>
      </c>
      <c r="D71" s="1"/>
      <c r="E71" s="1" t="s">
        <v>379</v>
      </c>
      <c r="F71" s="59">
        <v>2</v>
      </c>
      <c r="G71" s="59">
        <v>3</v>
      </c>
      <c r="H71" s="59">
        <v>3</v>
      </c>
      <c r="I71" s="59">
        <v>3</v>
      </c>
      <c r="J71" s="78">
        <v>3</v>
      </c>
      <c r="K71" s="118">
        <f t="shared" si="6"/>
        <v>14</v>
      </c>
      <c r="L71" s="75">
        <v>2</v>
      </c>
      <c r="M71" s="59">
        <v>5</v>
      </c>
      <c r="N71" s="1">
        <v>2</v>
      </c>
      <c r="O71" s="1">
        <v>4</v>
      </c>
      <c r="P71" s="76">
        <v>2</v>
      </c>
      <c r="Q71" s="59">
        <v>2</v>
      </c>
      <c r="R71" s="59">
        <v>3</v>
      </c>
      <c r="S71" s="59">
        <v>3</v>
      </c>
      <c r="T71" s="59">
        <v>3</v>
      </c>
      <c r="U71" s="121">
        <f t="shared" si="7"/>
        <v>11</v>
      </c>
      <c r="V71" s="75">
        <v>3</v>
      </c>
      <c r="W71" s="59">
        <v>4</v>
      </c>
      <c r="X71" s="1">
        <v>3</v>
      </c>
      <c r="Y71" s="76">
        <v>2</v>
      </c>
      <c r="Z71" s="59">
        <v>2</v>
      </c>
      <c r="AA71" s="59">
        <v>3</v>
      </c>
      <c r="AB71" s="59">
        <v>3</v>
      </c>
      <c r="AC71" s="59">
        <v>3</v>
      </c>
      <c r="AD71" s="59">
        <v>3</v>
      </c>
      <c r="AE71" s="121">
        <f t="shared" si="8"/>
        <v>14</v>
      </c>
      <c r="AF71" s="75">
        <v>7</v>
      </c>
      <c r="AG71" s="59">
        <v>5</v>
      </c>
      <c r="AH71" s="1"/>
      <c r="AI71" s="1"/>
      <c r="AJ71" s="76"/>
      <c r="AK71" s="59">
        <v>2</v>
      </c>
      <c r="AL71" s="59">
        <v>3</v>
      </c>
      <c r="AM71" s="59">
        <v>3</v>
      </c>
      <c r="AN71" s="59">
        <v>3</v>
      </c>
      <c r="AO71" s="109">
        <f t="shared" si="9"/>
        <v>11</v>
      </c>
      <c r="AP71" s="75"/>
      <c r="AQ71" s="59"/>
      <c r="AR71" s="1"/>
      <c r="AS71" s="76"/>
      <c r="AT71" s="59">
        <v>2</v>
      </c>
      <c r="AU71" s="59">
        <v>3</v>
      </c>
      <c r="AV71" s="59">
        <v>3</v>
      </c>
      <c r="AW71" s="59">
        <v>3</v>
      </c>
      <c r="AX71" s="78">
        <v>3</v>
      </c>
      <c r="AY71" s="109">
        <f t="shared" si="10"/>
        <v>14</v>
      </c>
      <c r="AZ71" s="75"/>
      <c r="BA71" s="59"/>
      <c r="BB71" s="1"/>
      <c r="BC71" s="1"/>
      <c r="BD71" s="76"/>
      <c r="BE71" s="59">
        <v>2</v>
      </c>
      <c r="BF71" s="59">
        <v>3</v>
      </c>
      <c r="BG71" s="59">
        <v>3</v>
      </c>
      <c r="BH71" s="59"/>
      <c r="BI71" s="59"/>
      <c r="BJ71" s="59"/>
      <c r="BK71" s="1"/>
    </row>
    <row r="72" spans="1:63">
      <c r="A72" s="1" t="s">
        <v>98</v>
      </c>
      <c r="B72" s="1">
        <v>47</v>
      </c>
      <c r="C72" s="1" t="s">
        <v>18</v>
      </c>
      <c r="D72" s="1"/>
      <c r="E72" s="1" t="s">
        <v>380</v>
      </c>
      <c r="F72" s="59">
        <v>2</v>
      </c>
      <c r="G72" s="59">
        <v>2</v>
      </c>
      <c r="H72" s="59">
        <v>2</v>
      </c>
      <c r="I72" s="59">
        <v>2</v>
      </c>
      <c r="J72" s="78">
        <v>2</v>
      </c>
      <c r="K72" s="118">
        <f t="shared" si="6"/>
        <v>10</v>
      </c>
      <c r="L72" s="75">
        <v>0</v>
      </c>
      <c r="M72" s="59">
        <v>0</v>
      </c>
      <c r="N72" s="1">
        <v>2</v>
      </c>
      <c r="O72" s="1">
        <v>2</v>
      </c>
      <c r="P72" s="76">
        <v>5</v>
      </c>
      <c r="Q72" s="59">
        <v>2</v>
      </c>
      <c r="R72" s="59">
        <v>2</v>
      </c>
      <c r="S72" s="59">
        <v>2</v>
      </c>
      <c r="T72" s="59">
        <v>2</v>
      </c>
      <c r="U72" s="121">
        <f t="shared" si="7"/>
        <v>8</v>
      </c>
      <c r="V72" s="75">
        <v>5</v>
      </c>
      <c r="W72" s="59">
        <v>5</v>
      </c>
      <c r="X72" s="1">
        <v>4</v>
      </c>
      <c r="Y72" s="76">
        <v>3</v>
      </c>
      <c r="Z72" s="59">
        <v>2</v>
      </c>
      <c r="AA72" s="59">
        <v>2</v>
      </c>
      <c r="AB72" s="59">
        <v>2</v>
      </c>
      <c r="AC72" s="59">
        <v>2</v>
      </c>
      <c r="AD72" s="59">
        <v>2</v>
      </c>
      <c r="AE72" s="121">
        <f t="shared" si="8"/>
        <v>10</v>
      </c>
      <c r="AF72" s="75">
        <v>3</v>
      </c>
      <c r="AG72" s="59">
        <v>5</v>
      </c>
      <c r="AH72" s="1"/>
      <c r="AI72" s="1"/>
      <c r="AJ72" s="76"/>
      <c r="AK72" s="59">
        <v>2</v>
      </c>
      <c r="AL72" s="59">
        <v>2</v>
      </c>
      <c r="AM72" s="59">
        <v>2</v>
      </c>
      <c r="AN72" s="59">
        <v>2</v>
      </c>
      <c r="AO72" s="109">
        <f t="shared" si="9"/>
        <v>8</v>
      </c>
      <c r="AP72" s="75"/>
      <c r="AQ72" s="59"/>
      <c r="AR72" s="1"/>
      <c r="AS72" s="76"/>
      <c r="AT72" s="59">
        <v>2</v>
      </c>
      <c r="AU72" s="59">
        <v>2</v>
      </c>
      <c r="AV72" s="59">
        <v>2</v>
      </c>
      <c r="AW72" s="59">
        <v>2</v>
      </c>
      <c r="AX72" s="78">
        <v>2</v>
      </c>
      <c r="AY72" s="109">
        <f t="shared" si="10"/>
        <v>10</v>
      </c>
      <c r="AZ72" s="75"/>
      <c r="BA72" s="59"/>
      <c r="BB72" s="1"/>
      <c r="BC72" s="1"/>
      <c r="BD72" s="76"/>
      <c r="BE72" s="59">
        <v>2</v>
      </c>
      <c r="BF72" s="59">
        <v>2</v>
      </c>
      <c r="BG72" s="59">
        <v>2</v>
      </c>
      <c r="BH72" s="59"/>
      <c r="BI72" s="59"/>
      <c r="BJ72" s="59"/>
      <c r="BK72" s="1"/>
    </row>
    <row r="73" spans="1:63">
      <c r="A73" s="1" t="s">
        <v>98</v>
      </c>
      <c r="B73" s="1">
        <v>47</v>
      </c>
      <c r="C73" s="1" t="s">
        <v>18</v>
      </c>
      <c r="D73" s="1"/>
      <c r="E73" s="1" t="s">
        <v>425</v>
      </c>
      <c r="F73" s="59">
        <v>2</v>
      </c>
      <c r="G73" s="59">
        <v>2</v>
      </c>
      <c r="H73" s="59">
        <v>2</v>
      </c>
      <c r="I73" s="59">
        <v>2</v>
      </c>
      <c r="J73" s="78">
        <v>2</v>
      </c>
      <c r="K73" s="118">
        <f t="shared" si="6"/>
        <v>10</v>
      </c>
      <c r="L73" s="75">
        <v>3</v>
      </c>
      <c r="M73" s="59">
        <v>3</v>
      </c>
      <c r="N73" s="1">
        <v>4</v>
      </c>
      <c r="O73" s="1">
        <v>7</v>
      </c>
      <c r="P73" s="76">
        <v>5</v>
      </c>
      <c r="Q73" s="59">
        <v>2</v>
      </c>
      <c r="R73" s="59">
        <v>2</v>
      </c>
      <c r="S73" s="59">
        <v>2</v>
      </c>
      <c r="T73" s="59">
        <v>2</v>
      </c>
      <c r="U73" s="121">
        <f t="shared" si="7"/>
        <v>8</v>
      </c>
      <c r="V73" s="75">
        <v>5</v>
      </c>
      <c r="W73" s="59">
        <v>8</v>
      </c>
      <c r="X73" s="1">
        <v>7</v>
      </c>
      <c r="Y73" s="76">
        <v>5</v>
      </c>
      <c r="Z73" s="59">
        <v>2</v>
      </c>
      <c r="AA73" s="59">
        <v>2</v>
      </c>
      <c r="AB73" s="59">
        <v>2</v>
      </c>
      <c r="AC73" s="59">
        <v>2</v>
      </c>
      <c r="AD73" s="59">
        <v>2</v>
      </c>
      <c r="AE73" s="121">
        <f t="shared" si="8"/>
        <v>10</v>
      </c>
      <c r="AF73" s="75">
        <v>3</v>
      </c>
      <c r="AG73" s="59">
        <v>5</v>
      </c>
      <c r="AH73" s="1"/>
      <c r="AI73" s="1"/>
      <c r="AJ73" s="76"/>
      <c r="AK73" s="59">
        <v>2</v>
      </c>
      <c r="AL73" s="59">
        <v>2</v>
      </c>
      <c r="AM73" s="59">
        <v>2</v>
      </c>
      <c r="AN73" s="59">
        <v>2</v>
      </c>
      <c r="AO73" s="109">
        <f t="shared" si="9"/>
        <v>8</v>
      </c>
      <c r="AP73" s="75"/>
      <c r="AQ73" s="59"/>
      <c r="AR73" s="1"/>
      <c r="AS73" s="76"/>
      <c r="AT73" s="59">
        <v>2</v>
      </c>
      <c r="AU73" s="59">
        <v>2</v>
      </c>
      <c r="AV73" s="59">
        <v>2</v>
      </c>
      <c r="AW73" s="59">
        <v>2</v>
      </c>
      <c r="AX73" s="78">
        <v>2</v>
      </c>
      <c r="AY73" s="109">
        <f t="shared" si="10"/>
        <v>10</v>
      </c>
      <c r="AZ73" s="75"/>
      <c r="BA73" s="59"/>
      <c r="BB73" s="1"/>
      <c r="BC73" s="1"/>
      <c r="BD73" s="76"/>
      <c r="BE73" s="59">
        <v>2</v>
      </c>
      <c r="BF73" s="59">
        <v>2</v>
      </c>
      <c r="BG73" s="59">
        <v>2</v>
      </c>
      <c r="BH73" s="59"/>
      <c r="BI73" s="59"/>
      <c r="BJ73" s="59"/>
      <c r="BK73" s="1"/>
    </row>
    <row r="74" spans="1:63">
      <c r="A74" s="1" t="s">
        <v>99</v>
      </c>
      <c r="B74" s="1">
        <v>47</v>
      </c>
      <c r="C74" s="1" t="s">
        <v>10</v>
      </c>
      <c r="D74" s="1" t="s">
        <v>426</v>
      </c>
      <c r="E74" s="1" t="s">
        <v>427</v>
      </c>
      <c r="F74" s="59">
        <v>2</v>
      </c>
      <c r="G74" s="59">
        <v>3</v>
      </c>
      <c r="H74" s="59">
        <v>3</v>
      </c>
      <c r="I74" s="59">
        <v>3</v>
      </c>
      <c r="J74" s="78">
        <v>1</v>
      </c>
      <c r="K74" s="118">
        <f t="shared" si="6"/>
        <v>12</v>
      </c>
      <c r="L74" s="75">
        <v>1</v>
      </c>
      <c r="M74" s="59">
        <v>1</v>
      </c>
      <c r="N74" s="1">
        <v>1</v>
      </c>
      <c r="O74" s="1">
        <v>1</v>
      </c>
      <c r="P74" s="76"/>
      <c r="Q74" s="59"/>
      <c r="R74" s="59"/>
      <c r="S74" s="59"/>
      <c r="T74" s="59"/>
      <c r="U74" s="121">
        <f t="shared" si="7"/>
        <v>0</v>
      </c>
      <c r="V74" s="75"/>
      <c r="W74" s="59"/>
      <c r="X74" s="1"/>
      <c r="Y74" s="76"/>
      <c r="Z74" s="59"/>
      <c r="AA74" s="59"/>
      <c r="AB74" s="59">
        <v>6</v>
      </c>
      <c r="AC74" s="59"/>
      <c r="AD74" s="59"/>
      <c r="AE74" s="121">
        <f t="shared" si="8"/>
        <v>6</v>
      </c>
      <c r="AF74" s="75"/>
      <c r="AG74" s="59">
        <v>10</v>
      </c>
      <c r="AH74" s="1"/>
      <c r="AI74" s="1"/>
      <c r="AJ74" s="76"/>
      <c r="AK74" s="59"/>
      <c r="AL74" s="59"/>
      <c r="AM74" s="59"/>
      <c r="AN74" s="59"/>
      <c r="AO74" s="79"/>
      <c r="AP74" s="75"/>
      <c r="AQ74" s="59"/>
      <c r="AR74" s="1"/>
      <c r="AS74" s="76"/>
      <c r="AT74" s="59"/>
      <c r="AU74" s="59"/>
      <c r="AV74" s="59"/>
      <c r="AW74" s="59"/>
      <c r="AX74" s="78"/>
      <c r="AY74" s="109"/>
      <c r="AZ74" s="75"/>
      <c r="BA74" s="59"/>
      <c r="BB74" s="1"/>
      <c r="BC74" s="1"/>
      <c r="BD74" s="76"/>
      <c r="BE74" s="59"/>
      <c r="BF74" s="59"/>
      <c r="BG74" s="59"/>
      <c r="BH74" s="59"/>
      <c r="BI74" s="59"/>
      <c r="BJ74" s="59"/>
      <c r="BK74" s="1"/>
    </row>
    <row r="75" spans="1:63">
      <c r="A75" s="1" t="s">
        <v>99</v>
      </c>
      <c r="B75" s="1">
        <v>47</v>
      </c>
      <c r="C75" s="1" t="s">
        <v>10</v>
      </c>
      <c r="D75" s="1" t="s">
        <v>428</v>
      </c>
      <c r="E75" s="1" t="s">
        <v>429</v>
      </c>
      <c r="F75" s="59">
        <v>3</v>
      </c>
      <c r="G75" s="59">
        <v>4</v>
      </c>
      <c r="H75" s="59">
        <v>4</v>
      </c>
      <c r="I75" s="59">
        <v>4</v>
      </c>
      <c r="J75" s="78"/>
      <c r="K75" s="118">
        <f t="shared" si="6"/>
        <v>15</v>
      </c>
      <c r="L75" s="75">
        <v>2</v>
      </c>
      <c r="M75" s="59">
        <v>4</v>
      </c>
      <c r="N75" s="1">
        <v>5</v>
      </c>
      <c r="O75" s="1">
        <v>1</v>
      </c>
      <c r="P75" s="76"/>
      <c r="Q75" s="59">
        <v>3</v>
      </c>
      <c r="R75" s="59">
        <v>4</v>
      </c>
      <c r="S75" s="59">
        <v>4</v>
      </c>
      <c r="T75" s="59">
        <v>3</v>
      </c>
      <c r="U75" s="121">
        <f t="shared" si="7"/>
        <v>14</v>
      </c>
      <c r="V75" s="75"/>
      <c r="W75" s="59"/>
      <c r="X75" s="1"/>
      <c r="Y75" s="76"/>
      <c r="Z75" s="59">
        <v>2</v>
      </c>
      <c r="AA75" s="59"/>
      <c r="AB75" s="59">
        <v>2</v>
      </c>
      <c r="AC75" s="59"/>
      <c r="AD75" s="59"/>
      <c r="AE75" s="121">
        <f t="shared" si="8"/>
        <v>4</v>
      </c>
      <c r="AF75" s="75"/>
      <c r="AG75" s="59">
        <v>3</v>
      </c>
      <c r="AH75" s="1"/>
      <c r="AI75" s="1"/>
      <c r="AJ75" s="76"/>
      <c r="AK75" s="59"/>
      <c r="AL75" s="59"/>
      <c r="AM75" s="59"/>
      <c r="AN75" s="59"/>
      <c r="AO75" s="79"/>
      <c r="AP75" s="75"/>
      <c r="AQ75" s="59"/>
      <c r="AR75" s="1"/>
      <c r="AS75" s="76"/>
      <c r="AT75" s="59"/>
      <c r="AU75" s="59"/>
      <c r="AV75" s="59"/>
      <c r="AW75" s="59"/>
      <c r="AX75" s="78"/>
      <c r="AY75" s="109"/>
      <c r="AZ75" s="75"/>
      <c r="BA75" s="59"/>
      <c r="BB75" s="1"/>
      <c r="BC75" s="1"/>
      <c r="BD75" s="76"/>
      <c r="BE75" s="59"/>
      <c r="BF75" s="59"/>
      <c r="BG75" s="59"/>
      <c r="BH75" s="59"/>
      <c r="BI75" s="59"/>
      <c r="BJ75" s="59"/>
      <c r="BK75" s="1"/>
    </row>
    <row r="76" spans="1:63">
      <c r="A76" s="1" t="s">
        <v>99</v>
      </c>
      <c r="B76" s="1">
        <v>47</v>
      </c>
      <c r="C76" s="1" t="s">
        <v>10</v>
      </c>
      <c r="D76" s="1" t="s">
        <v>430</v>
      </c>
      <c r="E76" s="1" t="s">
        <v>430</v>
      </c>
      <c r="F76" s="59">
        <v>4</v>
      </c>
      <c r="G76" s="59">
        <v>3</v>
      </c>
      <c r="H76" s="59">
        <v>0</v>
      </c>
      <c r="I76" s="59">
        <v>0</v>
      </c>
      <c r="J76" s="78">
        <v>0</v>
      </c>
      <c r="K76" s="118">
        <f t="shared" si="6"/>
        <v>7</v>
      </c>
      <c r="L76" s="75">
        <v>5</v>
      </c>
      <c r="M76" s="59">
        <v>2</v>
      </c>
      <c r="N76" s="1">
        <v>1</v>
      </c>
      <c r="O76" s="1"/>
      <c r="P76" s="76"/>
      <c r="Q76" s="59"/>
      <c r="R76" s="59"/>
      <c r="S76" s="59"/>
      <c r="T76" s="59"/>
      <c r="U76" s="121">
        <f t="shared" si="7"/>
        <v>0</v>
      </c>
      <c r="V76" s="75"/>
      <c r="W76" s="59"/>
      <c r="X76" s="1"/>
      <c r="Y76" s="76"/>
      <c r="Z76" s="59"/>
      <c r="AA76" s="59"/>
      <c r="AB76" s="59"/>
      <c r="AC76" s="59"/>
      <c r="AD76" s="59"/>
      <c r="AE76" s="121">
        <f t="shared" si="8"/>
        <v>0</v>
      </c>
      <c r="AF76" s="75"/>
      <c r="AG76" s="59">
        <v>1</v>
      </c>
      <c r="AH76" s="1"/>
      <c r="AI76" s="1"/>
      <c r="AJ76" s="76"/>
      <c r="AK76" s="59"/>
      <c r="AL76" s="59"/>
      <c r="AM76" s="59"/>
      <c r="AN76" s="59"/>
      <c r="AO76" s="79"/>
      <c r="AP76" s="75"/>
      <c r="AQ76" s="59"/>
      <c r="AR76" s="1"/>
      <c r="AS76" s="76"/>
      <c r="AT76" s="59"/>
      <c r="AU76" s="59"/>
      <c r="AV76" s="59"/>
      <c r="AW76" s="59"/>
      <c r="AX76" s="78"/>
      <c r="AY76" s="109"/>
      <c r="AZ76" s="75"/>
      <c r="BA76" s="59"/>
      <c r="BB76" s="1"/>
      <c r="BC76" s="1"/>
      <c r="BD76" s="76"/>
      <c r="BE76" s="79"/>
      <c r="BF76" s="59"/>
      <c r="BG76" s="59"/>
      <c r="BH76" s="59"/>
      <c r="BI76" s="59"/>
      <c r="BJ76" s="59"/>
      <c r="BK76" s="1"/>
    </row>
    <row r="77" spans="1:63">
      <c r="A77" s="1" t="s">
        <v>99</v>
      </c>
      <c r="B77" s="1">
        <v>47</v>
      </c>
      <c r="C77" s="1" t="s">
        <v>10</v>
      </c>
      <c r="D77" s="1" t="s">
        <v>431</v>
      </c>
      <c r="E77" s="1" t="s">
        <v>432</v>
      </c>
      <c r="F77" s="59">
        <v>1</v>
      </c>
      <c r="G77" s="59">
        <v>2</v>
      </c>
      <c r="H77" s="59">
        <v>2</v>
      </c>
      <c r="I77" s="59">
        <v>2</v>
      </c>
      <c r="J77" s="78">
        <v>0</v>
      </c>
      <c r="K77" s="118">
        <f t="shared" si="6"/>
        <v>7</v>
      </c>
      <c r="L77" s="75">
        <v>1</v>
      </c>
      <c r="M77" s="59">
        <v>1</v>
      </c>
      <c r="N77" s="1">
        <v>1</v>
      </c>
      <c r="O77" s="1">
        <v>1</v>
      </c>
      <c r="P77" s="76"/>
      <c r="Q77" s="79"/>
      <c r="R77" s="59"/>
      <c r="S77" s="59"/>
      <c r="T77" s="78"/>
      <c r="U77" s="121">
        <f t="shared" si="7"/>
        <v>0</v>
      </c>
      <c r="V77" s="75"/>
      <c r="W77" s="59"/>
      <c r="X77" s="1"/>
      <c r="Y77" s="76"/>
      <c r="Z77" s="79"/>
      <c r="AA77" s="59"/>
      <c r="AB77" s="59"/>
      <c r="AC77" s="59"/>
      <c r="AD77" s="78"/>
      <c r="AE77" s="121">
        <f t="shared" si="8"/>
        <v>0</v>
      </c>
      <c r="AF77" s="75"/>
      <c r="AG77" s="59"/>
      <c r="AH77" s="1"/>
      <c r="AI77" s="1"/>
      <c r="AJ77" s="76"/>
      <c r="AK77" s="79"/>
      <c r="AL77" s="59"/>
      <c r="AM77" s="59"/>
      <c r="AN77" s="78"/>
      <c r="AO77" s="109"/>
      <c r="AP77" s="75"/>
      <c r="AQ77" s="59"/>
      <c r="AR77" s="1"/>
      <c r="AS77" s="76"/>
      <c r="AT77" s="79"/>
      <c r="AU77" s="59"/>
      <c r="AV77" s="59"/>
      <c r="AW77" s="59"/>
      <c r="AX77" s="78"/>
      <c r="AY77" s="109"/>
      <c r="AZ77" s="75"/>
      <c r="BA77" s="59"/>
      <c r="BB77" s="1"/>
      <c r="BC77" s="1"/>
      <c r="BD77" s="76"/>
      <c r="BE77" s="79"/>
      <c r="BF77" s="59"/>
      <c r="BG77" s="59"/>
      <c r="BH77" s="59"/>
      <c r="BI77" s="59"/>
      <c r="BJ77" s="59"/>
      <c r="BK77" s="1"/>
    </row>
    <row r="78" spans="1:63">
      <c r="A78" s="1" t="s">
        <v>99</v>
      </c>
      <c r="B78" s="1">
        <v>47</v>
      </c>
      <c r="C78" s="1" t="s">
        <v>10</v>
      </c>
      <c r="D78" s="1" t="s">
        <v>384</v>
      </c>
      <c r="E78" s="1" t="s">
        <v>433</v>
      </c>
      <c r="F78" s="59">
        <v>1</v>
      </c>
      <c r="G78" s="59">
        <v>2</v>
      </c>
      <c r="H78" s="59">
        <v>0</v>
      </c>
      <c r="I78" s="59">
        <v>0</v>
      </c>
      <c r="J78" s="78">
        <v>0</v>
      </c>
      <c r="K78" s="118">
        <f t="shared" si="6"/>
        <v>3</v>
      </c>
      <c r="L78" s="75">
        <v>1</v>
      </c>
      <c r="M78" s="59"/>
      <c r="N78" s="1"/>
      <c r="O78" s="1"/>
      <c r="P78" s="76"/>
      <c r="Q78" s="79"/>
      <c r="R78" s="59"/>
      <c r="S78" s="59"/>
      <c r="T78" s="78"/>
      <c r="U78" s="121">
        <f t="shared" si="7"/>
        <v>0</v>
      </c>
      <c r="V78" s="75"/>
      <c r="W78" s="59"/>
      <c r="X78" s="1"/>
      <c r="Y78" s="76"/>
      <c r="Z78" s="79"/>
      <c r="AA78" s="59"/>
      <c r="AB78" s="59"/>
      <c r="AC78" s="78"/>
      <c r="AD78" s="78"/>
      <c r="AE78" s="121">
        <f t="shared" si="8"/>
        <v>0</v>
      </c>
      <c r="AF78" s="75"/>
      <c r="AG78" s="59"/>
      <c r="AH78" s="1"/>
      <c r="AI78" s="1"/>
      <c r="AJ78" s="76"/>
      <c r="AK78" s="79"/>
      <c r="AL78" s="59"/>
      <c r="AM78" s="59"/>
      <c r="AN78" s="78"/>
      <c r="AO78" s="109"/>
      <c r="AP78" s="75"/>
      <c r="AQ78" s="59"/>
      <c r="AR78" s="1"/>
      <c r="AS78" s="76"/>
      <c r="AT78" s="79"/>
      <c r="AU78" s="59"/>
      <c r="AV78" s="59"/>
      <c r="AW78" s="78"/>
      <c r="AX78" s="78"/>
      <c r="AY78" s="109"/>
      <c r="AZ78" s="75"/>
      <c r="BA78" s="59"/>
      <c r="BB78" s="1"/>
      <c r="BC78" s="1"/>
      <c r="BD78" s="76"/>
      <c r="BE78" s="79"/>
      <c r="BF78" s="59"/>
      <c r="BG78" s="59"/>
      <c r="BH78" s="78"/>
      <c r="BI78" s="78"/>
      <c r="BJ78" s="59"/>
      <c r="BK78" s="1"/>
    </row>
    <row r="79" spans="1:63">
      <c r="A79" s="1" t="s">
        <v>99</v>
      </c>
      <c r="B79" s="1">
        <v>47</v>
      </c>
      <c r="C79" s="1" t="s">
        <v>10</v>
      </c>
      <c r="D79" s="1" t="s">
        <v>434</v>
      </c>
      <c r="E79" s="1" t="s">
        <v>434</v>
      </c>
      <c r="F79" s="59">
        <v>0</v>
      </c>
      <c r="G79" s="59">
        <v>6</v>
      </c>
      <c r="H79" s="59">
        <v>5</v>
      </c>
      <c r="I79" s="59">
        <v>4</v>
      </c>
      <c r="J79" s="78">
        <v>4</v>
      </c>
      <c r="K79" s="118">
        <f t="shared" si="6"/>
        <v>19</v>
      </c>
      <c r="L79" s="75"/>
      <c r="M79" s="59">
        <v>5.5</v>
      </c>
      <c r="N79" s="1">
        <v>2</v>
      </c>
      <c r="O79" s="1">
        <f>1+1.5</f>
        <v>2.5</v>
      </c>
      <c r="P79" s="76"/>
      <c r="Q79" s="79">
        <v>3</v>
      </c>
      <c r="R79" s="59">
        <v>3</v>
      </c>
      <c r="S79" s="59">
        <v>3</v>
      </c>
      <c r="T79" s="78">
        <v>3</v>
      </c>
      <c r="U79" s="121">
        <f t="shared" si="7"/>
        <v>12</v>
      </c>
      <c r="V79" s="75"/>
      <c r="W79" s="59"/>
      <c r="X79" s="1"/>
      <c r="Y79" s="76"/>
      <c r="Z79" s="79">
        <v>3</v>
      </c>
      <c r="AA79" s="59"/>
      <c r="AB79" s="59"/>
      <c r="AC79" s="59"/>
      <c r="AD79" s="78"/>
      <c r="AE79" s="121">
        <f t="shared" si="8"/>
        <v>3</v>
      </c>
      <c r="AF79" s="75"/>
      <c r="AG79" s="59">
        <v>1</v>
      </c>
      <c r="AH79" s="1"/>
      <c r="AI79" s="1"/>
      <c r="AJ79" s="76"/>
      <c r="AK79" s="79"/>
      <c r="AL79" s="59"/>
      <c r="AM79" s="59"/>
      <c r="AN79" s="78"/>
      <c r="AO79" s="109"/>
      <c r="AP79" s="75"/>
      <c r="AQ79" s="59"/>
      <c r="AR79" s="1"/>
      <c r="AS79" s="76"/>
      <c r="AT79" s="79"/>
      <c r="AU79" s="59"/>
      <c r="AV79" s="59"/>
      <c r="AW79" s="59"/>
      <c r="AX79" s="78"/>
      <c r="AY79" s="109"/>
      <c r="AZ79" s="75"/>
      <c r="BA79" s="59"/>
      <c r="BB79" s="1"/>
      <c r="BC79" s="1"/>
      <c r="BD79" s="76"/>
      <c r="BE79" s="79"/>
      <c r="BF79" s="59"/>
      <c r="BG79" s="59"/>
      <c r="BH79" s="59"/>
      <c r="BI79" s="59"/>
      <c r="BJ79" s="59"/>
      <c r="BK79" s="1"/>
    </row>
    <row r="80" spans="1:63">
      <c r="A80" s="1" t="s">
        <v>99</v>
      </c>
      <c r="B80" s="1">
        <v>47</v>
      </c>
      <c r="C80" s="1" t="s">
        <v>10</v>
      </c>
      <c r="D80" s="1" t="s">
        <v>435</v>
      </c>
      <c r="E80" s="1" t="s">
        <v>435</v>
      </c>
      <c r="F80" s="59"/>
      <c r="G80" s="59"/>
      <c r="H80" s="59">
        <v>2</v>
      </c>
      <c r="I80" s="59">
        <v>2</v>
      </c>
      <c r="J80" s="78">
        <v>2</v>
      </c>
      <c r="K80" s="118">
        <f t="shared" si="6"/>
        <v>6</v>
      </c>
      <c r="L80" s="75"/>
      <c r="M80" s="59">
        <v>1.5</v>
      </c>
      <c r="N80" s="1">
        <v>3</v>
      </c>
      <c r="O80" s="1"/>
      <c r="P80" s="76"/>
      <c r="Q80" s="79">
        <v>2</v>
      </c>
      <c r="R80" s="59"/>
      <c r="S80" s="59"/>
      <c r="T80" s="78"/>
      <c r="U80" s="121">
        <f t="shared" si="7"/>
        <v>2</v>
      </c>
      <c r="V80" s="75"/>
      <c r="W80" s="59"/>
      <c r="X80" s="1"/>
      <c r="Y80" s="76"/>
      <c r="Z80" s="79"/>
      <c r="AA80" s="59"/>
      <c r="AB80" s="59"/>
      <c r="AC80" s="59"/>
      <c r="AD80" s="78"/>
      <c r="AE80" s="121">
        <f t="shared" si="8"/>
        <v>0</v>
      </c>
      <c r="AF80" s="75"/>
      <c r="AG80" s="59"/>
      <c r="AH80" s="1"/>
      <c r="AI80" s="1"/>
      <c r="AJ80" s="76"/>
      <c r="AK80" s="79"/>
      <c r="AL80" s="59"/>
      <c r="AM80" s="59"/>
      <c r="AN80" s="78"/>
      <c r="AO80" s="109"/>
      <c r="AP80" s="75"/>
      <c r="AQ80" s="59"/>
      <c r="AR80" s="1"/>
      <c r="AS80" s="76"/>
      <c r="AT80" s="79"/>
      <c r="AU80" s="59"/>
      <c r="AV80" s="59"/>
      <c r="AW80" s="59"/>
      <c r="AX80" s="78"/>
      <c r="AY80" s="109"/>
      <c r="AZ80" s="75"/>
      <c r="BA80" s="59"/>
      <c r="BB80" s="1"/>
      <c r="BC80" s="1"/>
      <c r="BD80" s="76"/>
      <c r="BE80" s="79"/>
      <c r="BF80" s="59"/>
      <c r="BG80" s="59"/>
      <c r="BH80" s="59"/>
      <c r="BI80" s="59"/>
      <c r="BJ80" s="59"/>
      <c r="BK80" s="1"/>
    </row>
    <row r="81" spans="1:63">
      <c r="A81" s="1" t="s">
        <v>99</v>
      </c>
      <c r="B81" s="1">
        <v>47</v>
      </c>
      <c r="C81" s="1" t="s">
        <v>10</v>
      </c>
      <c r="D81" s="1" t="s">
        <v>436</v>
      </c>
      <c r="E81" s="1" t="s">
        <v>436</v>
      </c>
      <c r="F81" s="59"/>
      <c r="G81" s="59"/>
      <c r="H81" s="59"/>
      <c r="I81" s="59"/>
      <c r="J81" s="78"/>
      <c r="K81" s="118"/>
      <c r="L81" s="75"/>
      <c r="M81" s="59">
        <v>2</v>
      </c>
      <c r="N81" s="1">
        <v>1</v>
      </c>
      <c r="O81" s="1"/>
      <c r="P81" s="76"/>
      <c r="Q81" s="79"/>
      <c r="R81" s="59"/>
      <c r="S81" s="59"/>
      <c r="T81" s="78"/>
      <c r="U81" s="121"/>
      <c r="V81" s="75"/>
      <c r="W81" s="59"/>
      <c r="X81" s="1"/>
      <c r="Y81" s="76"/>
      <c r="Z81" s="79"/>
      <c r="AA81" s="59"/>
      <c r="AB81" s="59"/>
      <c r="AC81" s="59"/>
      <c r="AD81" s="78"/>
      <c r="AE81" s="121"/>
      <c r="AF81" s="75"/>
      <c r="AG81" s="59"/>
      <c r="AH81" s="1"/>
      <c r="AI81" s="1"/>
      <c r="AJ81" s="76"/>
      <c r="AK81" s="79"/>
      <c r="AL81" s="59"/>
      <c r="AM81" s="59"/>
      <c r="AN81" s="78"/>
      <c r="AO81" s="109"/>
      <c r="AP81" s="75"/>
      <c r="AQ81" s="59"/>
      <c r="AR81" s="1"/>
      <c r="AS81" s="76"/>
      <c r="AT81" s="79"/>
      <c r="AU81" s="59"/>
      <c r="AV81" s="59"/>
      <c r="AW81" s="59"/>
      <c r="AX81" s="78"/>
      <c r="AY81" s="109"/>
      <c r="AZ81" s="75"/>
      <c r="BA81" s="59"/>
      <c r="BB81" s="1"/>
      <c r="BC81" s="1"/>
      <c r="BD81" s="76"/>
      <c r="BE81" s="79"/>
      <c r="BF81" s="59"/>
      <c r="BG81" s="59"/>
      <c r="BH81" s="59"/>
      <c r="BI81" s="59"/>
      <c r="BJ81" s="59"/>
      <c r="BK81" s="1"/>
    </row>
    <row r="82" spans="1:63">
      <c r="A82" s="1" t="s">
        <v>99</v>
      </c>
      <c r="B82" s="1">
        <v>47</v>
      </c>
      <c r="C82" s="1" t="s">
        <v>10</v>
      </c>
      <c r="D82" s="1" t="s">
        <v>437</v>
      </c>
      <c r="E82" s="1" t="s">
        <v>438</v>
      </c>
      <c r="F82" s="59"/>
      <c r="G82" s="59"/>
      <c r="H82" s="59"/>
      <c r="I82" s="59"/>
      <c r="J82" s="78"/>
      <c r="K82" s="118"/>
      <c r="L82" s="75"/>
      <c r="M82" s="59"/>
      <c r="N82" s="1"/>
      <c r="O82" s="1"/>
      <c r="P82" s="76"/>
      <c r="Q82" s="79"/>
      <c r="R82" s="59"/>
      <c r="S82" s="59"/>
      <c r="T82" s="78"/>
      <c r="U82" s="121"/>
      <c r="V82" s="75"/>
      <c r="W82" s="59"/>
      <c r="X82" s="1"/>
      <c r="Y82" s="76"/>
      <c r="Z82" s="79"/>
      <c r="AA82" s="59"/>
      <c r="AB82" s="59"/>
      <c r="AC82" s="59"/>
      <c r="AD82" s="78"/>
      <c r="AE82" s="121"/>
      <c r="AF82" s="75"/>
      <c r="AG82" s="59">
        <v>1</v>
      </c>
      <c r="AH82" s="1"/>
      <c r="AI82" s="1"/>
      <c r="AJ82" s="76"/>
      <c r="AK82" s="79"/>
      <c r="AL82" s="59"/>
      <c r="AM82" s="59"/>
      <c r="AN82" s="78"/>
      <c r="AO82" s="109"/>
      <c r="AP82" s="75"/>
      <c r="AQ82" s="59"/>
      <c r="AR82" s="1"/>
      <c r="AS82" s="76"/>
      <c r="AT82" s="79"/>
      <c r="AU82" s="59"/>
      <c r="AV82" s="59"/>
      <c r="AW82" s="59"/>
      <c r="AX82" s="78"/>
      <c r="AY82" s="109"/>
      <c r="AZ82" s="75"/>
      <c r="BA82" s="59"/>
      <c r="BB82" s="1"/>
      <c r="BC82" s="1"/>
      <c r="BD82" s="76"/>
      <c r="BE82" s="79"/>
      <c r="BF82" s="59"/>
      <c r="BG82" s="59"/>
      <c r="BH82" s="59"/>
      <c r="BI82" s="59"/>
      <c r="BJ82" s="59"/>
      <c r="BK82" s="1"/>
    </row>
    <row r="83" spans="1:63">
      <c r="A83" s="1" t="s">
        <v>99</v>
      </c>
      <c r="B83" s="1">
        <v>47</v>
      </c>
      <c r="C83" s="1" t="s">
        <v>6</v>
      </c>
      <c r="D83" s="1" t="s">
        <v>439</v>
      </c>
      <c r="E83" s="1" t="s">
        <v>405</v>
      </c>
      <c r="F83" s="59">
        <v>3</v>
      </c>
      <c r="G83" s="59">
        <v>4</v>
      </c>
      <c r="H83" s="59">
        <v>4</v>
      </c>
      <c r="I83" s="59">
        <v>4</v>
      </c>
      <c r="J83" s="78"/>
      <c r="K83" s="118">
        <f>SUM(F83:J83)</f>
        <v>15</v>
      </c>
      <c r="L83" s="75"/>
      <c r="M83" s="59"/>
      <c r="N83" s="1">
        <v>2</v>
      </c>
      <c r="O83" s="1">
        <v>1</v>
      </c>
      <c r="P83" s="76"/>
      <c r="Q83" s="79"/>
      <c r="R83" s="59"/>
      <c r="S83" s="59"/>
      <c r="T83" s="78"/>
      <c r="U83" s="121">
        <f>SUM(Q83:T83)</f>
        <v>0</v>
      </c>
      <c r="V83" s="75"/>
      <c r="W83" s="59"/>
      <c r="X83" s="1"/>
      <c r="Y83" s="76"/>
      <c r="Z83" s="79">
        <v>3</v>
      </c>
      <c r="AA83" s="59">
        <v>2</v>
      </c>
      <c r="AB83" s="59">
        <v>2</v>
      </c>
      <c r="AC83" s="59">
        <v>2</v>
      </c>
      <c r="AD83" s="78"/>
      <c r="AE83" s="121">
        <f>SUM(Z83:AD83)</f>
        <v>9</v>
      </c>
      <c r="AF83" s="75"/>
      <c r="AG83" s="59">
        <v>1</v>
      </c>
      <c r="AH83" s="1"/>
      <c r="AI83" s="1"/>
      <c r="AJ83" s="76"/>
      <c r="AK83" s="79">
        <v>2</v>
      </c>
      <c r="AL83" s="59">
        <v>2</v>
      </c>
      <c r="AM83" s="59">
        <v>2</v>
      </c>
      <c r="AN83" s="78">
        <v>2</v>
      </c>
      <c r="AO83" s="109"/>
      <c r="AP83" s="75"/>
      <c r="AQ83" s="59"/>
      <c r="AR83" s="1"/>
      <c r="AS83" s="76"/>
      <c r="AT83" s="79">
        <v>2</v>
      </c>
      <c r="AU83" s="59">
        <v>2</v>
      </c>
      <c r="AV83" s="59">
        <v>2</v>
      </c>
      <c r="AW83" s="59">
        <v>2</v>
      </c>
      <c r="AX83" s="78">
        <v>2</v>
      </c>
      <c r="AY83" s="109"/>
      <c r="AZ83" s="75"/>
      <c r="BA83" s="59"/>
      <c r="BB83" s="1"/>
      <c r="BC83" s="1"/>
      <c r="BD83" s="76"/>
      <c r="BE83" s="79">
        <v>2</v>
      </c>
      <c r="BF83" s="59">
        <v>2</v>
      </c>
      <c r="BG83" s="59">
        <v>2</v>
      </c>
      <c r="BH83" s="59"/>
      <c r="BI83" s="59"/>
      <c r="BJ83" s="59"/>
      <c r="BK83" s="1"/>
    </row>
    <row r="84" spans="1:63">
      <c r="A84" s="1" t="s">
        <v>99</v>
      </c>
      <c r="B84" s="1">
        <v>47</v>
      </c>
      <c r="C84" s="1" t="s">
        <v>14</v>
      </c>
      <c r="D84" s="1" t="s">
        <v>440</v>
      </c>
      <c r="E84" s="1" t="s">
        <v>441</v>
      </c>
      <c r="F84" s="59"/>
      <c r="G84" s="59"/>
      <c r="H84" s="59"/>
      <c r="I84" s="59"/>
      <c r="J84" s="78"/>
      <c r="K84" s="118"/>
      <c r="L84" s="75"/>
      <c r="M84" s="59"/>
      <c r="N84" s="1">
        <v>1</v>
      </c>
      <c r="O84" s="1"/>
      <c r="P84" s="76"/>
      <c r="Q84" s="79"/>
      <c r="R84" s="59"/>
      <c r="S84" s="59"/>
      <c r="T84" s="78"/>
      <c r="U84" s="121"/>
      <c r="V84" s="75"/>
      <c r="W84" s="59"/>
      <c r="X84" s="1"/>
      <c r="Y84" s="76"/>
      <c r="Z84" s="79"/>
      <c r="AA84" s="59"/>
      <c r="AB84" s="59"/>
      <c r="AC84" s="59"/>
      <c r="AD84" s="78"/>
      <c r="AE84" s="121"/>
      <c r="AF84" s="75"/>
      <c r="AG84" s="59">
        <v>1</v>
      </c>
      <c r="AH84" s="1"/>
      <c r="AI84" s="1"/>
      <c r="AJ84" s="76"/>
      <c r="AK84" s="79"/>
      <c r="AL84" s="59"/>
      <c r="AM84" s="59"/>
      <c r="AN84" s="78"/>
      <c r="AO84" s="109"/>
      <c r="AP84" s="75"/>
      <c r="AQ84" s="59"/>
      <c r="AR84" s="1"/>
      <c r="AS84" s="76"/>
      <c r="AT84" s="79"/>
      <c r="AU84" s="59"/>
      <c r="AV84" s="59"/>
      <c r="AW84" s="59"/>
      <c r="AX84" s="78"/>
      <c r="AY84" s="109"/>
      <c r="AZ84" s="75"/>
      <c r="BA84" s="59"/>
      <c r="BB84" s="1"/>
      <c r="BC84" s="1"/>
      <c r="BD84" s="76"/>
      <c r="BE84" s="79"/>
      <c r="BF84" s="59"/>
      <c r="BG84" s="59"/>
      <c r="BH84" s="59"/>
      <c r="BI84" s="59"/>
      <c r="BJ84" s="59"/>
      <c r="BK84" s="1"/>
    </row>
    <row r="85" spans="1:63">
      <c r="A85" s="1" t="s">
        <v>99</v>
      </c>
      <c r="B85" s="1">
        <v>47</v>
      </c>
      <c r="C85" s="1" t="s">
        <v>10</v>
      </c>
      <c r="D85" s="1" t="s">
        <v>378</v>
      </c>
      <c r="E85" s="1" t="s">
        <v>378</v>
      </c>
      <c r="F85" s="59">
        <v>2</v>
      </c>
      <c r="G85" s="59">
        <v>5</v>
      </c>
      <c r="H85" s="59">
        <v>5</v>
      </c>
      <c r="I85" s="59">
        <v>5</v>
      </c>
      <c r="J85" s="78"/>
      <c r="K85" s="118">
        <f>SUM(F85:J85)</f>
        <v>17</v>
      </c>
      <c r="L85" s="75"/>
      <c r="M85" s="59"/>
      <c r="N85" s="1"/>
      <c r="O85" s="1"/>
      <c r="P85" s="76"/>
      <c r="Q85" s="79"/>
      <c r="R85" s="59"/>
      <c r="S85" s="59"/>
      <c r="T85" s="78"/>
      <c r="U85" s="121">
        <f>SUM(Q85:T85)</f>
        <v>0</v>
      </c>
      <c r="V85" s="75"/>
      <c r="W85" s="59"/>
      <c r="X85" s="1"/>
      <c r="Y85" s="76"/>
      <c r="Z85" s="79">
        <v>2</v>
      </c>
      <c r="AA85" s="59">
        <v>3</v>
      </c>
      <c r="AB85" s="59">
        <v>3</v>
      </c>
      <c r="AC85" s="59">
        <v>3</v>
      </c>
      <c r="AD85" s="78"/>
      <c r="AE85" s="121">
        <f>SUM(Z85:AD85)</f>
        <v>11</v>
      </c>
      <c r="AF85" s="75"/>
      <c r="AG85" s="59"/>
      <c r="AH85" s="1"/>
      <c r="AI85" s="1"/>
      <c r="AJ85" s="76"/>
      <c r="AK85" s="79"/>
      <c r="AL85" s="59"/>
      <c r="AM85" s="59"/>
      <c r="AN85" s="78"/>
      <c r="AO85" s="109"/>
      <c r="AP85" s="75"/>
      <c r="AQ85" s="59"/>
      <c r="AR85" s="1"/>
      <c r="AS85" s="76"/>
      <c r="AT85" s="79"/>
      <c r="AU85" s="59"/>
      <c r="AV85" s="59"/>
      <c r="AW85" s="59"/>
      <c r="AX85" s="78"/>
      <c r="AY85" s="109"/>
      <c r="AZ85" s="75"/>
      <c r="BA85" s="59"/>
      <c r="BB85" s="1"/>
      <c r="BC85" s="1"/>
      <c r="BD85" s="76"/>
      <c r="BE85" s="79"/>
      <c r="BF85" s="59"/>
      <c r="BG85" s="59"/>
      <c r="BH85" s="59"/>
      <c r="BI85" s="59"/>
      <c r="BJ85" s="59"/>
      <c r="BK85" s="1"/>
    </row>
    <row r="86" spans="1:63">
      <c r="A86" s="1" t="s">
        <v>99</v>
      </c>
      <c r="B86" s="1">
        <v>47</v>
      </c>
      <c r="C86" s="1" t="s">
        <v>10</v>
      </c>
      <c r="D86" s="1" t="s">
        <v>442</v>
      </c>
      <c r="E86" s="1" t="s">
        <v>443</v>
      </c>
      <c r="F86" s="59"/>
      <c r="G86" s="59"/>
      <c r="H86" s="59">
        <v>2</v>
      </c>
      <c r="I86" s="59">
        <v>2</v>
      </c>
      <c r="J86" s="78">
        <v>3</v>
      </c>
      <c r="K86" s="118">
        <f>SUM(F86:J86)</f>
        <v>7</v>
      </c>
      <c r="L86" s="75"/>
      <c r="M86" s="59"/>
      <c r="N86" s="1">
        <v>1.5</v>
      </c>
      <c r="O86" s="1"/>
      <c r="P86" s="76"/>
      <c r="Q86" s="79">
        <v>4</v>
      </c>
      <c r="R86" s="59">
        <v>3</v>
      </c>
      <c r="S86" s="59">
        <v>3</v>
      </c>
      <c r="T86" s="78">
        <v>3</v>
      </c>
      <c r="U86" s="121">
        <f>SUM(Q86:T86)</f>
        <v>13</v>
      </c>
      <c r="V86" s="75"/>
      <c r="W86" s="59"/>
      <c r="X86" s="1"/>
      <c r="Y86" s="76"/>
      <c r="Z86" s="79"/>
      <c r="AA86" s="59"/>
      <c r="AB86" s="59">
        <v>3</v>
      </c>
      <c r="AC86" s="59"/>
      <c r="AD86" s="78"/>
      <c r="AE86" s="121">
        <f>SUM(Z86:AD86)</f>
        <v>3</v>
      </c>
      <c r="AF86" s="75"/>
      <c r="AG86" s="59"/>
      <c r="AH86" s="1"/>
      <c r="AI86" s="1"/>
      <c r="AJ86" s="76"/>
      <c r="AK86" s="79"/>
      <c r="AL86" s="59"/>
      <c r="AM86" s="59"/>
      <c r="AN86" s="78"/>
      <c r="AO86" s="109"/>
      <c r="AP86" s="75"/>
      <c r="AQ86" s="59"/>
      <c r="AR86" s="1"/>
      <c r="AS86" s="76"/>
      <c r="AT86" s="79"/>
      <c r="AU86" s="59"/>
      <c r="AV86" s="59"/>
      <c r="AW86" s="59"/>
      <c r="AX86" s="78"/>
      <c r="AY86" s="109"/>
      <c r="AZ86" s="75"/>
      <c r="BA86" s="59"/>
      <c r="BB86" s="1"/>
      <c r="BC86" s="1"/>
      <c r="BD86" s="76"/>
      <c r="BE86" s="79"/>
      <c r="BF86" s="59"/>
      <c r="BG86" s="59"/>
      <c r="BH86" s="59"/>
      <c r="BI86" s="59"/>
      <c r="BJ86" s="59"/>
      <c r="BK86" s="1"/>
    </row>
    <row r="87" spans="1:63">
      <c r="A87" s="1" t="s">
        <v>99</v>
      </c>
      <c r="B87" s="1">
        <v>47</v>
      </c>
      <c r="C87" s="1" t="s">
        <v>10</v>
      </c>
      <c r="D87" s="1" t="s">
        <v>444</v>
      </c>
      <c r="E87" s="1" t="s">
        <v>445</v>
      </c>
      <c r="F87" s="59"/>
      <c r="G87" s="59"/>
      <c r="H87" s="59">
        <v>1</v>
      </c>
      <c r="I87" s="59">
        <v>1</v>
      </c>
      <c r="J87" s="78">
        <v>2</v>
      </c>
      <c r="K87" s="118">
        <f>SUM(F87:J87)</f>
        <v>4</v>
      </c>
      <c r="L87" s="75"/>
      <c r="M87" s="59">
        <v>1</v>
      </c>
      <c r="N87" s="1">
        <v>2</v>
      </c>
      <c r="O87" s="1"/>
      <c r="P87" s="76"/>
      <c r="Q87" s="79">
        <v>4</v>
      </c>
      <c r="R87" s="59">
        <v>3</v>
      </c>
      <c r="S87" s="59">
        <v>2</v>
      </c>
      <c r="T87" s="78">
        <v>2</v>
      </c>
      <c r="U87" s="121">
        <f>SUM(Q87:T87)</f>
        <v>11</v>
      </c>
      <c r="V87" s="75"/>
      <c r="W87" s="59"/>
      <c r="X87" s="1"/>
      <c r="Y87" s="76"/>
      <c r="Z87" s="79"/>
      <c r="AA87" s="59"/>
      <c r="AB87" s="59"/>
      <c r="AC87" s="59"/>
      <c r="AD87" s="78"/>
      <c r="AE87" s="121">
        <f>SUM(Z87:AD87)</f>
        <v>0</v>
      </c>
      <c r="AF87" s="75"/>
      <c r="AG87" s="59"/>
      <c r="AH87" s="1"/>
      <c r="AI87" s="1"/>
      <c r="AJ87" s="76"/>
      <c r="AK87" s="79"/>
      <c r="AL87" s="59"/>
      <c r="AM87" s="59"/>
      <c r="AN87" s="78"/>
      <c r="AO87" s="109"/>
      <c r="AP87" s="75"/>
      <c r="AQ87" s="59"/>
      <c r="AR87" s="1"/>
      <c r="AS87" s="76"/>
      <c r="AT87" s="79"/>
      <c r="AU87" s="59"/>
      <c r="AV87" s="59"/>
      <c r="AW87" s="59"/>
      <c r="AX87" s="78"/>
      <c r="AY87" s="109"/>
      <c r="AZ87" s="75"/>
      <c r="BA87" s="59"/>
      <c r="BB87" s="1"/>
      <c r="BC87" s="1"/>
      <c r="BD87" s="76"/>
      <c r="BE87" s="79"/>
      <c r="BF87" s="59"/>
      <c r="BG87" s="59"/>
      <c r="BH87" s="59"/>
      <c r="BI87" s="59"/>
      <c r="BJ87" s="59"/>
      <c r="BK87" s="1"/>
    </row>
    <row r="88" spans="1:63">
      <c r="A88" s="1" t="s">
        <v>99</v>
      </c>
      <c r="B88" s="1">
        <v>47</v>
      </c>
      <c r="C88" s="1" t="s">
        <v>10</v>
      </c>
      <c r="D88" s="1" t="s">
        <v>348</v>
      </c>
      <c r="E88" s="1" t="s">
        <v>446</v>
      </c>
      <c r="F88" s="59"/>
      <c r="G88" s="59"/>
      <c r="H88" s="59">
        <v>1</v>
      </c>
      <c r="I88" s="59"/>
      <c r="J88" s="78"/>
      <c r="K88" s="118">
        <f>SUM(F88:J88)</f>
        <v>1</v>
      </c>
      <c r="L88" s="75">
        <v>1</v>
      </c>
      <c r="M88" s="59">
        <v>1</v>
      </c>
      <c r="N88" s="1"/>
      <c r="O88" s="1">
        <v>1</v>
      </c>
      <c r="P88" s="76"/>
      <c r="Q88" s="79"/>
      <c r="R88" s="59"/>
      <c r="S88" s="59"/>
      <c r="T88" s="78"/>
      <c r="U88" s="121">
        <f>SUM(Q88:T88)</f>
        <v>0</v>
      </c>
      <c r="V88" s="75"/>
      <c r="W88" s="59"/>
      <c r="X88" s="1"/>
      <c r="Y88" s="76"/>
      <c r="Z88" s="79"/>
      <c r="AA88" s="59"/>
      <c r="AB88" s="59"/>
      <c r="AC88" s="59"/>
      <c r="AD88" s="78"/>
      <c r="AE88" s="121">
        <f>SUM(Z88:AD88)</f>
        <v>0</v>
      </c>
      <c r="AF88" s="75"/>
      <c r="AG88" s="59"/>
      <c r="AH88" s="1"/>
      <c r="AI88" s="1"/>
      <c r="AJ88" s="76"/>
      <c r="AK88" s="79"/>
      <c r="AL88" s="59"/>
      <c r="AM88" s="59"/>
      <c r="AN88" s="78"/>
      <c r="AO88" s="109"/>
      <c r="AP88" s="75"/>
      <c r="AQ88" s="59"/>
      <c r="AR88" s="1"/>
      <c r="AS88" s="76"/>
      <c r="AT88" s="79"/>
      <c r="AU88" s="59"/>
      <c r="AV88" s="59"/>
      <c r="AW88" s="59"/>
      <c r="AX88" s="78"/>
      <c r="AY88" s="109"/>
      <c r="AZ88" s="75"/>
      <c r="BA88" s="59"/>
      <c r="BB88" s="1"/>
      <c r="BC88" s="1"/>
      <c r="BD88" s="76"/>
      <c r="BE88" s="79"/>
      <c r="BF88" s="59"/>
      <c r="BG88" s="59"/>
      <c r="BH88" s="59"/>
      <c r="BI88" s="59"/>
      <c r="BJ88" s="59"/>
      <c r="BK88" s="1"/>
    </row>
    <row r="89" spans="1:63">
      <c r="A89" s="1" t="s">
        <v>99</v>
      </c>
      <c r="B89" s="1">
        <v>47</v>
      </c>
      <c r="C89" s="1" t="s">
        <v>10</v>
      </c>
      <c r="D89" s="1" t="s">
        <v>407</v>
      </c>
      <c r="E89" s="1" t="s">
        <v>447</v>
      </c>
      <c r="F89" s="59"/>
      <c r="G89" s="59"/>
      <c r="H89" s="59"/>
      <c r="I89" s="59"/>
      <c r="J89" s="78"/>
      <c r="K89" s="118">
        <f>SUM(F89:J89)</f>
        <v>0</v>
      </c>
      <c r="L89" s="75">
        <v>2</v>
      </c>
      <c r="M89" s="59"/>
      <c r="N89" s="1"/>
      <c r="O89" s="1"/>
      <c r="P89" s="76"/>
      <c r="Q89" s="79"/>
      <c r="R89" s="59"/>
      <c r="S89" s="59"/>
      <c r="T89" s="78"/>
      <c r="U89" s="121">
        <f>SUM(Q89:T89)</f>
        <v>0</v>
      </c>
      <c r="V89" s="75"/>
      <c r="W89" s="59"/>
      <c r="X89" s="1"/>
      <c r="Y89" s="76"/>
      <c r="Z89" s="79"/>
      <c r="AA89" s="59"/>
      <c r="AB89" s="59"/>
      <c r="AC89" s="59"/>
      <c r="AD89" s="78"/>
      <c r="AE89" s="121">
        <f>SUM(Z89:AD89)</f>
        <v>0</v>
      </c>
      <c r="AF89" s="75"/>
      <c r="AG89" s="59"/>
      <c r="AH89" s="1"/>
      <c r="AI89" s="1"/>
      <c r="AJ89" s="76"/>
      <c r="AK89" s="79"/>
      <c r="AL89" s="59"/>
      <c r="AM89" s="59"/>
      <c r="AN89" s="78"/>
      <c r="AO89" s="109"/>
      <c r="AP89" s="75"/>
      <c r="AQ89" s="59"/>
      <c r="AR89" s="1"/>
      <c r="AS89" s="76"/>
      <c r="AT89" s="79"/>
      <c r="AU89" s="59"/>
      <c r="AV89" s="59"/>
      <c r="AW89" s="59"/>
      <c r="AX89" s="78"/>
      <c r="AY89" s="109"/>
      <c r="AZ89" s="75"/>
      <c r="BA89" s="59"/>
      <c r="BB89" s="1"/>
      <c r="BC89" s="1"/>
      <c r="BD89" s="76"/>
      <c r="BE89" s="79"/>
      <c r="BF89" s="59"/>
      <c r="BG89" s="59"/>
      <c r="BH89" s="59"/>
      <c r="BI89" s="59"/>
      <c r="BJ89" s="59"/>
      <c r="BK89" s="1"/>
    </row>
    <row r="90" spans="1:63">
      <c r="A90" s="1" t="s">
        <v>99</v>
      </c>
      <c r="B90" s="1">
        <v>47</v>
      </c>
      <c r="C90" s="1" t="s">
        <v>10</v>
      </c>
      <c r="D90" s="1" t="s">
        <v>448</v>
      </c>
      <c r="E90" s="1" t="s">
        <v>449</v>
      </c>
      <c r="F90" s="59"/>
      <c r="G90" s="59"/>
      <c r="H90" s="59"/>
      <c r="I90" s="59"/>
      <c r="J90" s="78"/>
      <c r="K90" s="118"/>
      <c r="L90" s="75"/>
      <c r="M90" s="59">
        <v>2</v>
      </c>
      <c r="N90" s="1">
        <v>1</v>
      </c>
      <c r="O90" s="1"/>
      <c r="P90" s="76"/>
      <c r="Q90" s="79"/>
      <c r="R90" s="59"/>
      <c r="S90" s="59"/>
      <c r="T90" s="78"/>
      <c r="U90" s="121"/>
      <c r="V90" s="75"/>
      <c r="W90" s="59"/>
      <c r="X90" s="1"/>
      <c r="Y90" s="76"/>
      <c r="Z90" s="79"/>
      <c r="AA90" s="59"/>
      <c r="AB90" s="59">
        <v>1</v>
      </c>
      <c r="AC90" s="59"/>
      <c r="AD90" s="78"/>
      <c r="AE90" s="121"/>
      <c r="AF90" s="75"/>
      <c r="AG90" s="59">
        <v>2</v>
      </c>
      <c r="AH90" s="1"/>
      <c r="AI90" s="1"/>
      <c r="AJ90" s="76"/>
      <c r="AK90" s="79"/>
      <c r="AL90" s="59"/>
      <c r="AM90" s="59"/>
      <c r="AN90" s="78"/>
      <c r="AO90" s="109"/>
      <c r="AP90" s="75"/>
      <c r="AQ90" s="59"/>
      <c r="AR90" s="1"/>
      <c r="AS90" s="76"/>
      <c r="AT90" s="79"/>
      <c r="AU90" s="59"/>
      <c r="AV90" s="59"/>
      <c r="AW90" s="59"/>
      <c r="AX90" s="78"/>
      <c r="AY90" s="109"/>
      <c r="AZ90" s="75"/>
      <c r="BA90" s="59"/>
      <c r="BB90" s="1"/>
      <c r="BC90" s="1"/>
      <c r="BD90" s="76"/>
      <c r="BE90" s="79"/>
      <c r="BF90" s="59"/>
      <c r="BG90" s="59"/>
      <c r="BH90" s="59"/>
      <c r="BI90" s="59"/>
      <c r="BJ90" s="59"/>
      <c r="BK90" s="1"/>
    </row>
    <row r="91" spans="1:63">
      <c r="A91" s="1" t="s">
        <v>99</v>
      </c>
      <c r="B91" s="1">
        <v>47</v>
      </c>
      <c r="C91" s="1" t="s">
        <v>10</v>
      </c>
      <c r="D91" s="1" t="s">
        <v>450</v>
      </c>
      <c r="E91" s="1" t="s">
        <v>451</v>
      </c>
      <c r="F91" s="59"/>
      <c r="G91" s="59"/>
      <c r="H91" s="59"/>
      <c r="I91" s="59"/>
      <c r="J91" s="78"/>
      <c r="K91" s="118"/>
      <c r="L91" s="75"/>
      <c r="M91" s="59">
        <v>2</v>
      </c>
      <c r="N91" s="1"/>
      <c r="O91" s="1">
        <v>2</v>
      </c>
      <c r="P91" s="76"/>
      <c r="Q91" s="79"/>
      <c r="R91" s="59"/>
      <c r="S91" s="59"/>
      <c r="T91" s="78"/>
      <c r="U91" s="121"/>
      <c r="V91" s="75"/>
      <c r="W91" s="59"/>
      <c r="X91" s="1"/>
      <c r="Y91" s="76"/>
      <c r="Z91" s="79"/>
      <c r="AA91" s="59"/>
      <c r="AB91" s="59"/>
      <c r="AC91" s="59"/>
      <c r="AD91" s="78"/>
      <c r="AE91" s="121"/>
      <c r="AF91" s="75"/>
      <c r="AG91" s="59"/>
      <c r="AH91" s="1"/>
      <c r="AI91" s="1"/>
      <c r="AJ91" s="76"/>
      <c r="AK91" s="79"/>
      <c r="AL91" s="59"/>
      <c r="AM91" s="59"/>
      <c r="AN91" s="78"/>
      <c r="AO91" s="109"/>
      <c r="AP91" s="75"/>
      <c r="AQ91" s="59"/>
      <c r="AR91" s="1"/>
      <c r="AS91" s="76"/>
      <c r="AT91" s="79"/>
      <c r="AU91" s="59"/>
      <c r="AV91" s="59"/>
      <c r="AW91" s="59"/>
      <c r="AX91" s="78"/>
      <c r="AY91" s="109"/>
      <c r="AZ91" s="75"/>
      <c r="BA91" s="59"/>
      <c r="BB91" s="1"/>
      <c r="BC91" s="1"/>
      <c r="BD91" s="76"/>
      <c r="BE91" s="79"/>
      <c r="BF91" s="59"/>
      <c r="BG91" s="59"/>
      <c r="BH91" s="59"/>
      <c r="BI91" s="59"/>
      <c r="BJ91" s="59"/>
      <c r="BK91" s="1"/>
    </row>
    <row r="92" spans="1:63">
      <c r="A92" s="1" t="s">
        <v>99</v>
      </c>
      <c r="B92" s="1">
        <v>47</v>
      </c>
      <c r="C92" s="1" t="s">
        <v>10</v>
      </c>
      <c r="D92" s="1" t="s">
        <v>452</v>
      </c>
      <c r="E92" s="1" t="s">
        <v>453</v>
      </c>
      <c r="F92" s="59"/>
      <c r="G92" s="59"/>
      <c r="H92" s="59"/>
      <c r="I92" s="59"/>
      <c r="J92" s="78"/>
      <c r="K92" s="118"/>
      <c r="L92" s="75"/>
      <c r="M92" s="59"/>
      <c r="N92" s="1"/>
      <c r="O92" s="1">
        <v>4.5</v>
      </c>
      <c r="P92" s="76"/>
      <c r="Q92" s="79"/>
      <c r="R92" s="59"/>
      <c r="S92" s="59"/>
      <c r="T92" s="78"/>
      <c r="U92" s="121"/>
      <c r="V92" s="75"/>
      <c r="W92" s="59"/>
      <c r="X92" s="1"/>
      <c r="Y92" s="76"/>
      <c r="Z92" s="79"/>
      <c r="AA92" s="59"/>
      <c r="AB92" s="59"/>
      <c r="AC92" s="59"/>
      <c r="AD92" s="78"/>
      <c r="AE92" s="121"/>
      <c r="AF92" s="75"/>
      <c r="AG92" s="59"/>
      <c r="AH92" s="1"/>
      <c r="AI92" s="1"/>
      <c r="AJ92" s="76"/>
      <c r="AK92" s="79"/>
      <c r="AL92" s="59"/>
      <c r="AM92" s="59"/>
      <c r="AN92" s="78"/>
      <c r="AO92" s="109"/>
      <c r="AP92" s="75"/>
      <c r="AQ92" s="59"/>
      <c r="AR92" s="1"/>
      <c r="AS92" s="76"/>
      <c r="AT92" s="79"/>
      <c r="AU92" s="59"/>
      <c r="AV92" s="59"/>
      <c r="AW92" s="59"/>
      <c r="AX92" s="78"/>
      <c r="AY92" s="109"/>
      <c r="AZ92" s="75"/>
      <c r="BA92" s="59"/>
      <c r="BB92" s="1"/>
      <c r="BC92" s="1"/>
      <c r="BD92" s="76"/>
      <c r="BE92" s="79"/>
      <c r="BF92" s="59"/>
      <c r="BG92" s="59"/>
      <c r="BH92" s="59"/>
      <c r="BI92" s="59"/>
      <c r="BJ92" s="59"/>
      <c r="BK92" s="1"/>
    </row>
    <row r="93" spans="1:63">
      <c r="A93" s="1" t="s">
        <v>99</v>
      </c>
      <c r="B93" s="1">
        <v>47</v>
      </c>
      <c r="C93" s="1" t="s">
        <v>10</v>
      </c>
      <c r="D93" s="1"/>
      <c r="E93" s="1" t="s">
        <v>454</v>
      </c>
      <c r="F93" s="59"/>
      <c r="G93" s="59"/>
      <c r="H93" s="59"/>
      <c r="I93" s="59"/>
      <c r="J93" s="78"/>
      <c r="K93" s="118"/>
      <c r="L93" s="75"/>
      <c r="M93" s="59"/>
      <c r="N93" s="1"/>
      <c r="O93" s="1"/>
      <c r="P93" s="76"/>
      <c r="Q93" s="79"/>
      <c r="R93" s="59"/>
      <c r="S93" s="59"/>
      <c r="T93" s="78"/>
      <c r="U93" s="121"/>
      <c r="V93" s="75"/>
      <c r="W93" s="59"/>
      <c r="X93" s="1"/>
      <c r="Y93" s="76"/>
      <c r="Z93" s="79"/>
      <c r="AA93" s="59"/>
      <c r="AB93" s="59">
        <v>2</v>
      </c>
      <c r="AC93" s="59"/>
      <c r="AD93" s="78"/>
      <c r="AE93" s="121"/>
      <c r="AF93" s="75"/>
      <c r="AG93" s="59"/>
      <c r="AH93" s="1"/>
      <c r="AI93" s="1"/>
      <c r="AJ93" s="76"/>
      <c r="AK93" s="79"/>
      <c r="AL93" s="59"/>
      <c r="AM93" s="59"/>
      <c r="AN93" s="78"/>
      <c r="AO93" s="109"/>
      <c r="AP93" s="75"/>
      <c r="AQ93" s="59"/>
      <c r="AR93" s="1"/>
      <c r="AS93" s="76"/>
      <c r="AT93" s="79"/>
      <c r="AU93" s="59"/>
      <c r="AV93" s="59"/>
      <c r="AW93" s="59"/>
      <c r="AX93" s="78"/>
      <c r="AY93" s="109"/>
      <c r="AZ93" s="75"/>
      <c r="BA93" s="59"/>
      <c r="BB93" s="1"/>
      <c r="BC93" s="1"/>
      <c r="BD93" s="76"/>
      <c r="BE93" s="79"/>
      <c r="BF93" s="59"/>
      <c r="BG93" s="59"/>
      <c r="BH93" s="59"/>
      <c r="BI93" s="59"/>
      <c r="BJ93" s="59"/>
      <c r="BK93" s="1"/>
    </row>
    <row r="94" spans="1:63">
      <c r="A94" s="1" t="s">
        <v>99</v>
      </c>
      <c r="B94" s="1">
        <v>47</v>
      </c>
      <c r="C94" s="1" t="s">
        <v>10</v>
      </c>
      <c r="D94" s="1"/>
      <c r="E94" s="1" t="s">
        <v>455</v>
      </c>
      <c r="F94" s="59"/>
      <c r="G94" s="59"/>
      <c r="H94" s="59"/>
      <c r="I94" s="59"/>
      <c r="J94" s="78"/>
      <c r="K94" s="118"/>
      <c r="L94" s="75"/>
      <c r="M94" s="59"/>
      <c r="N94" s="1"/>
      <c r="O94" s="1"/>
      <c r="P94" s="76"/>
      <c r="Q94" s="79"/>
      <c r="R94" s="59"/>
      <c r="S94" s="59"/>
      <c r="T94" s="78"/>
      <c r="U94" s="121"/>
      <c r="V94" s="75"/>
      <c r="W94" s="59"/>
      <c r="X94" s="1"/>
      <c r="Y94" s="76"/>
      <c r="Z94" s="79"/>
      <c r="AA94" s="59"/>
      <c r="AB94" s="59"/>
      <c r="AC94" s="59"/>
      <c r="AD94" s="78"/>
      <c r="AE94" s="121"/>
      <c r="AF94" s="75"/>
      <c r="AG94" s="59"/>
      <c r="AH94" s="1"/>
      <c r="AI94" s="1"/>
      <c r="AJ94" s="76"/>
      <c r="AK94" s="79"/>
      <c r="AL94" s="59"/>
      <c r="AM94" s="59"/>
      <c r="AN94" s="78"/>
      <c r="AO94" s="109"/>
      <c r="AP94" s="75"/>
      <c r="AQ94" s="59"/>
      <c r="AR94" s="1"/>
      <c r="AS94" s="76"/>
      <c r="AT94" s="79"/>
      <c r="AU94" s="59"/>
      <c r="AV94" s="59"/>
      <c r="AW94" s="59"/>
      <c r="AX94" s="78"/>
      <c r="AY94" s="109"/>
      <c r="AZ94" s="75"/>
      <c r="BA94" s="59"/>
      <c r="BB94" s="1"/>
      <c r="BC94" s="1"/>
      <c r="BD94" s="76"/>
      <c r="BE94" s="79"/>
      <c r="BF94" s="59"/>
      <c r="BG94" s="59"/>
      <c r="BH94" s="59"/>
      <c r="BI94" s="59"/>
      <c r="BJ94" s="59"/>
      <c r="BK94" s="1"/>
    </row>
    <row r="95" spans="1:63">
      <c r="A95" s="1" t="s">
        <v>99</v>
      </c>
      <c r="B95" s="1">
        <v>47</v>
      </c>
      <c r="C95" s="1" t="s">
        <v>10</v>
      </c>
      <c r="D95" s="1"/>
      <c r="E95" s="1" t="s">
        <v>456</v>
      </c>
      <c r="F95" s="59"/>
      <c r="G95" s="59"/>
      <c r="H95" s="59"/>
      <c r="I95" s="59"/>
      <c r="J95" s="78"/>
      <c r="K95" s="118"/>
      <c r="L95" s="75"/>
      <c r="M95" s="59"/>
      <c r="N95" s="1"/>
      <c r="O95" s="1"/>
      <c r="P95" s="76"/>
      <c r="Q95" s="79"/>
      <c r="R95" s="59"/>
      <c r="S95" s="59"/>
      <c r="T95" s="78"/>
      <c r="U95" s="121"/>
      <c r="V95" s="75"/>
      <c r="W95" s="59"/>
      <c r="X95" s="1"/>
      <c r="Y95" s="76"/>
      <c r="Z95" s="79"/>
      <c r="AA95" s="59"/>
      <c r="AB95" s="59">
        <v>2</v>
      </c>
      <c r="AC95" s="59"/>
      <c r="AD95" s="78"/>
      <c r="AE95" s="121"/>
      <c r="AF95" s="75"/>
      <c r="AG95" s="59">
        <v>2</v>
      </c>
      <c r="AH95" s="1"/>
      <c r="AI95" s="1"/>
      <c r="AJ95" s="76"/>
      <c r="AK95" s="79"/>
      <c r="AL95" s="59"/>
      <c r="AM95" s="59"/>
      <c r="AN95" s="78"/>
      <c r="AO95" s="109"/>
      <c r="AP95" s="75"/>
      <c r="AQ95" s="59"/>
      <c r="AR95" s="1"/>
      <c r="AS95" s="76"/>
      <c r="AT95" s="79"/>
      <c r="AU95" s="59"/>
      <c r="AV95" s="59"/>
      <c r="AW95" s="59"/>
      <c r="AX95" s="78"/>
      <c r="AY95" s="109"/>
      <c r="AZ95" s="75"/>
      <c r="BA95" s="59"/>
      <c r="BB95" s="1"/>
      <c r="BC95" s="1"/>
      <c r="BD95" s="76"/>
      <c r="BE95" s="79"/>
      <c r="BF95" s="59"/>
      <c r="BG95" s="59"/>
      <c r="BH95" s="59"/>
      <c r="BI95" s="59"/>
      <c r="BJ95" s="59"/>
      <c r="BK95" s="1"/>
    </row>
    <row r="96" spans="1:63">
      <c r="A96" s="1" t="s">
        <v>99</v>
      </c>
      <c r="B96" s="1">
        <v>47</v>
      </c>
      <c r="C96" s="1" t="s">
        <v>10</v>
      </c>
      <c r="D96" s="1"/>
      <c r="E96" s="1" t="s">
        <v>457</v>
      </c>
      <c r="F96" s="59"/>
      <c r="G96" s="59"/>
      <c r="H96" s="59"/>
      <c r="I96" s="59"/>
      <c r="J96" s="78"/>
      <c r="K96" s="118"/>
      <c r="L96" s="75"/>
      <c r="M96" s="59"/>
      <c r="N96" s="1"/>
      <c r="O96" s="1"/>
      <c r="P96" s="76"/>
      <c r="Q96" s="79"/>
      <c r="R96" s="59"/>
      <c r="S96" s="59"/>
      <c r="T96" s="78"/>
      <c r="U96" s="121"/>
      <c r="V96" s="75"/>
      <c r="W96" s="59"/>
      <c r="X96" s="1"/>
      <c r="Y96" s="76"/>
      <c r="Z96" s="79"/>
      <c r="AA96" s="59"/>
      <c r="AB96" s="59"/>
      <c r="AC96" s="59"/>
      <c r="AD96" s="78"/>
      <c r="AE96" s="121"/>
      <c r="AF96" s="75"/>
      <c r="AG96" s="59">
        <v>2</v>
      </c>
      <c r="AH96" s="1"/>
      <c r="AI96" s="1"/>
      <c r="AJ96" s="76"/>
      <c r="AK96" s="79"/>
      <c r="AL96" s="59"/>
      <c r="AM96" s="59"/>
      <c r="AN96" s="78"/>
      <c r="AO96" s="109"/>
      <c r="AP96" s="75"/>
      <c r="AQ96" s="59"/>
      <c r="AR96" s="1"/>
      <c r="AS96" s="76"/>
      <c r="AT96" s="79"/>
      <c r="AU96" s="59"/>
      <c r="AV96" s="59"/>
      <c r="AW96" s="59"/>
      <c r="AX96" s="78"/>
      <c r="AY96" s="109"/>
      <c r="AZ96" s="75"/>
      <c r="BA96" s="59"/>
      <c r="BB96" s="1"/>
      <c r="BC96" s="1"/>
      <c r="BD96" s="76"/>
      <c r="BE96" s="79"/>
      <c r="BF96" s="59"/>
      <c r="BG96" s="59"/>
      <c r="BH96" s="59"/>
      <c r="BI96" s="59"/>
      <c r="BJ96" s="59"/>
      <c r="BK96" s="1"/>
    </row>
    <row r="97" spans="1:63">
      <c r="A97" s="1" t="s">
        <v>99</v>
      </c>
      <c r="B97" s="1">
        <v>48</v>
      </c>
      <c r="C97" s="1" t="s">
        <v>10</v>
      </c>
      <c r="D97" s="1"/>
      <c r="E97" s="1" t="s">
        <v>458</v>
      </c>
      <c r="F97" s="59"/>
      <c r="G97" s="59"/>
      <c r="H97" s="59"/>
      <c r="I97" s="59"/>
      <c r="J97" s="78"/>
      <c r="K97" s="118"/>
      <c r="L97" s="75"/>
      <c r="M97" s="59"/>
      <c r="N97" s="1"/>
      <c r="O97" s="1"/>
      <c r="P97" s="76"/>
      <c r="Q97" s="79"/>
      <c r="R97" s="59"/>
      <c r="S97" s="59"/>
      <c r="T97" s="78"/>
      <c r="U97" s="121"/>
      <c r="V97" s="75"/>
      <c r="W97" s="59"/>
      <c r="X97" s="1"/>
      <c r="Y97" s="76"/>
      <c r="Z97" s="79"/>
      <c r="AA97" s="59"/>
      <c r="AB97" s="59"/>
      <c r="AC97" s="59"/>
      <c r="AD97" s="78"/>
      <c r="AE97" s="121"/>
      <c r="AF97" s="75"/>
      <c r="AG97" s="59">
        <v>2</v>
      </c>
      <c r="AH97" s="1"/>
      <c r="AI97" s="1"/>
      <c r="AJ97" s="76"/>
      <c r="AK97" s="79"/>
      <c r="AL97" s="59"/>
      <c r="AM97" s="59"/>
      <c r="AN97" s="78"/>
      <c r="AO97" s="109"/>
      <c r="AP97" s="75"/>
      <c r="AQ97" s="59"/>
      <c r="AR97" s="1"/>
      <c r="AS97" s="76"/>
      <c r="AT97" s="79"/>
      <c r="AU97" s="59"/>
      <c r="AV97" s="59"/>
      <c r="AW97" s="59"/>
      <c r="AX97" s="78"/>
      <c r="AY97" s="109"/>
      <c r="AZ97" s="75"/>
      <c r="BA97" s="59"/>
      <c r="BB97" s="1"/>
      <c r="BC97" s="1"/>
      <c r="BD97" s="76"/>
      <c r="BE97" s="79"/>
      <c r="BF97" s="59"/>
      <c r="BG97" s="59"/>
      <c r="BH97" s="59"/>
      <c r="BI97" s="59"/>
      <c r="BJ97" s="59"/>
      <c r="BK97" s="1"/>
    </row>
    <row r="98" spans="1:63">
      <c r="A98" s="1" t="s">
        <v>99</v>
      </c>
      <c r="B98" s="1">
        <v>47</v>
      </c>
      <c r="C98" s="1" t="s">
        <v>14</v>
      </c>
      <c r="D98" s="1"/>
      <c r="E98" s="1" t="s">
        <v>459</v>
      </c>
      <c r="F98" s="59">
        <v>2</v>
      </c>
      <c r="G98" s="59">
        <v>3</v>
      </c>
      <c r="H98" s="59">
        <v>3</v>
      </c>
      <c r="I98" s="59">
        <v>3</v>
      </c>
      <c r="J98" s="78"/>
      <c r="K98" s="118">
        <f>SUM(F98:J98)</f>
        <v>11</v>
      </c>
      <c r="L98" s="75">
        <v>1</v>
      </c>
      <c r="M98" s="59"/>
      <c r="N98" s="1"/>
      <c r="O98" s="1"/>
      <c r="P98" s="76"/>
      <c r="Q98" s="79">
        <v>2</v>
      </c>
      <c r="R98" s="59">
        <v>3</v>
      </c>
      <c r="S98" s="59">
        <v>3</v>
      </c>
      <c r="T98" s="78">
        <v>3</v>
      </c>
      <c r="U98" s="121">
        <f>SUM(Q98:T98)</f>
        <v>11</v>
      </c>
      <c r="V98" s="75"/>
      <c r="W98" s="59"/>
      <c r="X98" s="1"/>
      <c r="Y98" s="76"/>
      <c r="Z98" s="79">
        <v>2</v>
      </c>
      <c r="AA98" s="59">
        <v>2</v>
      </c>
      <c r="AB98" s="59">
        <v>2</v>
      </c>
      <c r="AC98" s="59">
        <v>2</v>
      </c>
      <c r="AD98" s="78"/>
      <c r="AE98" s="121">
        <f>SUM(Z98:AD98)</f>
        <v>8</v>
      </c>
      <c r="AF98" s="75"/>
      <c r="AG98" s="59">
        <v>1</v>
      </c>
      <c r="AH98" s="1"/>
      <c r="AI98" s="1"/>
      <c r="AJ98" s="76"/>
      <c r="AK98" s="79">
        <v>2</v>
      </c>
      <c r="AL98" s="59">
        <v>2</v>
      </c>
      <c r="AM98" s="59">
        <v>2</v>
      </c>
      <c r="AN98" s="78">
        <v>2</v>
      </c>
      <c r="AO98" s="109"/>
      <c r="AP98" s="75"/>
      <c r="AQ98" s="59"/>
      <c r="AR98" s="1"/>
      <c r="AS98" s="76"/>
      <c r="AT98" s="79">
        <v>2</v>
      </c>
      <c r="AU98" s="59">
        <v>2</v>
      </c>
      <c r="AV98" s="59">
        <v>2</v>
      </c>
      <c r="AW98" s="59">
        <v>2</v>
      </c>
      <c r="AX98" s="78">
        <v>2</v>
      </c>
      <c r="AY98" s="109"/>
      <c r="AZ98" s="75"/>
      <c r="BA98" s="59"/>
      <c r="BB98" s="1"/>
      <c r="BC98" s="1"/>
      <c r="BD98" s="76"/>
      <c r="BE98" s="79">
        <v>2</v>
      </c>
      <c r="BF98" s="59">
        <v>2</v>
      </c>
      <c r="BG98" s="59">
        <v>2</v>
      </c>
      <c r="BH98" s="59"/>
      <c r="BI98" s="59"/>
      <c r="BJ98" s="59"/>
      <c r="BK98" s="1"/>
    </row>
    <row r="99" spans="1:63">
      <c r="A99" s="1" t="s">
        <v>99</v>
      </c>
      <c r="B99" s="1">
        <v>47</v>
      </c>
      <c r="C99" s="1" t="s">
        <v>14</v>
      </c>
      <c r="D99" s="1"/>
      <c r="E99" s="1" t="s">
        <v>460</v>
      </c>
      <c r="F99" s="59"/>
      <c r="G99" s="59"/>
      <c r="H99" s="59"/>
      <c r="I99" s="59"/>
      <c r="J99" s="78"/>
      <c r="K99" s="118">
        <f>SUM(F99:J99)</f>
        <v>0</v>
      </c>
      <c r="L99" s="75">
        <v>1</v>
      </c>
      <c r="M99" s="59">
        <v>1</v>
      </c>
      <c r="N99" s="1">
        <v>1</v>
      </c>
      <c r="O99" s="1">
        <v>2</v>
      </c>
      <c r="P99" s="76"/>
      <c r="Q99" s="79"/>
      <c r="R99" s="59"/>
      <c r="S99" s="59"/>
      <c r="T99" s="78"/>
      <c r="U99" s="121">
        <f>SUM(Q99:T99)</f>
        <v>0</v>
      </c>
      <c r="V99" s="75"/>
      <c r="W99" s="59"/>
      <c r="X99" s="1"/>
      <c r="Y99" s="76"/>
      <c r="Z99" s="79"/>
      <c r="AA99" s="59"/>
      <c r="AB99" s="59"/>
      <c r="AC99" s="59"/>
      <c r="AD99" s="78"/>
      <c r="AE99" s="121">
        <f>SUM(Z99:AD99)</f>
        <v>0</v>
      </c>
      <c r="AF99" s="75"/>
      <c r="AG99" s="59">
        <v>3</v>
      </c>
      <c r="AH99" s="1"/>
      <c r="AI99" s="1"/>
      <c r="AJ99" s="76"/>
      <c r="AK99" s="79"/>
      <c r="AL99" s="59"/>
      <c r="AM99" s="59"/>
      <c r="AN99" s="78"/>
      <c r="AO99" s="109"/>
      <c r="AP99" s="75"/>
      <c r="AQ99" s="59"/>
      <c r="AR99" s="1"/>
      <c r="AS99" s="76"/>
      <c r="AT99" s="79"/>
      <c r="AU99" s="59"/>
      <c r="AV99" s="59"/>
      <c r="AW99" s="59"/>
      <c r="AX99" s="78"/>
      <c r="AY99" s="109"/>
      <c r="AZ99" s="75"/>
      <c r="BA99" s="59"/>
      <c r="BB99" s="1"/>
      <c r="BC99" s="1"/>
      <c r="BD99" s="76"/>
      <c r="BE99" s="79"/>
      <c r="BF99" s="59"/>
      <c r="BG99" s="59"/>
      <c r="BH99" s="59"/>
      <c r="BI99" s="59"/>
      <c r="BJ99" s="59"/>
      <c r="BK99" s="1"/>
    </row>
    <row r="100" spans="1:63">
      <c r="A100" s="1" t="s">
        <v>99</v>
      </c>
      <c r="B100" s="1">
        <v>47</v>
      </c>
      <c r="C100" s="1" t="s">
        <v>10</v>
      </c>
      <c r="D100" s="1" t="s">
        <v>461</v>
      </c>
      <c r="E100" s="1" t="s">
        <v>462</v>
      </c>
      <c r="F100" s="59"/>
      <c r="G100" s="59"/>
      <c r="H100" s="59">
        <v>3</v>
      </c>
      <c r="I100" s="59">
        <v>3</v>
      </c>
      <c r="J100" s="78"/>
      <c r="K100" s="118">
        <f>SUM(F100:J100)</f>
        <v>6</v>
      </c>
      <c r="L100" s="75"/>
      <c r="M100" s="59">
        <v>4</v>
      </c>
      <c r="N100" s="1">
        <v>3</v>
      </c>
      <c r="O100" s="1">
        <v>4</v>
      </c>
      <c r="P100" s="76"/>
      <c r="Q100" s="79"/>
      <c r="R100" s="59"/>
      <c r="S100" s="59"/>
      <c r="T100" s="78"/>
      <c r="U100" s="121">
        <f>SUM(Q100:T100)</f>
        <v>0</v>
      </c>
      <c r="V100" s="75"/>
      <c r="W100" s="59"/>
      <c r="X100" s="1"/>
      <c r="Y100" s="76"/>
      <c r="Z100" s="79"/>
      <c r="AA100" s="59"/>
      <c r="AB100" s="59"/>
      <c r="AC100" s="59"/>
      <c r="AD100" s="78"/>
      <c r="AE100" s="121">
        <f>SUM(Z100:AD100)</f>
        <v>0</v>
      </c>
      <c r="AF100" s="75"/>
      <c r="AG100" s="59"/>
      <c r="AH100" s="1"/>
      <c r="AI100" s="1"/>
      <c r="AJ100" s="76"/>
      <c r="AK100" s="79"/>
      <c r="AL100" s="59"/>
      <c r="AM100" s="59"/>
      <c r="AN100" s="78"/>
      <c r="AO100" s="109"/>
      <c r="AP100" s="75"/>
      <c r="AQ100" s="59"/>
      <c r="AR100" s="1"/>
      <c r="AS100" s="76"/>
      <c r="AT100" s="79"/>
      <c r="AU100" s="59"/>
      <c r="AV100" s="59"/>
      <c r="AW100" s="59"/>
      <c r="AX100" s="78"/>
      <c r="AY100" s="109"/>
      <c r="AZ100" s="75"/>
      <c r="BA100" s="59"/>
      <c r="BB100" s="1"/>
      <c r="BC100" s="1"/>
      <c r="BD100" s="76"/>
      <c r="BE100" s="79"/>
      <c r="BF100" s="59"/>
      <c r="BG100" s="59"/>
      <c r="BH100" s="59"/>
      <c r="BI100" s="59"/>
      <c r="BJ100" s="59"/>
      <c r="BK100" s="1"/>
    </row>
    <row r="101" spans="1:63">
      <c r="A101" s="1" t="s">
        <v>99</v>
      </c>
      <c r="B101" s="1">
        <v>47</v>
      </c>
      <c r="C101" s="1" t="s">
        <v>18</v>
      </c>
      <c r="D101" s="1"/>
      <c r="E101" s="1" t="s">
        <v>463</v>
      </c>
      <c r="F101" s="59">
        <v>5</v>
      </c>
      <c r="G101" s="59">
        <v>8</v>
      </c>
      <c r="H101" s="59">
        <v>8</v>
      </c>
      <c r="I101" s="59">
        <v>8</v>
      </c>
      <c r="J101" s="78"/>
      <c r="K101" s="118">
        <f>SUM(F101:J101)</f>
        <v>29</v>
      </c>
      <c r="L101" s="75">
        <v>1</v>
      </c>
      <c r="M101" s="59">
        <v>1</v>
      </c>
      <c r="N101" s="1"/>
      <c r="O101" s="1"/>
      <c r="P101" s="76"/>
      <c r="Q101" s="79">
        <v>5</v>
      </c>
      <c r="R101" s="59">
        <v>8</v>
      </c>
      <c r="S101" s="59">
        <v>8</v>
      </c>
      <c r="T101" s="78">
        <v>8</v>
      </c>
      <c r="U101" s="121">
        <f>SUM(Q101:T101)</f>
        <v>29</v>
      </c>
      <c r="V101" s="75"/>
      <c r="W101" s="59"/>
      <c r="X101" s="1"/>
      <c r="Y101" s="76"/>
      <c r="Z101" s="79">
        <v>5</v>
      </c>
      <c r="AA101" s="59">
        <v>8</v>
      </c>
      <c r="AB101" s="59">
        <v>8</v>
      </c>
      <c r="AC101" s="59">
        <v>8</v>
      </c>
      <c r="AD101" s="78"/>
      <c r="AE101" s="121">
        <f>SUM(Z101:AD101)</f>
        <v>29</v>
      </c>
      <c r="AF101" s="75"/>
      <c r="AG101" s="59"/>
      <c r="AH101" s="1"/>
      <c r="AI101" s="1"/>
      <c r="AJ101" s="76"/>
      <c r="AK101" s="79">
        <v>5</v>
      </c>
      <c r="AL101" s="59">
        <v>8</v>
      </c>
      <c r="AM101" s="59">
        <v>8</v>
      </c>
      <c r="AN101" s="78">
        <v>8</v>
      </c>
      <c r="AO101" s="109"/>
      <c r="AP101" s="75"/>
      <c r="AQ101" s="59"/>
      <c r="AR101" s="1"/>
      <c r="AS101" s="76"/>
      <c r="AT101" s="79">
        <v>5</v>
      </c>
      <c r="AU101" s="59">
        <v>8</v>
      </c>
      <c r="AV101" s="59">
        <v>8</v>
      </c>
      <c r="AW101" s="59">
        <v>8</v>
      </c>
      <c r="AX101" s="78">
        <v>8</v>
      </c>
      <c r="AY101" s="109"/>
      <c r="AZ101" s="75"/>
      <c r="BA101" s="59"/>
      <c r="BB101" s="1"/>
      <c r="BC101" s="1"/>
      <c r="BD101" s="76"/>
      <c r="BE101" s="79">
        <v>5</v>
      </c>
      <c r="BF101" s="59">
        <v>8</v>
      </c>
      <c r="BG101" s="59">
        <v>8</v>
      </c>
      <c r="BH101" s="59"/>
      <c r="BI101" s="59"/>
      <c r="BJ101" s="59"/>
      <c r="BK101" s="1"/>
    </row>
    <row r="102" spans="1:63">
      <c r="A102" s="1" t="s">
        <v>99</v>
      </c>
      <c r="B102" s="1">
        <v>47</v>
      </c>
      <c r="C102" s="1" t="s">
        <v>18</v>
      </c>
      <c r="D102" s="1"/>
      <c r="E102" s="1" t="s">
        <v>464</v>
      </c>
      <c r="F102" s="59"/>
      <c r="G102" s="59"/>
      <c r="H102" s="59"/>
      <c r="I102" s="59"/>
      <c r="J102" s="78"/>
      <c r="K102" s="118"/>
      <c r="L102" s="75"/>
      <c r="M102" s="59"/>
      <c r="N102" s="1"/>
      <c r="O102" s="1">
        <v>1</v>
      </c>
      <c r="P102" s="76"/>
      <c r="Q102" s="79"/>
      <c r="R102" s="59"/>
      <c r="S102" s="59"/>
      <c r="T102" s="78"/>
      <c r="U102" s="121"/>
      <c r="V102" s="75"/>
      <c r="W102" s="59"/>
      <c r="X102" s="1"/>
      <c r="Y102" s="76"/>
      <c r="Z102" s="79"/>
      <c r="AA102" s="59"/>
      <c r="AB102" s="59"/>
      <c r="AC102" s="59"/>
      <c r="AD102" s="78"/>
      <c r="AE102" s="121"/>
      <c r="AF102" s="75"/>
      <c r="AG102" s="59"/>
      <c r="AH102" s="1"/>
      <c r="AI102" s="1"/>
      <c r="AJ102" s="76"/>
      <c r="AK102" s="79"/>
      <c r="AL102" s="59"/>
      <c r="AM102" s="59"/>
      <c r="AN102" s="78"/>
      <c r="AO102" s="109"/>
      <c r="AP102" s="75"/>
      <c r="AQ102" s="59"/>
      <c r="AR102" s="1"/>
      <c r="AS102" s="76"/>
      <c r="AT102" s="79"/>
      <c r="AU102" s="59"/>
      <c r="AV102" s="59"/>
      <c r="AW102" s="59"/>
      <c r="AX102" s="78"/>
      <c r="AY102" s="109"/>
      <c r="AZ102" s="75"/>
      <c r="BA102" s="59"/>
      <c r="BB102" s="1"/>
      <c r="BC102" s="1"/>
      <c r="BD102" s="76"/>
      <c r="BE102" s="79"/>
      <c r="BF102" s="59"/>
      <c r="BG102" s="59"/>
      <c r="BH102" s="59"/>
      <c r="BI102" s="59"/>
      <c r="BJ102" s="59"/>
      <c r="BK102" s="1"/>
    </row>
    <row r="103" spans="1:63">
      <c r="A103" s="1" t="s">
        <v>99</v>
      </c>
      <c r="B103" s="1">
        <v>47</v>
      </c>
      <c r="C103" s="1" t="s">
        <v>18</v>
      </c>
      <c r="D103" s="1"/>
      <c r="E103" s="1" t="s">
        <v>465</v>
      </c>
      <c r="F103" s="59"/>
      <c r="G103" s="59"/>
      <c r="H103" s="59"/>
      <c r="I103" s="59"/>
      <c r="J103" s="78"/>
      <c r="K103" s="118">
        <f>SUM(F103:J103)</f>
        <v>0</v>
      </c>
      <c r="L103" s="75"/>
      <c r="M103" s="59">
        <v>2</v>
      </c>
      <c r="N103" s="1">
        <v>1.5</v>
      </c>
      <c r="O103" s="1"/>
      <c r="P103" s="76"/>
      <c r="Q103" s="79"/>
      <c r="R103" s="59"/>
      <c r="S103" s="59"/>
      <c r="T103" s="78"/>
      <c r="U103" s="121">
        <f>SUM(Q103:T103)</f>
        <v>0</v>
      </c>
      <c r="V103" s="75"/>
      <c r="W103" s="59"/>
      <c r="X103" s="1"/>
      <c r="Y103" s="76"/>
      <c r="Z103" s="79"/>
      <c r="AA103" s="59"/>
      <c r="AB103" s="59"/>
      <c r="AC103" s="59"/>
      <c r="AD103" s="78"/>
      <c r="AE103" s="121">
        <f>SUM(Z103:AD103)</f>
        <v>0</v>
      </c>
      <c r="AF103" s="75"/>
      <c r="AG103" s="59"/>
      <c r="AH103" s="1"/>
      <c r="AI103" s="1"/>
      <c r="AJ103" s="76"/>
      <c r="AK103" s="79"/>
      <c r="AL103" s="59"/>
      <c r="AM103" s="59"/>
      <c r="AN103" s="78"/>
      <c r="AO103" s="109"/>
      <c r="AP103" s="75"/>
      <c r="AQ103" s="59"/>
      <c r="AR103" s="1"/>
      <c r="AS103" s="76"/>
      <c r="AT103" s="79"/>
      <c r="AU103" s="59"/>
      <c r="AV103" s="59"/>
      <c r="AW103" s="59"/>
      <c r="AX103" s="78"/>
      <c r="AY103" s="109"/>
      <c r="AZ103" s="75"/>
      <c r="BA103" s="59"/>
      <c r="BB103" s="1"/>
      <c r="BC103" s="1"/>
      <c r="BD103" s="76"/>
      <c r="BE103" s="79"/>
      <c r="BF103" s="59"/>
      <c r="BG103" s="59"/>
      <c r="BH103" s="59"/>
      <c r="BI103" s="59"/>
      <c r="BJ103" s="59"/>
      <c r="BK103" s="1"/>
    </row>
    <row r="104" spans="1:63">
      <c r="A104" s="1" t="s">
        <v>99</v>
      </c>
      <c r="B104" s="1">
        <v>47</v>
      </c>
      <c r="C104" s="1" t="s">
        <v>18</v>
      </c>
      <c r="D104" s="1" t="s">
        <v>466</v>
      </c>
      <c r="E104" s="1" t="s">
        <v>467</v>
      </c>
      <c r="F104" s="59"/>
      <c r="G104" s="59"/>
      <c r="H104" s="59"/>
      <c r="I104" s="59"/>
      <c r="J104" s="78"/>
      <c r="K104" s="118">
        <f>SUM(F104:J104)</f>
        <v>0</v>
      </c>
      <c r="L104" s="75">
        <v>1</v>
      </c>
      <c r="M104" s="59">
        <v>7</v>
      </c>
      <c r="N104" s="1">
        <v>7</v>
      </c>
      <c r="O104" s="1">
        <v>7</v>
      </c>
      <c r="P104" s="76"/>
      <c r="Q104" s="79"/>
      <c r="R104" s="59"/>
      <c r="S104" s="59"/>
      <c r="T104" s="78"/>
      <c r="U104" s="121">
        <f>SUM(Q104:T104)</f>
        <v>0</v>
      </c>
      <c r="V104" s="75"/>
      <c r="W104" s="59"/>
      <c r="X104" s="1"/>
      <c r="Y104" s="76"/>
      <c r="Z104" s="79"/>
      <c r="AA104" s="59"/>
      <c r="AB104" s="59"/>
      <c r="AC104" s="59"/>
      <c r="AD104" s="78"/>
      <c r="AE104" s="121">
        <f>SUM(Z104:AD104)</f>
        <v>0</v>
      </c>
      <c r="AF104" s="75"/>
      <c r="AG104" s="59">
        <v>4</v>
      </c>
      <c r="AH104" s="1"/>
      <c r="AI104" s="1"/>
      <c r="AJ104" s="76"/>
      <c r="AK104" s="79"/>
      <c r="AL104" s="59"/>
      <c r="AM104" s="59"/>
      <c r="AN104" s="78"/>
      <c r="AO104" s="109"/>
      <c r="AP104" s="75"/>
      <c r="AQ104" s="59"/>
      <c r="AR104" s="1"/>
      <c r="AS104" s="76"/>
      <c r="AT104" s="79"/>
      <c r="AU104" s="59"/>
      <c r="AV104" s="59"/>
      <c r="AW104" s="59"/>
      <c r="AX104" s="78"/>
      <c r="AY104" s="109"/>
      <c r="AZ104" s="75"/>
      <c r="BA104" s="59"/>
      <c r="BB104" s="1"/>
      <c r="BC104" s="1"/>
      <c r="BD104" s="76"/>
      <c r="BE104" s="79"/>
      <c r="BF104" s="59"/>
      <c r="BG104" s="59"/>
      <c r="BH104" s="59"/>
      <c r="BI104" s="59"/>
      <c r="BJ104" s="59"/>
      <c r="BK104" s="1"/>
    </row>
    <row r="105" spans="1:63">
      <c r="A105" s="1" t="s">
        <v>99</v>
      </c>
      <c r="B105" s="1">
        <v>47</v>
      </c>
      <c r="C105" s="1" t="s">
        <v>18</v>
      </c>
      <c r="D105" s="1" t="s">
        <v>468</v>
      </c>
      <c r="E105" s="1" t="s">
        <v>469</v>
      </c>
      <c r="F105" s="59"/>
      <c r="G105" s="59"/>
      <c r="H105" s="59"/>
      <c r="I105" s="59"/>
      <c r="J105" s="78"/>
      <c r="K105" s="118">
        <f>SUM(F105:J105)</f>
        <v>0</v>
      </c>
      <c r="L105" s="75">
        <v>2</v>
      </c>
      <c r="M105" s="59">
        <v>2</v>
      </c>
      <c r="N105" s="1">
        <v>2</v>
      </c>
      <c r="O105" s="1">
        <v>5</v>
      </c>
      <c r="P105" s="76"/>
      <c r="Q105" s="79"/>
      <c r="R105" s="59"/>
      <c r="S105" s="59"/>
      <c r="T105" s="78"/>
      <c r="U105" s="121">
        <f>SUM(Q105:T105)</f>
        <v>0</v>
      </c>
      <c r="V105" s="75"/>
      <c r="W105" s="59"/>
      <c r="X105" s="1"/>
      <c r="Y105" s="76"/>
      <c r="Z105" s="79"/>
      <c r="AA105" s="59"/>
      <c r="AB105" s="59"/>
      <c r="AC105" s="59"/>
      <c r="AD105" s="78"/>
      <c r="AE105" s="121">
        <f>SUM(Z105:AD105)</f>
        <v>0</v>
      </c>
      <c r="AF105" s="75"/>
      <c r="AG105" s="59">
        <v>1</v>
      </c>
      <c r="AH105" s="1"/>
      <c r="AI105" s="1"/>
      <c r="AJ105" s="76"/>
      <c r="AK105" s="79"/>
      <c r="AL105" s="59"/>
      <c r="AM105" s="59"/>
      <c r="AN105" s="78"/>
      <c r="AO105" s="109"/>
      <c r="AP105" s="75"/>
      <c r="AQ105" s="59"/>
      <c r="AR105" s="1"/>
      <c r="AS105" s="76"/>
      <c r="AT105" s="79"/>
      <c r="AU105" s="59"/>
      <c r="AV105" s="59"/>
      <c r="AW105" s="59"/>
      <c r="AX105" s="78"/>
      <c r="AY105" s="109"/>
      <c r="AZ105" s="75"/>
      <c r="BA105" s="59"/>
      <c r="BB105" s="1"/>
      <c r="BC105" s="1"/>
      <c r="BD105" s="76"/>
      <c r="BE105" s="79"/>
      <c r="BF105" s="59"/>
      <c r="BG105" s="59"/>
      <c r="BH105" s="59"/>
      <c r="BI105" s="59"/>
      <c r="BJ105" s="59"/>
      <c r="BK105" s="1"/>
    </row>
    <row r="106" spans="1:63">
      <c r="A106" s="1" t="s">
        <v>99</v>
      </c>
      <c r="B106" s="1">
        <v>47</v>
      </c>
      <c r="C106" s="1" t="s">
        <v>18</v>
      </c>
      <c r="D106" s="1" t="s">
        <v>468</v>
      </c>
      <c r="E106" s="1" t="s">
        <v>470</v>
      </c>
      <c r="F106" s="59"/>
      <c r="G106" s="59"/>
      <c r="H106" s="59"/>
      <c r="I106" s="59"/>
      <c r="J106" s="78"/>
      <c r="K106" s="118"/>
      <c r="L106" s="75"/>
      <c r="M106" s="59"/>
      <c r="N106" s="1">
        <v>4</v>
      </c>
      <c r="O106" s="1">
        <v>7</v>
      </c>
      <c r="P106" s="76"/>
      <c r="Q106" s="79"/>
      <c r="R106" s="59"/>
      <c r="S106" s="59"/>
      <c r="T106" s="78"/>
      <c r="U106" s="121"/>
      <c r="V106" s="75"/>
      <c r="W106" s="59"/>
      <c r="X106" s="1"/>
      <c r="Y106" s="76"/>
      <c r="Z106" s="79"/>
      <c r="AA106" s="59"/>
      <c r="AB106" s="59"/>
      <c r="AC106" s="59"/>
      <c r="AD106" s="78"/>
      <c r="AE106" s="121"/>
      <c r="AF106" s="75"/>
      <c r="AG106" s="59">
        <v>3</v>
      </c>
      <c r="AH106" s="1"/>
      <c r="AI106" s="1"/>
      <c r="AJ106" s="76"/>
      <c r="AK106" s="79"/>
      <c r="AL106" s="59"/>
      <c r="AM106" s="59"/>
      <c r="AN106" s="78"/>
      <c r="AO106" s="109"/>
      <c r="AP106" s="75"/>
      <c r="AQ106" s="59"/>
      <c r="AR106" s="1"/>
      <c r="AS106" s="76"/>
      <c r="AT106" s="79"/>
      <c r="AU106" s="59"/>
      <c r="AV106" s="59"/>
      <c r="AW106" s="59"/>
      <c r="AX106" s="78"/>
      <c r="AY106" s="109"/>
      <c r="AZ106" s="75"/>
      <c r="BA106" s="59"/>
      <c r="BB106" s="1"/>
      <c r="BC106" s="1"/>
      <c r="BD106" s="76"/>
      <c r="BE106" s="79"/>
      <c r="BF106" s="59"/>
      <c r="BG106" s="59"/>
      <c r="BH106" s="59"/>
      <c r="BI106" s="59"/>
      <c r="BJ106" s="59"/>
      <c r="BK106" s="1"/>
    </row>
    <row r="107" spans="1:63">
      <c r="A107" s="1" t="s">
        <v>99</v>
      </c>
      <c r="B107" s="1">
        <v>47</v>
      </c>
      <c r="C107" s="1" t="s">
        <v>18</v>
      </c>
      <c r="D107" s="1" t="s">
        <v>471</v>
      </c>
      <c r="E107" s="1" t="s">
        <v>472</v>
      </c>
      <c r="F107" s="59"/>
      <c r="G107" s="59"/>
      <c r="H107" s="59"/>
      <c r="I107" s="59"/>
      <c r="J107" s="78"/>
      <c r="K107" s="118">
        <f>SUM(F107:J107)</f>
        <v>0</v>
      </c>
      <c r="L107" s="75">
        <v>2</v>
      </c>
      <c r="M107" s="59">
        <v>3</v>
      </c>
      <c r="N107" s="1">
        <v>5</v>
      </c>
      <c r="O107" s="1">
        <v>4</v>
      </c>
      <c r="P107" s="76"/>
      <c r="Q107" s="79"/>
      <c r="R107" s="59"/>
      <c r="S107" s="59"/>
      <c r="T107" s="78"/>
      <c r="U107" s="121">
        <f>SUM(Q107:T107)</f>
        <v>0</v>
      </c>
      <c r="V107" s="75"/>
      <c r="W107" s="59"/>
      <c r="X107" s="1"/>
      <c r="Y107" s="76"/>
      <c r="Z107" s="79"/>
      <c r="AA107" s="59"/>
      <c r="AB107" s="59"/>
      <c r="AC107" s="59"/>
      <c r="AD107" s="78"/>
      <c r="AE107" s="121">
        <f>SUM(Z107:AD107)</f>
        <v>0</v>
      </c>
      <c r="AF107" s="75"/>
      <c r="AG107" s="59">
        <v>3</v>
      </c>
      <c r="AH107" s="1"/>
      <c r="AI107" s="1"/>
      <c r="AJ107" s="76"/>
      <c r="AK107" s="79"/>
      <c r="AL107" s="59"/>
      <c r="AM107" s="59"/>
      <c r="AN107" s="78"/>
      <c r="AO107" s="109"/>
      <c r="AP107" s="75"/>
      <c r="AQ107" s="59"/>
      <c r="AR107" s="1"/>
      <c r="AS107" s="76"/>
      <c r="AT107" s="79"/>
      <c r="AU107" s="59"/>
      <c r="AV107" s="59"/>
      <c r="AW107" s="59"/>
      <c r="AX107" s="78"/>
      <c r="AY107" s="109"/>
      <c r="AZ107" s="75"/>
      <c r="BA107" s="59"/>
      <c r="BB107" s="1"/>
      <c r="BC107" s="1"/>
      <c r="BD107" s="76"/>
      <c r="BE107" s="79"/>
      <c r="BF107" s="59"/>
      <c r="BG107" s="59"/>
      <c r="BH107" s="59"/>
      <c r="BI107" s="59"/>
      <c r="BJ107" s="59"/>
      <c r="BK107" s="1"/>
    </row>
    <row r="108" spans="1:63">
      <c r="A108" s="1" t="s">
        <v>100</v>
      </c>
      <c r="B108" s="1">
        <v>47</v>
      </c>
      <c r="C108" s="1" t="s">
        <v>10</v>
      </c>
      <c r="D108" s="1" t="s">
        <v>473</v>
      </c>
      <c r="E108" s="1" t="s">
        <v>474</v>
      </c>
      <c r="F108" s="59"/>
      <c r="G108" s="59"/>
      <c r="H108" s="59"/>
      <c r="I108" s="59"/>
      <c r="J108" s="78"/>
      <c r="K108" s="118"/>
      <c r="L108" s="75"/>
      <c r="M108" s="59"/>
      <c r="N108" s="1"/>
      <c r="O108" s="1"/>
      <c r="P108" s="76"/>
      <c r="Q108" s="79"/>
      <c r="R108" s="59"/>
      <c r="S108" s="59"/>
      <c r="T108" s="78"/>
      <c r="U108" s="121"/>
      <c r="V108" s="75"/>
      <c r="W108" s="59"/>
      <c r="X108" s="1"/>
      <c r="Y108" s="76"/>
      <c r="Z108" s="79">
        <v>25</v>
      </c>
      <c r="AA108" s="59">
        <v>18</v>
      </c>
      <c r="AB108" s="59">
        <v>3</v>
      </c>
      <c r="AC108" s="59"/>
      <c r="AD108" s="78"/>
      <c r="AE108" s="121">
        <f>SUM(Z108:AD108)</f>
        <v>46</v>
      </c>
      <c r="AF108" s="79">
        <v>33</v>
      </c>
      <c r="AG108" s="59">
        <v>26</v>
      </c>
      <c r="AH108" s="59">
        <v>5</v>
      </c>
      <c r="AI108" s="59"/>
      <c r="AJ108" s="78"/>
      <c r="AK108" s="79"/>
      <c r="AL108" s="59"/>
      <c r="AM108" s="59"/>
      <c r="AN108" s="78"/>
      <c r="AO108" s="109"/>
      <c r="AP108" s="75"/>
      <c r="AQ108" s="59"/>
      <c r="AR108" s="1"/>
      <c r="AS108" s="76"/>
      <c r="AT108" s="79"/>
      <c r="AU108" s="59"/>
      <c r="AV108" s="59"/>
      <c r="AW108" s="59"/>
      <c r="AX108" s="78"/>
      <c r="AY108" s="109"/>
      <c r="AZ108" s="75"/>
      <c r="BA108" s="59"/>
      <c r="BB108" s="1"/>
      <c r="BC108" s="1"/>
      <c r="BD108" s="76"/>
      <c r="BE108" s="79"/>
      <c r="BF108" s="59"/>
      <c r="BG108" s="59"/>
      <c r="BH108" s="59"/>
      <c r="BI108" s="59"/>
      <c r="BJ108" s="59"/>
      <c r="BK108" s="1"/>
    </row>
    <row r="109" spans="1:63">
      <c r="A109" s="1" t="s">
        <v>100</v>
      </c>
      <c r="B109" s="1">
        <v>48</v>
      </c>
      <c r="C109" s="1" t="s">
        <v>10</v>
      </c>
      <c r="D109" s="1" t="s">
        <v>473</v>
      </c>
      <c r="E109" s="1" t="s">
        <v>475</v>
      </c>
      <c r="F109" s="59"/>
      <c r="G109" s="59"/>
      <c r="H109" s="59"/>
      <c r="I109" s="59"/>
      <c r="J109" s="78"/>
      <c r="K109" s="118"/>
      <c r="L109" s="75"/>
      <c r="M109" s="59"/>
      <c r="N109" s="1"/>
      <c r="O109" s="1"/>
      <c r="P109" s="76"/>
      <c r="Q109" s="79"/>
      <c r="R109" s="59"/>
      <c r="S109" s="59"/>
      <c r="T109" s="78"/>
      <c r="U109" s="121"/>
      <c r="V109" s="75"/>
      <c r="W109" s="59"/>
      <c r="X109" s="1"/>
      <c r="Y109" s="76"/>
      <c r="Z109" s="79"/>
      <c r="AA109" s="59"/>
      <c r="AB109" s="59"/>
      <c r="AC109" s="59">
        <v>25</v>
      </c>
      <c r="AD109" s="78">
        <v>15</v>
      </c>
      <c r="AE109" s="121"/>
      <c r="AF109" s="79">
        <v>0</v>
      </c>
      <c r="AG109" s="59">
        <v>0</v>
      </c>
      <c r="AH109" s="59">
        <v>0</v>
      </c>
      <c r="AI109" s="59">
        <v>25</v>
      </c>
      <c r="AJ109" s="78">
        <v>10</v>
      </c>
      <c r="AK109" s="79">
        <v>3</v>
      </c>
      <c r="AL109" s="59"/>
      <c r="AM109" s="59"/>
      <c r="AN109" s="78"/>
      <c r="AO109" s="109"/>
      <c r="AP109" s="75"/>
      <c r="AQ109" s="59"/>
      <c r="AR109" s="1"/>
      <c r="AS109" s="76"/>
      <c r="AT109" s="79"/>
      <c r="AU109" s="59"/>
      <c r="AV109" s="59"/>
      <c r="AW109" s="59"/>
      <c r="AX109" s="78"/>
      <c r="AY109" s="109"/>
      <c r="AZ109" s="75"/>
      <c r="BA109" s="59"/>
      <c r="BB109" s="1"/>
      <c r="BC109" s="1"/>
      <c r="BD109" s="76"/>
      <c r="BE109" s="79"/>
      <c r="BF109" s="59"/>
      <c r="BG109" s="59"/>
      <c r="BH109" s="59"/>
      <c r="BI109" s="59"/>
      <c r="BJ109" s="59"/>
      <c r="BK109" s="1"/>
    </row>
    <row r="110" spans="1:63">
      <c r="A110" s="1" t="s">
        <v>100</v>
      </c>
      <c r="B110" s="1">
        <v>47</v>
      </c>
      <c r="C110" s="1" t="s">
        <v>10</v>
      </c>
      <c r="D110" s="1" t="s">
        <v>476</v>
      </c>
      <c r="E110" s="1" t="s">
        <v>476</v>
      </c>
      <c r="F110" s="59">
        <v>22</v>
      </c>
      <c r="G110" s="59">
        <v>34</v>
      </c>
      <c r="H110" s="59">
        <f>48-23</f>
        <v>25</v>
      </c>
      <c r="I110" s="59">
        <v>8</v>
      </c>
      <c r="J110" s="78"/>
      <c r="K110" s="118">
        <f>SUM(F110:J110)</f>
        <v>89</v>
      </c>
      <c r="L110" s="75">
        <v>15</v>
      </c>
      <c r="M110" s="59">
        <v>15</v>
      </c>
      <c r="N110" s="1">
        <v>25</v>
      </c>
      <c r="O110" s="1">
        <v>22</v>
      </c>
      <c r="P110" s="76"/>
      <c r="Q110" s="79">
        <v>20</v>
      </c>
      <c r="R110" s="59">
        <v>20</v>
      </c>
      <c r="S110" s="59"/>
      <c r="T110" s="78"/>
      <c r="U110" s="121">
        <f>SUM(Q110:T110)</f>
        <v>40</v>
      </c>
      <c r="V110" s="75">
        <v>25</v>
      </c>
      <c r="W110" s="59">
        <v>25</v>
      </c>
      <c r="X110" s="1"/>
      <c r="Y110" s="76"/>
      <c r="Z110" s="79"/>
      <c r="AA110" s="59"/>
      <c r="AB110" s="59"/>
      <c r="AC110" s="59"/>
      <c r="AD110" s="78"/>
      <c r="AE110" s="121">
        <f>SUM(Z110:AD110)</f>
        <v>0</v>
      </c>
      <c r="AF110" s="79">
        <v>0</v>
      </c>
      <c r="AG110" s="59">
        <v>0</v>
      </c>
      <c r="AH110" s="59">
        <v>0</v>
      </c>
      <c r="AI110" s="59">
        <v>0</v>
      </c>
      <c r="AJ110" s="78">
        <v>0</v>
      </c>
      <c r="AK110" s="79">
        <v>0</v>
      </c>
      <c r="AL110" s="59"/>
      <c r="AM110" s="59"/>
      <c r="AN110" s="78"/>
      <c r="AO110" s="109"/>
      <c r="AP110" s="75"/>
      <c r="AQ110" s="59"/>
      <c r="AR110" s="1"/>
      <c r="AS110" s="76"/>
      <c r="AT110" s="79"/>
      <c r="AU110" s="59"/>
      <c r="AV110" s="59"/>
      <c r="AW110" s="59"/>
      <c r="AX110" s="78"/>
      <c r="AY110" s="109"/>
      <c r="AZ110" s="75"/>
      <c r="BA110" s="59"/>
      <c r="BB110" s="1"/>
      <c r="BC110" s="1"/>
      <c r="BD110" s="76"/>
      <c r="BE110" s="79"/>
      <c r="BF110" s="59"/>
      <c r="BG110" s="59"/>
      <c r="BH110" s="59"/>
      <c r="BI110" s="59"/>
      <c r="BJ110" s="59"/>
      <c r="BK110" s="1"/>
    </row>
    <row r="111" spans="1:63">
      <c r="A111" s="1" t="s">
        <v>100</v>
      </c>
      <c r="B111" s="1">
        <v>47</v>
      </c>
      <c r="C111" s="1" t="s">
        <v>10</v>
      </c>
      <c r="D111" s="1" t="s">
        <v>431</v>
      </c>
      <c r="E111" s="1" t="s">
        <v>477</v>
      </c>
      <c r="F111" s="59">
        <v>2</v>
      </c>
      <c r="G111" s="59">
        <v>5</v>
      </c>
      <c r="H111" s="59">
        <v>5</v>
      </c>
      <c r="I111" s="59">
        <v>7</v>
      </c>
      <c r="J111" s="78"/>
      <c r="K111" s="118">
        <f>SUM(F111:J111)</f>
        <v>19</v>
      </c>
      <c r="L111" s="75">
        <v>2</v>
      </c>
      <c r="M111" s="59">
        <v>2</v>
      </c>
      <c r="N111" s="1">
        <v>3</v>
      </c>
      <c r="O111" s="1">
        <v>11</v>
      </c>
      <c r="P111" s="76"/>
      <c r="Q111" s="79">
        <v>2</v>
      </c>
      <c r="R111" s="59">
        <v>5</v>
      </c>
      <c r="S111" s="59"/>
      <c r="T111" s="78"/>
      <c r="U111" s="121">
        <f>SUM(Q111:T111)</f>
        <v>7</v>
      </c>
      <c r="V111" s="75">
        <v>3</v>
      </c>
      <c r="W111" s="59"/>
      <c r="X111" s="1"/>
      <c r="Y111" s="76"/>
      <c r="Z111" s="79">
        <v>7</v>
      </c>
      <c r="AA111" s="59">
        <v>4</v>
      </c>
      <c r="AB111" s="59">
        <v>5</v>
      </c>
      <c r="AC111" s="59"/>
      <c r="AD111" s="78"/>
      <c r="AE111" s="121">
        <f>SUM(Z111:AD111)</f>
        <v>16</v>
      </c>
      <c r="AF111" s="79">
        <v>7</v>
      </c>
      <c r="AG111" s="59">
        <v>4</v>
      </c>
      <c r="AH111" s="59">
        <v>15</v>
      </c>
      <c r="AI111" s="59">
        <v>0</v>
      </c>
      <c r="AJ111" s="78">
        <v>0</v>
      </c>
      <c r="AK111" s="79">
        <v>0</v>
      </c>
      <c r="AL111" s="59"/>
      <c r="AM111" s="59"/>
      <c r="AN111" s="78"/>
      <c r="AO111" s="109"/>
      <c r="AP111" s="75"/>
      <c r="AQ111" s="59"/>
      <c r="AR111" s="1"/>
      <c r="AS111" s="76"/>
      <c r="AT111" s="79"/>
      <c r="AU111" s="59"/>
      <c r="AV111" s="59"/>
      <c r="AW111" s="59"/>
      <c r="AX111" s="78"/>
      <c r="AY111" s="109"/>
      <c r="AZ111" s="75"/>
      <c r="BA111" s="59"/>
      <c r="BB111" s="1"/>
      <c r="BC111" s="1"/>
      <c r="BD111" s="76"/>
      <c r="BE111" s="79"/>
      <c r="BF111" s="59"/>
      <c r="BG111" s="59"/>
      <c r="BH111" s="59"/>
      <c r="BI111" s="59"/>
      <c r="BJ111" s="59"/>
      <c r="BK111" s="1"/>
    </row>
    <row r="112" spans="1:63">
      <c r="A112" s="1" t="s">
        <v>100</v>
      </c>
      <c r="B112" s="1">
        <v>47</v>
      </c>
      <c r="C112" s="1" t="s">
        <v>14</v>
      </c>
      <c r="D112" s="1" t="s">
        <v>431</v>
      </c>
      <c r="E112" s="1" t="s">
        <v>478</v>
      </c>
      <c r="F112" s="59"/>
      <c r="G112" s="59"/>
      <c r="H112" s="59"/>
      <c r="I112" s="59"/>
      <c r="J112" s="78"/>
      <c r="K112" s="118"/>
      <c r="L112" s="75"/>
      <c r="M112" s="59"/>
      <c r="N112" s="1"/>
      <c r="O112" s="1"/>
      <c r="P112" s="76"/>
      <c r="Q112" s="79"/>
      <c r="R112" s="59"/>
      <c r="S112" s="59"/>
      <c r="T112" s="78"/>
      <c r="U112" s="121"/>
      <c r="V112" s="75"/>
      <c r="W112" s="59"/>
      <c r="X112" s="1"/>
      <c r="Y112" s="76"/>
      <c r="Z112" s="79"/>
      <c r="AA112" s="59">
        <v>10</v>
      </c>
      <c r="AB112" s="59"/>
      <c r="AC112" s="59"/>
      <c r="AD112" s="78"/>
      <c r="AE112" s="121"/>
      <c r="AF112" s="79">
        <v>0</v>
      </c>
      <c r="AG112" s="59">
        <v>10</v>
      </c>
      <c r="AH112" s="59">
        <v>2</v>
      </c>
      <c r="AI112" s="59">
        <v>0</v>
      </c>
      <c r="AJ112" s="78">
        <v>0</v>
      </c>
      <c r="AK112" s="79">
        <v>0</v>
      </c>
      <c r="AL112" s="59"/>
      <c r="AM112" s="59"/>
      <c r="AN112" s="78"/>
      <c r="AO112" s="109"/>
      <c r="AP112" s="75"/>
      <c r="AQ112" s="59"/>
      <c r="AR112" s="1"/>
      <c r="AS112" s="76"/>
      <c r="AT112" s="79"/>
      <c r="AU112" s="59"/>
      <c r="AV112" s="59"/>
      <c r="AW112" s="59"/>
      <c r="AX112" s="78"/>
      <c r="AY112" s="109"/>
      <c r="AZ112" s="75"/>
      <c r="BA112" s="59"/>
      <c r="BB112" s="1"/>
      <c r="BC112" s="1"/>
      <c r="BD112" s="76"/>
      <c r="BE112" s="79"/>
      <c r="BF112" s="59"/>
      <c r="BG112" s="59"/>
      <c r="BH112" s="59"/>
      <c r="BI112" s="59"/>
      <c r="BJ112" s="59"/>
      <c r="BK112" s="1"/>
    </row>
    <row r="113" spans="1:63">
      <c r="A113" s="1" t="s">
        <v>100</v>
      </c>
      <c r="B113" s="1">
        <v>47</v>
      </c>
      <c r="C113" s="1" t="s">
        <v>10</v>
      </c>
      <c r="D113" s="1" t="s">
        <v>479</v>
      </c>
      <c r="E113" s="1" t="s">
        <v>480</v>
      </c>
      <c r="F113" s="59"/>
      <c r="G113" s="59"/>
      <c r="H113" s="59"/>
      <c r="I113" s="59"/>
      <c r="J113" s="78"/>
      <c r="K113" s="118">
        <f>SUM(F113:J113)</f>
        <v>0</v>
      </c>
      <c r="L113" s="75"/>
      <c r="M113" s="59"/>
      <c r="N113" s="1"/>
      <c r="O113" s="1"/>
      <c r="P113" s="76"/>
      <c r="Q113" s="79"/>
      <c r="R113" s="59"/>
      <c r="S113" s="59"/>
      <c r="T113" s="78"/>
      <c r="U113" s="121">
        <f>SUM(Q113:T113)</f>
        <v>0</v>
      </c>
      <c r="V113" s="75"/>
      <c r="W113" s="59"/>
      <c r="X113" s="1"/>
      <c r="Y113" s="76"/>
      <c r="Z113" s="79"/>
      <c r="AA113" s="59"/>
      <c r="AB113" s="59"/>
      <c r="AC113" s="59"/>
      <c r="AD113" s="78"/>
      <c r="AE113" s="121">
        <f>SUM(Z113:AD113)</f>
        <v>0</v>
      </c>
      <c r="AF113" s="79">
        <v>0</v>
      </c>
      <c r="AG113" s="59">
        <v>0</v>
      </c>
      <c r="AH113" s="59">
        <v>5</v>
      </c>
      <c r="AI113" s="59">
        <v>0</v>
      </c>
      <c r="AJ113" s="78">
        <v>10</v>
      </c>
      <c r="AK113" s="79">
        <v>0</v>
      </c>
      <c r="AL113" s="59"/>
      <c r="AM113" s="59"/>
      <c r="AN113" s="78"/>
      <c r="AO113" s="109"/>
      <c r="AP113" s="75"/>
      <c r="AQ113" s="59"/>
      <c r="AR113" s="1"/>
      <c r="AS113" s="76"/>
      <c r="AT113" s="79"/>
      <c r="AU113" s="59"/>
      <c r="AV113" s="59"/>
      <c r="AW113" s="59"/>
      <c r="AX113" s="78"/>
      <c r="AY113" s="109"/>
      <c r="AZ113" s="75"/>
      <c r="BA113" s="59"/>
      <c r="BB113" s="1"/>
      <c r="BC113" s="1"/>
      <c r="BD113" s="76"/>
      <c r="BE113" s="79"/>
      <c r="BF113" s="59"/>
      <c r="BG113" s="59"/>
      <c r="BH113" s="59"/>
      <c r="BI113" s="59"/>
      <c r="BJ113" s="59"/>
      <c r="BK113" s="1"/>
    </row>
    <row r="114" spans="1:63">
      <c r="A114" s="1" t="s">
        <v>100</v>
      </c>
      <c r="B114" s="1">
        <v>47</v>
      </c>
      <c r="C114" s="1" t="s">
        <v>10</v>
      </c>
      <c r="D114" s="1" t="s">
        <v>384</v>
      </c>
      <c r="E114" s="1" t="s">
        <v>481</v>
      </c>
      <c r="F114" s="59">
        <v>3</v>
      </c>
      <c r="G114" s="59"/>
      <c r="H114" s="59"/>
      <c r="I114" s="59"/>
      <c r="J114" s="78"/>
      <c r="K114" s="118">
        <f>SUM(F114:J114)</f>
        <v>3</v>
      </c>
      <c r="L114" s="75">
        <v>3</v>
      </c>
      <c r="M114" s="59">
        <v>3</v>
      </c>
      <c r="N114" s="1"/>
      <c r="O114" s="1"/>
      <c r="P114" s="76"/>
      <c r="Q114" s="79">
        <v>1</v>
      </c>
      <c r="R114" s="59">
        <v>1</v>
      </c>
      <c r="S114" s="59"/>
      <c r="T114" s="78"/>
      <c r="U114" s="121">
        <f>SUM(Q114:T114)</f>
        <v>2</v>
      </c>
      <c r="V114" s="75"/>
      <c r="W114" s="59"/>
      <c r="X114" s="1"/>
      <c r="Y114" s="76"/>
      <c r="Z114" s="79"/>
      <c r="AA114" s="59"/>
      <c r="AB114" s="59"/>
      <c r="AC114" s="59"/>
      <c r="AD114" s="78"/>
      <c r="AE114" s="121">
        <f>SUM(Z114:AD114)</f>
        <v>0</v>
      </c>
      <c r="AF114" s="79">
        <v>0</v>
      </c>
      <c r="AG114" s="59">
        <v>0</v>
      </c>
      <c r="AH114" s="59">
        <v>0</v>
      </c>
      <c r="AI114" s="59">
        <v>0</v>
      </c>
      <c r="AJ114" s="78">
        <v>0</v>
      </c>
      <c r="AK114" s="79">
        <v>0</v>
      </c>
      <c r="AL114" s="59"/>
      <c r="AM114" s="59"/>
      <c r="AN114" s="78"/>
      <c r="AO114" s="109"/>
      <c r="AP114" s="75"/>
      <c r="AQ114" s="59"/>
      <c r="AR114" s="1"/>
      <c r="AS114" s="76"/>
      <c r="AT114" s="79"/>
      <c r="AU114" s="59"/>
      <c r="AV114" s="59"/>
      <c r="AW114" s="59"/>
      <c r="AX114" s="78"/>
      <c r="AY114" s="109"/>
      <c r="AZ114" s="75"/>
      <c r="BA114" s="59"/>
      <c r="BB114" s="1"/>
      <c r="BC114" s="1"/>
      <c r="BD114" s="76"/>
      <c r="BE114" s="79"/>
      <c r="BF114" s="59"/>
      <c r="BG114" s="59"/>
      <c r="BH114" s="59"/>
      <c r="BI114" s="59"/>
      <c r="BJ114" s="59"/>
      <c r="BK114" s="1"/>
    </row>
    <row r="115" spans="1:63">
      <c r="A115" s="1" t="s">
        <v>100</v>
      </c>
      <c r="B115" s="1">
        <v>47</v>
      </c>
      <c r="C115" s="1" t="s">
        <v>10</v>
      </c>
      <c r="D115" s="1" t="s">
        <v>482</v>
      </c>
      <c r="E115" s="1" t="s">
        <v>483</v>
      </c>
      <c r="F115" s="59"/>
      <c r="G115" s="59"/>
      <c r="H115" s="59"/>
      <c r="I115" s="59"/>
      <c r="J115" s="78"/>
      <c r="K115" s="118"/>
      <c r="L115" s="75"/>
      <c r="M115" s="59"/>
      <c r="N115" s="1"/>
      <c r="O115" s="1"/>
      <c r="P115" s="76"/>
      <c r="Q115" s="79"/>
      <c r="R115" s="59"/>
      <c r="S115" s="59"/>
      <c r="T115" s="78"/>
      <c r="U115" s="121"/>
      <c r="V115" s="75"/>
      <c r="W115" s="59"/>
      <c r="X115" s="1"/>
      <c r="Y115" s="76"/>
      <c r="Z115" s="79"/>
      <c r="AA115" s="59"/>
      <c r="AB115" s="59"/>
      <c r="AC115" s="59"/>
      <c r="AD115" s="78"/>
      <c r="AE115" s="121"/>
      <c r="AF115" s="79">
        <v>0</v>
      </c>
      <c r="AG115" s="59">
        <v>0</v>
      </c>
      <c r="AH115" s="59">
        <v>0</v>
      </c>
      <c r="AI115" s="59">
        <v>0</v>
      </c>
      <c r="AJ115" s="78">
        <v>37</v>
      </c>
      <c r="AK115" s="79">
        <v>45</v>
      </c>
      <c r="AL115" s="59">
        <v>25</v>
      </c>
      <c r="AM115" s="59"/>
      <c r="AN115" s="78"/>
      <c r="AO115" s="109"/>
      <c r="AP115" s="75">
        <v>47</v>
      </c>
      <c r="AQ115" s="59"/>
      <c r="AR115" s="1"/>
      <c r="AS115" s="76"/>
      <c r="AT115" s="79"/>
      <c r="AU115" s="59"/>
      <c r="AV115" s="59"/>
      <c r="AW115" s="59"/>
      <c r="AX115" s="78"/>
      <c r="AY115" s="109"/>
      <c r="AZ115" s="75"/>
      <c r="BA115" s="59"/>
      <c r="BB115" s="1"/>
      <c r="BC115" s="1"/>
      <c r="BD115" s="76"/>
      <c r="BE115" s="79"/>
      <c r="BF115" s="59"/>
      <c r="BG115" s="59"/>
      <c r="BH115" s="59"/>
      <c r="BI115" s="59"/>
      <c r="BJ115" s="59"/>
      <c r="BK115" s="1"/>
    </row>
    <row r="116" spans="1:63">
      <c r="A116" s="1" t="s">
        <v>100</v>
      </c>
      <c r="B116" s="1">
        <v>47</v>
      </c>
      <c r="C116" s="1" t="s">
        <v>14</v>
      </c>
      <c r="D116" s="1" t="s">
        <v>484</v>
      </c>
      <c r="E116" s="1" t="s">
        <v>485</v>
      </c>
      <c r="F116" s="59"/>
      <c r="G116" s="59"/>
      <c r="H116" s="59"/>
      <c r="I116" s="59"/>
      <c r="J116" s="78"/>
      <c r="K116" s="118">
        <f t="shared" ref="K116:K142" si="11">SUM(F116:J116)</f>
        <v>0</v>
      </c>
      <c r="L116" s="75">
        <v>3</v>
      </c>
      <c r="M116" s="59">
        <v>3</v>
      </c>
      <c r="N116" s="1">
        <v>3</v>
      </c>
      <c r="O116" s="1">
        <v>7</v>
      </c>
      <c r="P116" s="76"/>
      <c r="Q116" s="79">
        <v>2</v>
      </c>
      <c r="R116" s="59">
        <v>2</v>
      </c>
      <c r="S116" s="59">
        <v>2</v>
      </c>
      <c r="T116" s="78">
        <v>3</v>
      </c>
      <c r="U116" s="121">
        <f t="shared" ref="U116:U140" si="12">SUM(Q116:T116)</f>
        <v>9</v>
      </c>
      <c r="V116" s="75"/>
      <c r="W116" s="59"/>
      <c r="X116" s="1"/>
      <c r="Y116" s="76"/>
      <c r="Z116" s="79">
        <v>4</v>
      </c>
      <c r="AA116" s="59">
        <v>4</v>
      </c>
      <c r="AB116" s="59">
        <v>2</v>
      </c>
      <c r="AC116" s="59">
        <v>3</v>
      </c>
      <c r="AD116" s="78">
        <v>3</v>
      </c>
      <c r="AE116" s="121">
        <f t="shared" ref="AE116:AE142" si="13">SUM(Z116:AD116)</f>
        <v>16</v>
      </c>
      <c r="AF116" s="79">
        <v>4</v>
      </c>
      <c r="AG116" s="59">
        <v>4</v>
      </c>
      <c r="AH116" s="59">
        <v>4</v>
      </c>
      <c r="AI116" s="59">
        <v>3</v>
      </c>
      <c r="AJ116" s="78">
        <v>3</v>
      </c>
      <c r="AK116" s="79">
        <v>2</v>
      </c>
      <c r="AL116" s="59">
        <v>2</v>
      </c>
      <c r="AM116" s="59">
        <v>2</v>
      </c>
      <c r="AN116" s="78">
        <v>3</v>
      </c>
      <c r="AO116" s="109"/>
      <c r="AP116" s="75"/>
      <c r="AQ116" s="59"/>
      <c r="AR116" s="1"/>
      <c r="AS116" s="76"/>
      <c r="AT116" s="79">
        <v>2</v>
      </c>
      <c r="AU116" s="59">
        <v>2</v>
      </c>
      <c r="AV116" s="59">
        <v>2</v>
      </c>
      <c r="AW116" s="59">
        <v>2</v>
      </c>
      <c r="AX116" s="78">
        <v>3</v>
      </c>
      <c r="AY116" s="109"/>
      <c r="AZ116" s="75"/>
      <c r="BA116" s="59"/>
      <c r="BB116" s="1"/>
      <c r="BC116" s="1"/>
      <c r="BD116" s="76"/>
      <c r="BE116" s="79">
        <v>2</v>
      </c>
      <c r="BF116" s="59">
        <v>2</v>
      </c>
      <c r="BG116" s="59">
        <v>2</v>
      </c>
      <c r="BH116" s="59"/>
      <c r="BI116" s="59"/>
      <c r="BJ116" s="59"/>
      <c r="BK116" s="1"/>
    </row>
    <row r="117" spans="1:63">
      <c r="A117" s="1" t="s">
        <v>100</v>
      </c>
      <c r="B117" s="1">
        <v>47</v>
      </c>
      <c r="C117" s="1" t="s">
        <v>14</v>
      </c>
      <c r="D117" s="1"/>
      <c r="E117" s="1" t="s">
        <v>486</v>
      </c>
      <c r="F117" s="59">
        <v>2</v>
      </c>
      <c r="G117" s="59">
        <v>2</v>
      </c>
      <c r="H117" s="59">
        <v>2</v>
      </c>
      <c r="I117" s="59">
        <v>3</v>
      </c>
      <c r="J117" s="78"/>
      <c r="K117" s="118">
        <f t="shared" si="11"/>
        <v>9</v>
      </c>
      <c r="L117" s="75"/>
      <c r="M117" s="59"/>
      <c r="N117" s="1"/>
      <c r="O117" s="1"/>
      <c r="P117" s="76"/>
      <c r="Q117" s="79"/>
      <c r="R117" s="59"/>
      <c r="S117" s="59"/>
      <c r="T117" s="78"/>
      <c r="U117" s="121">
        <f t="shared" si="12"/>
        <v>0</v>
      </c>
      <c r="V117" s="75"/>
      <c r="W117" s="59"/>
      <c r="X117" s="1"/>
      <c r="Y117" s="76"/>
      <c r="Z117" s="79"/>
      <c r="AA117" s="59"/>
      <c r="AB117" s="59"/>
      <c r="AC117" s="59"/>
      <c r="AD117" s="78"/>
      <c r="AE117" s="121">
        <f t="shared" si="13"/>
        <v>0</v>
      </c>
      <c r="AF117" s="79">
        <v>0</v>
      </c>
      <c r="AG117" s="59">
        <v>0</v>
      </c>
      <c r="AH117" s="59">
        <v>0</v>
      </c>
      <c r="AI117" s="59">
        <v>0</v>
      </c>
      <c r="AJ117" s="78">
        <v>0</v>
      </c>
      <c r="AK117" s="79">
        <v>0</v>
      </c>
      <c r="AL117" s="59">
        <v>0</v>
      </c>
      <c r="AM117" s="59"/>
      <c r="AN117" s="78"/>
      <c r="AO117" s="109"/>
      <c r="AP117" s="75"/>
      <c r="AQ117" s="59"/>
      <c r="AR117" s="1"/>
      <c r="AS117" s="76"/>
      <c r="AT117" s="79"/>
      <c r="AU117" s="59"/>
      <c r="AV117" s="59"/>
      <c r="AW117" s="59"/>
      <c r="AX117" s="78"/>
      <c r="AY117" s="109"/>
      <c r="AZ117" s="75"/>
      <c r="BA117" s="59"/>
      <c r="BB117" s="1"/>
      <c r="BC117" s="1"/>
      <c r="BD117" s="76"/>
      <c r="BE117" s="79"/>
      <c r="BF117" s="59"/>
      <c r="BG117" s="59"/>
      <c r="BH117" s="59"/>
      <c r="BI117" s="59"/>
      <c r="BJ117" s="59"/>
      <c r="BK117" s="1"/>
    </row>
    <row r="118" spans="1:63">
      <c r="A118" s="1" t="s">
        <v>100</v>
      </c>
      <c r="B118" s="1">
        <v>47</v>
      </c>
      <c r="C118" s="1" t="s">
        <v>14</v>
      </c>
      <c r="D118" s="1"/>
      <c r="E118" s="1" t="s">
        <v>487</v>
      </c>
      <c r="F118" s="59">
        <v>2</v>
      </c>
      <c r="G118" s="59"/>
      <c r="H118" s="59"/>
      <c r="I118" s="59"/>
      <c r="J118" s="78"/>
      <c r="K118" s="118">
        <f t="shared" si="11"/>
        <v>2</v>
      </c>
      <c r="L118" s="75">
        <v>1</v>
      </c>
      <c r="M118" s="59">
        <v>1</v>
      </c>
      <c r="N118" s="1">
        <v>3</v>
      </c>
      <c r="O118" s="1"/>
      <c r="P118" s="76"/>
      <c r="Q118" s="79"/>
      <c r="R118" s="59"/>
      <c r="S118" s="59"/>
      <c r="T118" s="78"/>
      <c r="U118" s="121">
        <f t="shared" si="12"/>
        <v>0</v>
      </c>
      <c r="V118" s="75"/>
      <c r="W118" s="59"/>
      <c r="X118" s="1"/>
      <c r="Y118" s="76"/>
      <c r="Z118" s="79"/>
      <c r="AA118" s="59"/>
      <c r="AB118" s="59"/>
      <c r="AC118" s="59"/>
      <c r="AD118" s="78"/>
      <c r="AE118" s="121">
        <f t="shared" si="13"/>
        <v>0</v>
      </c>
      <c r="AF118" s="79">
        <v>0</v>
      </c>
      <c r="AG118" s="59">
        <v>0</v>
      </c>
      <c r="AH118" s="59">
        <v>0</v>
      </c>
      <c r="AI118" s="59">
        <v>0</v>
      </c>
      <c r="AJ118" s="78">
        <v>0</v>
      </c>
      <c r="AK118" s="79">
        <v>0</v>
      </c>
      <c r="AL118" s="59">
        <v>0</v>
      </c>
      <c r="AM118" s="59"/>
      <c r="AN118" s="78"/>
      <c r="AO118" s="109"/>
      <c r="AP118" s="75"/>
      <c r="AQ118" s="59"/>
      <c r="AR118" s="1"/>
      <c r="AS118" s="76"/>
      <c r="AT118" s="79"/>
      <c r="AU118" s="59"/>
      <c r="AV118" s="59"/>
      <c r="AW118" s="59"/>
      <c r="AX118" s="78"/>
      <c r="AY118" s="109"/>
      <c r="AZ118" s="75"/>
      <c r="BA118" s="59"/>
      <c r="BB118" s="1"/>
      <c r="BC118" s="1"/>
      <c r="BD118" s="76"/>
      <c r="BE118" s="79"/>
      <c r="BF118" s="59"/>
      <c r="BG118" s="59"/>
      <c r="BH118" s="59"/>
      <c r="BI118" s="59"/>
      <c r="BJ118" s="59"/>
      <c r="BK118" s="1"/>
    </row>
    <row r="119" spans="1:63">
      <c r="A119" s="1" t="s">
        <v>100</v>
      </c>
      <c r="B119" s="1">
        <v>47</v>
      </c>
      <c r="C119" s="1" t="s">
        <v>18</v>
      </c>
      <c r="D119" s="1"/>
      <c r="E119" s="1" t="s">
        <v>380</v>
      </c>
      <c r="F119" s="59"/>
      <c r="G119" s="59"/>
      <c r="H119" s="59"/>
      <c r="I119" s="59"/>
      <c r="J119" s="78"/>
      <c r="K119" s="118">
        <f t="shared" si="11"/>
        <v>0</v>
      </c>
      <c r="L119" s="75"/>
      <c r="M119" s="59"/>
      <c r="N119" s="1"/>
      <c r="O119" s="1"/>
      <c r="P119" s="76"/>
      <c r="Q119" s="79"/>
      <c r="R119" s="59"/>
      <c r="S119" s="59"/>
      <c r="T119" s="78"/>
      <c r="U119" s="121">
        <f t="shared" si="12"/>
        <v>0</v>
      </c>
      <c r="V119" s="75"/>
      <c r="W119" s="59"/>
      <c r="X119" s="1"/>
      <c r="Y119" s="76"/>
      <c r="Z119" s="79"/>
      <c r="AA119" s="59"/>
      <c r="AB119" s="59"/>
      <c r="AC119" s="59"/>
      <c r="AD119" s="78"/>
      <c r="AE119" s="121">
        <f t="shared" si="13"/>
        <v>0</v>
      </c>
      <c r="AF119" s="79">
        <v>0</v>
      </c>
      <c r="AG119" s="59">
        <v>0</v>
      </c>
      <c r="AH119" s="59">
        <v>2</v>
      </c>
      <c r="AI119" s="59">
        <v>0</v>
      </c>
      <c r="AJ119" s="78">
        <v>0</v>
      </c>
      <c r="AK119" s="79">
        <v>0</v>
      </c>
      <c r="AL119" s="59">
        <v>0</v>
      </c>
      <c r="AM119" s="59"/>
      <c r="AN119" s="78"/>
      <c r="AO119" s="109"/>
      <c r="AP119" s="75"/>
      <c r="AQ119" s="59"/>
      <c r="AR119" s="1"/>
      <c r="AS119" s="76"/>
      <c r="AT119" s="79"/>
      <c r="AU119" s="59"/>
      <c r="AV119" s="59"/>
      <c r="AW119" s="59"/>
      <c r="AX119" s="78"/>
      <c r="AY119" s="109"/>
      <c r="AZ119" s="75"/>
      <c r="BA119" s="59"/>
      <c r="BB119" s="1"/>
      <c r="BC119" s="1"/>
      <c r="BD119" s="76"/>
      <c r="BE119" s="79"/>
      <c r="BF119" s="59"/>
      <c r="BG119" s="59"/>
      <c r="BH119" s="59"/>
      <c r="BI119" s="59"/>
      <c r="BJ119" s="59"/>
      <c r="BK119" s="1"/>
    </row>
    <row r="120" spans="1:63">
      <c r="A120" s="1" t="s">
        <v>100</v>
      </c>
      <c r="B120" s="1">
        <v>47</v>
      </c>
      <c r="C120" s="1" t="s">
        <v>14</v>
      </c>
      <c r="D120" s="1"/>
      <c r="E120" s="1" t="s">
        <v>488</v>
      </c>
      <c r="F120" s="59">
        <v>3</v>
      </c>
      <c r="G120" s="59">
        <v>4</v>
      </c>
      <c r="H120" s="59">
        <v>10</v>
      </c>
      <c r="I120" s="59">
        <v>5</v>
      </c>
      <c r="J120" s="78"/>
      <c r="K120" s="118">
        <f t="shared" si="11"/>
        <v>22</v>
      </c>
      <c r="L120" s="75">
        <v>2</v>
      </c>
      <c r="M120" s="59">
        <v>2</v>
      </c>
      <c r="N120" s="1"/>
      <c r="O120" s="1"/>
      <c r="P120" s="76"/>
      <c r="Q120" s="79"/>
      <c r="R120" s="59"/>
      <c r="S120" s="59"/>
      <c r="T120" s="78"/>
      <c r="U120" s="121">
        <f t="shared" si="12"/>
        <v>0</v>
      </c>
      <c r="V120" s="75"/>
      <c r="W120" s="59"/>
      <c r="X120" s="1"/>
      <c r="Y120" s="76"/>
      <c r="Z120" s="79">
        <v>3</v>
      </c>
      <c r="AA120" s="59">
        <v>3</v>
      </c>
      <c r="AB120" s="59"/>
      <c r="AC120" s="59"/>
      <c r="AD120" s="78"/>
      <c r="AE120" s="121">
        <f t="shared" si="13"/>
        <v>6</v>
      </c>
      <c r="AF120" s="79">
        <v>3</v>
      </c>
      <c r="AG120" s="59">
        <v>3</v>
      </c>
      <c r="AH120" s="59">
        <v>0</v>
      </c>
      <c r="AI120" s="59">
        <v>0</v>
      </c>
      <c r="AJ120" s="78">
        <v>0</v>
      </c>
      <c r="AK120" s="79">
        <v>0</v>
      </c>
      <c r="AL120" s="59">
        <v>0</v>
      </c>
      <c r="AM120" s="59"/>
      <c r="AN120" s="78"/>
      <c r="AO120" s="109"/>
      <c r="AP120" s="75"/>
      <c r="AQ120" s="59"/>
      <c r="AR120" s="1"/>
      <c r="AS120" s="76"/>
      <c r="AT120" s="79"/>
      <c r="AU120" s="59"/>
      <c r="AV120" s="59"/>
      <c r="AW120" s="59"/>
      <c r="AX120" s="78"/>
      <c r="AY120" s="109"/>
      <c r="AZ120" s="75"/>
      <c r="BA120" s="59"/>
      <c r="BB120" s="1"/>
      <c r="BC120" s="1"/>
      <c r="BD120" s="76"/>
      <c r="BE120" s="79"/>
      <c r="BF120" s="59"/>
      <c r="BG120" s="59"/>
      <c r="BH120" s="59"/>
      <c r="BI120" s="59"/>
      <c r="BJ120" s="59"/>
      <c r="BK120" s="1"/>
    </row>
    <row r="121" spans="1:63">
      <c r="A121" s="1" t="s">
        <v>100</v>
      </c>
      <c r="B121" s="1">
        <v>47</v>
      </c>
      <c r="C121" s="1" t="s">
        <v>6</v>
      </c>
      <c r="D121" s="1" t="s">
        <v>489</v>
      </c>
      <c r="E121" s="1" t="s">
        <v>490</v>
      </c>
      <c r="F121" s="59"/>
      <c r="G121" s="59"/>
      <c r="H121" s="59"/>
      <c r="I121" s="59"/>
      <c r="J121" s="78"/>
      <c r="K121" s="118">
        <f t="shared" si="11"/>
        <v>0</v>
      </c>
      <c r="L121" s="75"/>
      <c r="M121" s="59"/>
      <c r="N121" s="1">
        <v>2</v>
      </c>
      <c r="O121" s="1"/>
      <c r="P121" s="76"/>
      <c r="Q121" s="79"/>
      <c r="R121" s="59"/>
      <c r="S121" s="59"/>
      <c r="T121" s="78"/>
      <c r="U121" s="121">
        <f t="shared" si="12"/>
        <v>0</v>
      </c>
      <c r="V121" s="75"/>
      <c r="W121" s="59"/>
      <c r="X121" s="1"/>
      <c r="Y121" s="76"/>
      <c r="Z121" s="79"/>
      <c r="AA121" s="59"/>
      <c r="AB121" s="59"/>
      <c r="AC121" s="59"/>
      <c r="AD121" s="78"/>
      <c r="AE121" s="121">
        <f t="shared" si="13"/>
        <v>0</v>
      </c>
      <c r="AF121" s="79">
        <v>0</v>
      </c>
      <c r="AG121" s="59">
        <v>0</v>
      </c>
      <c r="AH121" s="59">
        <v>9</v>
      </c>
      <c r="AI121" s="59">
        <v>0</v>
      </c>
      <c r="AJ121" s="78">
        <v>0</v>
      </c>
      <c r="AK121" s="79">
        <v>0</v>
      </c>
      <c r="AL121" s="59">
        <v>0</v>
      </c>
      <c r="AM121" s="59"/>
      <c r="AN121" s="78"/>
      <c r="AO121" s="109"/>
      <c r="AP121" s="75"/>
      <c r="AQ121" s="59"/>
      <c r="AR121" s="1"/>
      <c r="AS121" s="76"/>
      <c r="AT121" s="79"/>
      <c r="AU121" s="59"/>
      <c r="AV121" s="59"/>
      <c r="AW121" s="59"/>
      <c r="AX121" s="78"/>
      <c r="AY121" s="109"/>
      <c r="AZ121" s="75"/>
      <c r="BA121" s="59"/>
      <c r="BB121" s="1"/>
      <c r="BC121" s="1"/>
      <c r="BD121" s="76"/>
      <c r="BE121" s="79"/>
      <c r="BF121" s="59"/>
      <c r="BG121" s="59"/>
      <c r="BH121" s="59"/>
      <c r="BI121" s="59"/>
      <c r="BJ121" s="59"/>
      <c r="BK121" s="1"/>
    </row>
    <row r="122" spans="1:63">
      <c r="A122" s="1" t="s">
        <v>100</v>
      </c>
      <c r="B122" s="1">
        <v>47</v>
      </c>
      <c r="C122" s="1" t="s">
        <v>6</v>
      </c>
      <c r="D122" s="1" t="s">
        <v>491</v>
      </c>
      <c r="E122" s="1" t="s">
        <v>492</v>
      </c>
      <c r="F122" s="59">
        <v>3</v>
      </c>
      <c r="G122" s="59">
        <v>3</v>
      </c>
      <c r="H122" s="59">
        <v>6</v>
      </c>
      <c r="I122" s="59">
        <v>25</v>
      </c>
      <c r="J122" s="78"/>
      <c r="K122" s="118">
        <f t="shared" si="11"/>
        <v>37</v>
      </c>
      <c r="L122" s="75">
        <v>4</v>
      </c>
      <c r="M122" s="59">
        <v>4</v>
      </c>
      <c r="N122" s="1">
        <v>10</v>
      </c>
      <c r="O122" s="1">
        <v>7</v>
      </c>
      <c r="P122" s="76"/>
      <c r="Q122" s="79">
        <v>1</v>
      </c>
      <c r="R122" s="59"/>
      <c r="S122" s="59"/>
      <c r="T122" s="78"/>
      <c r="U122" s="121">
        <f t="shared" si="12"/>
        <v>1</v>
      </c>
      <c r="V122" s="75"/>
      <c r="W122" s="59"/>
      <c r="X122" s="1"/>
      <c r="Y122" s="76"/>
      <c r="Z122" s="79"/>
      <c r="AA122" s="59"/>
      <c r="AB122" s="59"/>
      <c r="AC122" s="59"/>
      <c r="AD122" s="59"/>
      <c r="AE122" s="59">
        <f t="shared" si="13"/>
        <v>0</v>
      </c>
      <c r="AF122" s="59">
        <v>0</v>
      </c>
      <c r="AG122" s="59">
        <v>0</v>
      </c>
      <c r="AH122" s="59">
        <v>0</v>
      </c>
      <c r="AI122" s="59">
        <v>0</v>
      </c>
      <c r="AJ122" s="78">
        <v>0</v>
      </c>
      <c r="AK122" s="79">
        <v>0</v>
      </c>
      <c r="AL122" s="59">
        <v>0</v>
      </c>
      <c r="AM122" s="59"/>
      <c r="AN122" s="78"/>
      <c r="AO122" s="109"/>
      <c r="AP122" s="75"/>
      <c r="AQ122" s="59"/>
      <c r="AR122" s="1"/>
      <c r="AS122" s="76"/>
      <c r="AT122" s="79"/>
      <c r="AU122" s="59"/>
      <c r="AV122" s="59"/>
      <c r="AW122" s="59"/>
      <c r="AX122" s="78"/>
      <c r="AY122" s="109"/>
      <c r="AZ122" s="75"/>
      <c r="BA122" s="59"/>
      <c r="BB122" s="1"/>
      <c r="BC122" s="1"/>
      <c r="BD122" s="76"/>
      <c r="BE122" s="79"/>
      <c r="BF122" s="59"/>
      <c r="BG122" s="59"/>
      <c r="BH122" s="59"/>
      <c r="BI122" s="59"/>
      <c r="BJ122" s="59"/>
      <c r="BK122" s="1"/>
    </row>
    <row r="123" spans="1:63">
      <c r="A123" s="12" t="s">
        <v>101</v>
      </c>
      <c r="B123" s="1">
        <v>47</v>
      </c>
      <c r="C123" s="1" t="s">
        <v>10</v>
      </c>
      <c r="D123" s="12" t="s">
        <v>493</v>
      </c>
      <c r="E123" s="12" t="s">
        <v>493</v>
      </c>
      <c r="F123" s="112">
        <v>25</v>
      </c>
      <c r="G123" s="112">
        <v>10</v>
      </c>
      <c r="H123" s="112">
        <v>0</v>
      </c>
      <c r="I123" s="112">
        <v>0</v>
      </c>
      <c r="J123" s="113">
        <v>0</v>
      </c>
      <c r="K123" s="118">
        <f t="shared" si="11"/>
        <v>35</v>
      </c>
      <c r="L123" s="114">
        <v>29</v>
      </c>
      <c r="M123" s="112">
        <v>12</v>
      </c>
      <c r="N123" s="112">
        <v>0</v>
      </c>
      <c r="O123" s="12">
        <v>0</v>
      </c>
      <c r="P123" s="115">
        <v>0</v>
      </c>
      <c r="Q123" s="116">
        <v>0</v>
      </c>
      <c r="R123" s="112">
        <v>0</v>
      </c>
      <c r="S123" s="112">
        <v>0</v>
      </c>
      <c r="T123" s="78">
        <v>0</v>
      </c>
      <c r="U123" s="121">
        <f t="shared" si="12"/>
        <v>0</v>
      </c>
      <c r="V123" s="114">
        <v>0</v>
      </c>
      <c r="W123" s="112">
        <v>0</v>
      </c>
      <c r="X123" s="12">
        <v>0</v>
      </c>
      <c r="Y123" s="115">
        <v>0</v>
      </c>
      <c r="Z123" s="116">
        <v>0</v>
      </c>
      <c r="AA123" s="112">
        <v>0</v>
      </c>
      <c r="AB123" s="112">
        <v>0</v>
      </c>
      <c r="AC123" s="59">
        <v>0</v>
      </c>
      <c r="AD123" s="59">
        <v>0</v>
      </c>
      <c r="AE123" s="76">
        <f t="shared" si="13"/>
        <v>0</v>
      </c>
      <c r="AF123" s="59">
        <v>0</v>
      </c>
      <c r="AG123" s="59">
        <v>0</v>
      </c>
      <c r="AH123" s="59">
        <v>0</v>
      </c>
      <c r="AI123" s="59">
        <v>0</v>
      </c>
      <c r="AJ123" s="115">
        <v>0</v>
      </c>
      <c r="AK123" s="59">
        <v>0</v>
      </c>
      <c r="AL123" s="59">
        <v>0</v>
      </c>
      <c r="AM123" s="112">
        <v>0</v>
      </c>
      <c r="AN123" s="113">
        <v>0</v>
      </c>
      <c r="AO123" s="120"/>
      <c r="AP123" s="114">
        <v>0</v>
      </c>
      <c r="AQ123" s="112">
        <v>0</v>
      </c>
      <c r="AR123" s="12">
        <v>0</v>
      </c>
      <c r="AS123" s="115">
        <v>0</v>
      </c>
      <c r="AT123" s="116">
        <v>0</v>
      </c>
      <c r="AU123" s="112">
        <v>0</v>
      </c>
      <c r="AV123" s="112">
        <v>0</v>
      </c>
      <c r="AW123" s="112">
        <v>0</v>
      </c>
      <c r="AX123" s="113">
        <v>0</v>
      </c>
      <c r="AY123" s="120"/>
      <c r="AZ123" s="114">
        <v>0</v>
      </c>
      <c r="BA123" s="112">
        <v>0</v>
      </c>
      <c r="BB123" s="12">
        <v>0</v>
      </c>
      <c r="BC123" s="12">
        <v>0</v>
      </c>
      <c r="BD123" s="115">
        <v>0</v>
      </c>
      <c r="BE123" s="116">
        <v>0</v>
      </c>
      <c r="BF123" s="112">
        <v>0</v>
      </c>
      <c r="BG123" s="112">
        <v>0</v>
      </c>
      <c r="BH123" s="112"/>
      <c r="BI123" s="112">
        <v>0</v>
      </c>
      <c r="BJ123" s="112">
        <v>0</v>
      </c>
      <c r="BK123" s="12">
        <v>0</v>
      </c>
    </row>
    <row r="124" spans="1:63">
      <c r="A124" s="12" t="s">
        <v>101</v>
      </c>
      <c r="B124" s="1">
        <v>47</v>
      </c>
      <c r="C124" s="1" t="s">
        <v>10</v>
      </c>
      <c r="D124" s="1" t="s">
        <v>494</v>
      </c>
      <c r="E124" s="1" t="s">
        <v>494</v>
      </c>
      <c r="F124" s="59">
        <v>0</v>
      </c>
      <c r="G124" s="59">
        <v>0</v>
      </c>
      <c r="H124" s="59">
        <v>15</v>
      </c>
      <c r="I124" s="59">
        <v>0</v>
      </c>
      <c r="J124" s="78">
        <v>0</v>
      </c>
      <c r="K124" s="118">
        <f t="shared" si="11"/>
        <v>15</v>
      </c>
      <c r="L124" s="75">
        <v>0</v>
      </c>
      <c r="M124" s="59">
        <v>11</v>
      </c>
      <c r="N124" s="59">
        <v>20</v>
      </c>
      <c r="O124" s="1">
        <v>5</v>
      </c>
      <c r="P124" s="76">
        <v>3</v>
      </c>
      <c r="Q124" s="79">
        <v>0</v>
      </c>
      <c r="R124" s="59">
        <v>0</v>
      </c>
      <c r="S124" s="59">
        <v>0</v>
      </c>
      <c r="T124" s="78">
        <v>0</v>
      </c>
      <c r="U124" s="121">
        <f t="shared" si="12"/>
        <v>0</v>
      </c>
      <c r="V124" s="75">
        <v>3</v>
      </c>
      <c r="W124" s="59">
        <v>0</v>
      </c>
      <c r="X124" s="1">
        <v>0</v>
      </c>
      <c r="Y124" s="76">
        <v>0</v>
      </c>
      <c r="Z124" s="79">
        <v>0</v>
      </c>
      <c r="AA124" s="59">
        <v>0</v>
      </c>
      <c r="AB124" s="59">
        <v>0</v>
      </c>
      <c r="AC124" s="59">
        <v>0</v>
      </c>
      <c r="AD124" s="59">
        <v>0</v>
      </c>
      <c r="AE124" s="76">
        <f t="shared" si="13"/>
        <v>0</v>
      </c>
      <c r="AF124" s="59">
        <v>0</v>
      </c>
      <c r="AG124" s="59">
        <v>0</v>
      </c>
      <c r="AH124" s="59">
        <v>0</v>
      </c>
      <c r="AI124" s="59">
        <v>0</v>
      </c>
      <c r="AJ124" s="76">
        <v>0</v>
      </c>
      <c r="AK124" s="59">
        <v>0</v>
      </c>
      <c r="AL124" s="59">
        <v>0</v>
      </c>
      <c r="AM124" s="59">
        <v>0</v>
      </c>
      <c r="AN124" s="78">
        <v>0</v>
      </c>
      <c r="AO124" s="109"/>
      <c r="AP124" s="75">
        <v>0</v>
      </c>
      <c r="AQ124" s="59">
        <v>0</v>
      </c>
      <c r="AR124" s="1">
        <v>0</v>
      </c>
      <c r="AS124" s="76">
        <v>0</v>
      </c>
      <c r="AT124" s="79">
        <v>0</v>
      </c>
      <c r="AU124" s="59">
        <v>0</v>
      </c>
      <c r="AV124" s="59">
        <v>0</v>
      </c>
      <c r="AW124" s="59">
        <v>0</v>
      </c>
      <c r="AX124" s="78">
        <v>0</v>
      </c>
      <c r="AY124" s="109"/>
      <c r="AZ124" s="75">
        <v>0</v>
      </c>
      <c r="BA124" s="59">
        <v>0</v>
      </c>
      <c r="BB124" s="1">
        <v>0</v>
      </c>
      <c r="BC124" s="1">
        <v>0</v>
      </c>
      <c r="BD124" s="76">
        <v>0</v>
      </c>
      <c r="BE124" s="79">
        <v>0</v>
      </c>
      <c r="BF124" s="59">
        <v>0</v>
      </c>
      <c r="BG124" s="59">
        <v>0</v>
      </c>
      <c r="BH124" s="59"/>
      <c r="BI124" s="112">
        <v>0</v>
      </c>
      <c r="BJ124" s="112">
        <v>0</v>
      </c>
      <c r="BK124" s="12">
        <v>0</v>
      </c>
    </row>
    <row r="125" spans="1:63">
      <c r="A125" s="12" t="s">
        <v>101</v>
      </c>
      <c r="B125" s="1">
        <v>47</v>
      </c>
      <c r="C125" s="1" t="s">
        <v>10</v>
      </c>
      <c r="D125" s="1" t="s">
        <v>352</v>
      </c>
      <c r="E125" s="1" t="s">
        <v>352</v>
      </c>
      <c r="F125" s="59">
        <v>0</v>
      </c>
      <c r="G125" s="59">
        <v>15</v>
      </c>
      <c r="H125" s="59">
        <v>10</v>
      </c>
      <c r="I125" s="59">
        <v>0</v>
      </c>
      <c r="J125" s="78">
        <v>0</v>
      </c>
      <c r="K125" s="118">
        <f t="shared" si="11"/>
        <v>25</v>
      </c>
      <c r="L125" s="75">
        <v>0</v>
      </c>
      <c r="M125" s="59">
        <v>0</v>
      </c>
      <c r="N125" s="59">
        <v>0</v>
      </c>
      <c r="O125" s="1">
        <v>0</v>
      </c>
      <c r="P125" s="76">
        <v>0</v>
      </c>
      <c r="Q125" s="79">
        <v>0</v>
      </c>
      <c r="R125" s="59">
        <v>0</v>
      </c>
      <c r="S125" s="59">
        <v>0</v>
      </c>
      <c r="T125" s="78">
        <v>0</v>
      </c>
      <c r="U125" s="121">
        <f t="shared" si="12"/>
        <v>0</v>
      </c>
      <c r="V125" s="112">
        <v>0</v>
      </c>
      <c r="W125" s="112">
        <v>0</v>
      </c>
      <c r="X125" s="112">
        <v>0</v>
      </c>
      <c r="Y125" s="76">
        <v>0</v>
      </c>
      <c r="Z125" s="79">
        <v>0</v>
      </c>
      <c r="AA125" s="59">
        <v>0</v>
      </c>
      <c r="AB125" s="59">
        <v>0</v>
      </c>
      <c r="AC125" s="59">
        <v>0</v>
      </c>
      <c r="AD125" s="59">
        <v>0</v>
      </c>
      <c r="AE125" s="76">
        <f t="shared" si="13"/>
        <v>0</v>
      </c>
      <c r="AF125" s="59">
        <v>0</v>
      </c>
      <c r="AG125" s="59">
        <v>0</v>
      </c>
      <c r="AH125" s="59">
        <v>0</v>
      </c>
      <c r="AI125" s="59">
        <v>0</v>
      </c>
      <c r="AJ125" s="76">
        <v>0</v>
      </c>
      <c r="AK125" s="59">
        <v>0</v>
      </c>
      <c r="AL125" s="59">
        <v>0</v>
      </c>
      <c r="AM125" s="59">
        <v>0</v>
      </c>
      <c r="AN125" s="78">
        <v>0</v>
      </c>
      <c r="AO125" s="109"/>
      <c r="AP125" s="75">
        <v>0</v>
      </c>
      <c r="AQ125" s="59">
        <v>0</v>
      </c>
      <c r="AR125" s="1">
        <v>0</v>
      </c>
      <c r="AS125" s="76">
        <v>0</v>
      </c>
      <c r="AT125" s="79">
        <v>0</v>
      </c>
      <c r="AU125" s="59">
        <v>0</v>
      </c>
      <c r="AV125" s="59">
        <v>0</v>
      </c>
      <c r="AW125" s="59">
        <v>0</v>
      </c>
      <c r="AX125" s="78">
        <v>0</v>
      </c>
      <c r="AY125" s="109"/>
      <c r="AZ125" s="75">
        <v>0</v>
      </c>
      <c r="BA125" s="59">
        <v>0</v>
      </c>
      <c r="BB125" s="1">
        <v>0</v>
      </c>
      <c r="BC125" s="1">
        <v>0</v>
      </c>
      <c r="BD125" s="76">
        <v>0</v>
      </c>
      <c r="BE125" s="79">
        <v>0</v>
      </c>
      <c r="BF125" s="59">
        <v>0</v>
      </c>
      <c r="BG125" s="59">
        <v>0</v>
      </c>
      <c r="BH125" s="59"/>
      <c r="BI125" s="112">
        <v>0</v>
      </c>
      <c r="BJ125" s="112">
        <v>0</v>
      </c>
      <c r="BK125" s="12">
        <v>0</v>
      </c>
    </row>
    <row r="126" spans="1:63">
      <c r="A126" s="12" t="s">
        <v>101</v>
      </c>
      <c r="B126" s="1">
        <v>47</v>
      </c>
      <c r="C126" s="1" t="s">
        <v>10</v>
      </c>
      <c r="D126" s="1" t="s">
        <v>350</v>
      </c>
      <c r="E126" s="1" t="s">
        <v>350</v>
      </c>
      <c r="F126" s="59">
        <v>0</v>
      </c>
      <c r="G126" s="59">
        <v>0</v>
      </c>
      <c r="H126" s="59">
        <v>0</v>
      </c>
      <c r="I126" s="59">
        <v>25</v>
      </c>
      <c r="J126" s="78">
        <v>25</v>
      </c>
      <c r="K126" s="118">
        <f t="shared" si="11"/>
        <v>50</v>
      </c>
      <c r="L126" s="75">
        <v>0</v>
      </c>
      <c r="M126" s="59">
        <v>0</v>
      </c>
      <c r="N126" s="59">
        <v>0</v>
      </c>
      <c r="O126" s="1">
        <v>0</v>
      </c>
      <c r="P126" s="76">
        <v>0</v>
      </c>
      <c r="Q126" s="79">
        <v>0</v>
      </c>
      <c r="R126" s="59">
        <v>0</v>
      </c>
      <c r="S126" s="59">
        <v>0</v>
      </c>
      <c r="T126" s="78">
        <v>0</v>
      </c>
      <c r="U126" s="121">
        <f t="shared" si="12"/>
        <v>0</v>
      </c>
      <c r="V126" s="112">
        <v>0</v>
      </c>
      <c r="W126" s="112">
        <v>24</v>
      </c>
      <c r="X126" s="112">
        <v>26</v>
      </c>
      <c r="Y126" s="76">
        <v>0</v>
      </c>
      <c r="Z126" s="79">
        <v>0</v>
      </c>
      <c r="AA126" s="59">
        <v>0</v>
      </c>
      <c r="AB126" s="59">
        <v>0</v>
      </c>
      <c r="AC126" s="59">
        <v>0</v>
      </c>
      <c r="AD126" s="59">
        <v>0</v>
      </c>
      <c r="AE126" s="76">
        <f t="shared" si="13"/>
        <v>0</v>
      </c>
      <c r="AF126" s="59">
        <v>0</v>
      </c>
      <c r="AG126" s="59">
        <v>0</v>
      </c>
      <c r="AH126" s="59">
        <v>0</v>
      </c>
      <c r="AI126" s="59">
        <v>0</v>
      </c>
      <c r="AJ126" s="76">
        <v>0</v>
      </c>
      <c r="AK126" s="59">
        <v>0</v>
      </c>
      <c r="AL126" s="59">
        <v>0</v>
      </c>
      <c r="AM126" s="59">
        <v>0</v>
      </c>
      <c r="AN126" s="78">
        <v>0</v>
      </c>
      <c r="AO126" s="109"/>
      <c r="AP126" s="75">
        <v>0</v>
      </c>
      <c r="AQ126" s="59">
        <v>0</v>
      </c>
      <c r="AR126" s="1">
        <v>0</v>
      </c>
      <c r="AS126" s="76">
        <v>0</v>
      </c>
      <c r="AT126" s="79">
        <v>0</v>
      </c>
      <c r="AU126" s="59">
        <v>0</v>
      </c>
      <c r="AV126" s="59">
        <v>0</v>
      </c>
      <c r="AW126" s="59">
        <v>0</v>
      </c>
      <c r="AX126" s="78">
        <v>0</v>
      </c>
      <c r="AY126" s="109"/>
      <c r="AZ126" s="75">
        <v>0</v>
      </c>
      <c r="BA126" s="59">
        <v>0</v>
      </c>
      <c r="BB126" s="1">
        <v>0</v>
      </c>
      <c r="BC126" s="1">
        <v>0</v>
      </c>
      <c r="BD126" s="76">
        <v>0</v>
      </c>
      <c r="BE126" s="79">
        <v>0</v>
      </c>
      <c r="BF126" s="59">
        <v>0</v>
      </c>
      <c r="BG126" s="59">
        <v>0</v>
      </c>
      <c r="BH126" s="59"/>
      <c r="BI126" s="112">
        <v>0</v>
      </c>
      <c r="BJ126" s="112">
        <v>0</v>
      </c>
      <c r="BK126" s="12">
        <v>0</v>
      </c>
    </row>
    <row r="127" spans="1:63">
      <c r="A127" s="12" t="s">
        <v>101</v>
      </c>
      <c r="B127" s="1">
        <v>47</v>
      </c>
      <c r="C127" s="1" t="s">
        <v>10</v>
      </c>
      <c r="D127" s="1" t="s">
        <v>495</v>
      </c>
      <c r="E127" s="1" t="s">
        <v>495</v>
      </c>
      <c r="F127" s="59">
        <v>0</v>
      </c>
      <c r="G127" s="59">
        <v>0</v>
      </c>
      <c r="H127" s="59">
        <v>0</v>
      </c>
      <c r="I127" s="59">
        <v>0</v>
      </c>
      <c r="J127" s="78">
        <v>0</v>
      </c>
      <c r="K127" s="118">
        <f t="shared" si="11"/>
        <v>0</v>
      </c>
      <c r="L127" s="75">
        <v>0</v>
      </c>
      <c r="M127" s="59">
        <v>0</v>
      </c>
      <c r="N127" s="59">
        <v>0</v>
      </c>
      <c r="O127" s="1">
        <v>0</v>
      </c>
      <c r="P127" s="76">
        <v>0</v>
      </c>
      <c r="Q127" s="79">
        <v>28</v>
      </c>
      <c r="R127" s="59">
        <v>0</v>
      </c>
      <c r="S127" s="59">
        <v>0</v>
      </c>
      <c r="T127" s="78">
        <v>0</v>
      </c>
      <c r="U127" s="121">
        <f t="shared" si="12"/>
        <v>28</v>
      </c>
      <c r="V127" s="112">
        <v>0</v>
      </c>
      <c r="W127" s="112">
        <v>0</v>
      </c>
      <c r="X127" s="112">
        <v>0</v>
      </c>
      <c r="Y127" s="76">
        <v>0</v>
      </c>
      <c r="Z127" s="79">
        <v>0</v>
      </c>
      <c r="AA127" s="59">
        <v>0</v>
      </c>
      <c r="AB127" s="59">
        <v>0</v>
      </c>
      <c r="AC127" s="59">
        <v>0</v>
      </c>
      <c r="AD127" s="59">
        <v>0</v>
      </c>
      <c r="AE127" s="76">
        <f t="shared" si="13"/>
        <v>0</v>
      </c>
      <c r="AF127" s="59">
        <v>0</v>
      </c>
      <c r="AG127" s="59">
        <v>0</v>
      </c>
      <c r="AH127" s="59">
        <v>0</v>
      </c>
      <c r="AI127" s="59">
        <v>0</v>
      </c>
      <c r="AJ127" s="76">
        <v>0</v>
      </c>
      <c r="AK127" s="59">
        <v>0</v>
      </c>
      <c r="AL127" s="59">
        <v>0</v>
      </c>
      <c r="AM127" s="59">
        <v>0</v>
      </c>
      <c r="AN127" s="78">
        <v>0</v>
      </c>
      <c r="AO127" s="109"/>
      <c r="AP127" s="75">
        <v>0</v>
      </c>
      <c r="AQ127" s="59">
        <v>0</v>
      </c>
      <c r="AR127" s="1">
        <v>0</v>
      </c>
      <c r="AS127" s="76">
        <v>0</v>
      </c>
      <c r="AT127" s="79">
        <v>0</v>
      </c>
      <c r="AU127" s="59">
        <v>0</v>
      </c>
      <c r="AV127" s="59">
        <v>0</v>
      </c>
      <c r="AW127" s="59">
        <v>0</v>
      </c>
      <c r="AX127" s="78">
        <v>0</v>
      </c>
      <c r="AY127" s="109"/>
      <c r="AZ127" s="75">
        <v>0</v>
      </c>
      <c r="BA127" s="59">
        <v>0</v>
      </c>
      <c r="BB127" s="1">
        <v>0</v>
      </c>
      <c r="BC127" s="1">
        <v>0</v>
      </c>
      <c r="BD127" s="76">
        <v>0</v>
      </c>
      <c r="BE127" s="79">
        <v>0</v>
      </c>
      <c r="BF127" s="59">
        <v>0</v>
      </c>
      <c r="BG127" s="59">
        <v>0</v>
      </c>
      <c r="BH127" s="59"/>
      <c r="BI127" s="112">
        <v>0</v>
      </c>
      <c r="BJ127" s="112">
        <v>0</v>
      </c>
      <c r="BK127" s="12">
        <v>0</v>
      </c>
    </row>
    <row r="128" spans="1:63">
      <c r="A128" s="12" t="s">
        <v>101</v>
      </c>
      <c r="B128" s="1">
        <v>47</v>
      </c>
      <c r="C128" s="1" t="s">
        <v>10</v>
      </c>
      <c r="D128" s="1" t="s">
        <v>496</v>
      </c>
      <c r="E128" s="1" t="s">
        <v>496</v>
      </c>
      <c r="F128" s="59">
        <v>0</v>
      </c>
      <c r="G128" s="59">
        <v>0</v>
      </c>
      <c r="H128" s="59">
        <v>0</v>
      </c>
      <c r="I128" s="59">
        <v>0</v>
      </c>
      <c r="J128" s="78">
        <v>0</v>
      </c>
      <c r="K128" s="118">
        <f t="shared" si="11"/>
        <v>0</v>
      </c>
      <c r="L128" s="75">
        <v>0</v>
      </c>
      <c r="M128" s="59">
        <v>0</v>
      </c>
      <c r="N128" s="59">
        <v>0</v>
      </c>
      <c r="O128" s="1">
        <v>0</v>
      </c>
      <c r="P128" s="76">
        <v>0</v>
      </c>
      <c r="Q128" s="79">
        <v>0</v>
      </c>
      <c r="R128" s="59">
        <v>28</v>
      </c>
      <c r="S128" s="59">
        <v>28</v>
      </c>
      <c r="T128" s="78">
        <v>28</v>
      </c>
      <c r="U128" s="121">
        <f t="shared" si="12"/>
        <v>84</v>
      </c>
      <c r="V128" s="112">
        <v>0</v>
      </c>
      <c r="W128" s="112">
        <v>0</v>
      </c>
      <c r="X128" s="112">
        <v>0</v>
      </c>
      <c r="Y128" s="76">
        <v>0</v>
      </c>
      <c r="Z128" s="79">
        <v>0</v>
      </c>
      <c r="AA128" s="59">
        <v>0</v>
      </c>
      <c r="AB128" s="59">
        <v>0</v>
      </c>
      <c r="AC128" s="59">
        <v>0</v>
      </c>
      <c r="AD128" s="59">
        <v>0</v>
      </c>
      <c r="AE128" s="76">
        <f t="shared" si="13"/>
        <v>0</v>
      </c>
      <c r="AF128" s="59">
        <v>0</v>
      </c>
      <c r="AG128" s="59">
        <v>0</v>
      </c>
      <c r="AH128" s="59">
        <v>0</v>
      </c>
      <c r="AI128" s="59">
        <v>0</v>
      </c>
      <c r="AJ128" s="76">
        <v>0</v>
      </c>
      <c r="AK128" s="59">
        <v>0</v>
      </c>
      <c r="AL128" s="59">
        <v>0</v>
      </c>
      <c r="AM128" s="59">
        <v>0</v>
      </c>
      <c r="AN128" s="78">
        <v>0</v>
      </c>
      <c r="AO128" s="109"/>
      <c r="AP128" s="75">
        <v>0</v>
      </c>
      <c r="AQ128" s="59">
        <v>0</v>
      </c>
      <c r="AR128" s="1">
        <v>0</v>
      </c>
      <c r="AS128" s="76">
        <v>0</v>
      </c>
      <c r="AT128" s="79">
        <v>0</v>
      </c>
      <c r="AU128" s="59">
        <v>0</v>
      </c>
      <c r="AV128" s="59">
        <v>0</v>
      </c>
      <c r="AW128" s="59">
        <v>0</v>
      </c>
      <c r="AX128" s="78">
        <v>0</v>
      </c>
      <c r="AY128" s="109"/>
      <c r="AZ128" s="75">
        <v>0</v>
      </c>
      <c r="BA128" s="59">
        <v>0</v>
      </c>
      <c r="BB128" s="1">
        <v>0</v>
      </c>
      <c r="BC128" s="1">
        <v>0</v>
      </c>
      <c r="BD128" s="76">
        <v>0</v>
      </c>
      <c r="BE128" s="79">
        <v>0</v>
      </c>
      <c r="BF128" s="59">
        <v>0</v>
      </c>
      <c r="BG128" s="59">
        <v>0</v>
      </c>
      <c r="BH128" s="59"/>
      <c r="BI128" s="112">
        <v>0</v>
      </c>
      <c r="BJ128" s="112">
        <v>0</v>
      </c>
      <c r="BK128" s="12">
        <v>0</v>
      </c>
    </row>
    <row r="129" spans="1:63">
      <c r="A129" s="12" t="s">
        <v>101</v>
      </c>
      <c r="B129" s="1">
        <v>47</v>
      </c>
      <c r="C129" s="1" t="s">
        <v>10</v>
      </c>
      <c r="D129" s="1" t="s">
        <v>497</v>
      </c>
      <c r="E129" s="1" t="s">
        <v>497</v>
      </c>
      <c r="F129" s="59">
        <v>0</v>
      </c>
      <c r="G129" s="59">
        <v>0</v>
      </c>
      <c r="H129" s="59">
        <v>0</v>
      </c>
      <c r="I129" s="59">
        <v>0</v>
      </c>
      <c r="J129" s="78">
        <v>0</v>
      </c>
      <c r="K129" s="118">
        <f t="shared" si="11"/>
        <v>0</v>
      </c>
      <c r="L129" s="75">
        <v>0</v>
      </c>
      <c r="M129" s="59">
        <v>0</v>
      </c>
      <c r="N129" s="59">
        <v>0</v>
      </c>
      <c r="O129" s="1">
        <v>0</v>
      </c>
      <c r="P129" s="76">
        <v>0</v>
      </c>
      <c r="Q129" s="79">
        <v>0</v>
      </c>
      <c r="R129" s="59">
        <v>0</v>
      </c>
      <c r="S129" s="59">
        <v>0</v>
      </c>
      <c r="T129" s="78">
        <v>0</v>
      </c>
      <c r="U129" s="121">
        <f t="shared" si="12"/>
        <v>0</v>
      </c>
      <c r="V129" s="112">
        <v>0</v>
      </c>
      <c r="W129" s="112">
        <v>0</v>
      </c>
      <c r="X129" s="112">
        <v>0</v>
      </c>
      <c r="Y129" s="76">
        <v>0</v>
      </c>
      <c r="Z129" s="79">
        <v>28</v>
      </c>
      <c r="AA129" s="59">
        <v>28</v>
      </c>
      <c r="AB129" s="59">
        <v>24</v>
      </c>
      <c r="AC129" s="59">
        <v>0</v>
      </c>
      <c r="AD129" s="59">
        <v>0</v>
      </c>
      <c r="AE129" s="76">
        <f t="shared" si="13"/>
        <v>80</v>
      </c>
      <c r="AF129" s="59">
        <v>0</v>
      </c>
      <c r="AG129" s="59">
        <v>0</v>
      </c>
      <c r="AH129" s="59">
        <v>0</v>
      </c>
      <c r="AI129" s="59">
        <v>0</v>
      </c>
      <c r="AJ129" s="76">
        <v>0</v>
      </c>
      <c r="AK129" s="59">
        <v>0</v>
      </c>
      <c r="AL129" s="59">
        <v>0</v>
      </c>
      <c r="AM129" s="59">
        <v>0</v>
      </c>
      <c r="AN129" s="78">
        <v>0</v>
      </c>
      <c r="AO129" s="109"/>
      <c r="AP129" s="75">
        <v>0</v>
      </c>
      <c r="AQ129" s="59">
        <v>0</v>
      </c>
      <c r="AR129" s="1">
        <v>0</v>
      </c>
      <c r="AS129" s="76">
        <v>0</v>
      </c>
      <c r="AT129" s="79">
        <v>0</v>
      </c>
      <c r="AU129" s="59">
        <v>0</v>
      </c>
      <c r="AV129" s="59">
        <v>0</v>
      </c>
      <c r="AW129" s="59">
        <v>0</v>
      </c>
      <c r="AX129" s="78">
        <v>0</v>
      </c>
      <c r="AY129" s="109"/>
      <c r="AZ129" s="75">
        <v>0</v>
      </c>
      <c r="BA129" s="59">
        <v>0</v>
      </c>
      <c r="BB129" s="1">
        <v>0</v>
      </c>
      <c r="BC129" s="1">
        <v>0</v>
      </c>
      <c r="BD129" s="76">
        <v>0</v>
      </c>
      <c r="BE129" s="79">
        <v>0</v>
      </c>
      <c r="BF129" s="59">
        <v>0</v>
      </c>
      <c r="BG129" s="59">
        <v>0</v>
      </c>
      <c r="BH129" s="59"/>
      <c r="BI129" s="112">
        <v>0</v>
      </c>
      <c r="BJ129" s="112">
        <v>0</v>
      </c>
      <c r="BK129" s="12">
        <v>0</v>
      </c>
    </row>
    <row r="130" spans="1:63">
      <c r="A130" s="12" t="s">
        <v>101</v>
      </c>
      <c r="B130" s="1">
        <v>47</v>
      </c>
      <c r="C130" s="1" t="s">
        <v>10</v>
      </c>
      <c r="D130" s="1" t="s">
        <v>498</v>
      </c>
      <c r="E130" s="1" t="s">
        <v>498</v>
      </c>
      <c r="F130" s="59">
        <v>0</v>
      </c>
      <c r="G130" s="59">
        <v>0</v>
      </c>
      <c r="H130" s="59">
        <v>0</v>
      </c>
      <c r="I130" s="59">
        <v>0</v>
      </c>
      <c r="J130" s="78">
        <v>0</v>
      </c>
      <c r="K130" s="118">
        <f t="shared" si="11"/>
        <v>0</v>
      </c>
      <c r="L130" s="75">
        <v>0</v>
      </c>
      <c r="M130" s="59">
        <v>0</v>
      </c>
      <c r="N130" s="59">
        <v>0</v>
      </c>
      <c r="O130" s="1">
        <v>0</v>
      </c>
      <c r="P130" s="76">
        <v>0</v>
      </c>
      <c r="Q130" s="79">
        <v>0</v>
      </c>
      <c r="R130" s="59">
        <v>0</v>
      </c>
      <c r="S130" s="59">
        <v>0</v>
      </c>
      <c r="T130" s="78">
        <v>0</v>
      </c>
      <c r="U130" s="121">
        <f t="shared" si="12"/>
        <v>0</v>
      </c>
      <c r="V130" s="112">
        <v>0</v>
      </c>
      <c r="W130" s="112">
        <v>0</v>
      </c>
      <c r="X130" s="112">
        <v>0</v>
      </c>
      <c r="Y130" s="76">
        <v>0</v>
      </c>
      <c r="Z130" s="79">
        <v>0</v>
      </c>
      <c r="AA130" s="59">
        <v>0</v>
      </c>
      <c r="AB130" s="59">
        <v>4</v>
      </c>
      <c r="AC130" s="59">
        <v>28</v>
      </c>
      <c r="AD130" s="59">
        <v>0</v>
      </c>
      <c r="AE130" s="76">
        <f t="shared" si="13"/>
        <v>32</v>
      </c>
      <c r="AF130" s="59">
        <v>0</v>
      </c>
      <c r="AG130" s="59">
        <v>0</v>
      </c>
      <c r="AH130" s="59">
        <v>0</v>
      </c>
      <c r="AI130" s="59">
        <v>0</v>
      </c>
      <c r="AJ130" s="76">
        <v>0</v>
      </c>
      <c r="AK130" s="59">
        <v>0</v>
      </c>
      <c r="AL130" s="59">
        <v>0</v>
      </c>
      <c r="AM130" s="59">
        <v>0</v>
      </c>
      <c r="AN130" s="78">
        <v>0</v>
      </c>
      <c r="AO130" s="109"/>
      <c r="AP130" s="59">
        <v>0</v>
      </c>
      <c r="AQ130" s="59">
        <v>0</v>
      </c>
      <c r="AR130" s="59">
        <v>0</v>
      </c>
      <c r="AS130" s="76">
        <v>0</v>
      </c>
      <c r="AT130" s="79">
        <v>0</v>
      </c>
      <c r="AU130" s="59">
        <v>0</v>
      </c>
      <c r="AV130" s="59">
        <v>0</v>
      </c>
      <c r="AW130" s="59">
        <v>0</v>
      </c>
      <c r="AX130" s="78">
        <v>0</v>
      </c>
      <c r="AY130" s="109"/>
      <c r="AZ130" s="75">
        <v>0</v>
      </c>
      <c r="BA130" s="59">
        <v>0</v>
      </c>
      <c r="BB130" s="1">
        <v>0</v>
      </c>
      <c r="BC130" s="1">
        <v>0</v>
      </c>
      <c r="BD130" s="76">
        <v>0</v>
      </c>
      <c r="BE130" s="79">
        <v>0</v>
      </c>
      <c r="BF130" s="59">
        <v>0</v>
      </c>
      <c r="BG130" s="59">
        <v>0</v>
      </c>
      <c r="BH130" s="59"/>
      <c r="BI130" s="112">
        <v>0</v>
      </c>
      <c r="BJ130" s="112">
        <v>0</v>
      </c>
      <c r="BK130" s="12">
        <v>0</v>
      </c>
    </row>
    <row r="131" spans="1:63">
      <c r="A131" s="12" t="s">
        <v>101</v>
      </c>
      <c r="B131" s="1">
        <v>47</v>
      </c>
      <c r="C131" s="1" t="s">
        <v>10</v>
      </c>
      <c r="D131" s="1" t="s">
        <v>499</v>
      </c>
      <c r="E131" s="1" t="s">
        <v>499</v>
      </c>
      <c r="F131" s="59">
        <v>0</v>
      </c>
      <c r="G131" s="59">
        <v>0</v>
      </c>
      <c r="H131" s="59">
        <v>0</v>
      </c>
      <c r="I131" s="59">
        <v>0</v>
      </c>
      <c r="J131" s="78">
        <v>0</v>
      </c>
      <c r="K131" s="118">
        <f t="shared" si="11"/>
        <v>0</v>
      </c>
      <c r="L131" s="75">
        <v>0</v>
      </c>
      <c r="M131" s="59">
        <v>0</v>
      </c>
      <c r="N131" s="59">
        <v>0</v>
      </c>
      <c r="O131" s="1">
        <v>0</v>
      </c>
      <c r="P131" s="76">
        <v>0</v>
      </c>
      <c r="Q131" s="79">
        <v>0</v>
      </c>
      <c r="R131" s="59">
        <v>0</v>
      </c>
      <c r="S131" s="59">
        <v>0</v>
      </c>
      <c r="T131" s="78">
        <v>0</v>
      </c>
      <c r="U131" s="121">
        <f t="shared" si="12"/>
        <v>0</v>
      </c>
      <c r="V131" s="112">
        <v>0</v>
      </c>
      <c r="W131" s="112">
        <v>0</v>
      </c>
      <c r="X131" s="112">
        <v>0</v>
      </c>
      <c r="Y131" s="76">
        <v>0</v>
      </c>
      <c r="Z131" s="79">
        <v>0</v>
      </c>
      <c r="AA131" s="59">
        <v>0</v>
      </c>
      <c r="AB131" s="59">
        <v>0</v>
      </c>
      <c r="AC131" s="59">
        <v>0</v>
      </c>
      <c r="AD131" s="59">
        <v>28</v>
      </c>
      <c r="AE131" s="76">
        <f t="shared" si="13"/>
        <v>28</v>
      </c>
      <c r="AF131" s="59">
        <v>0</v>
      </c>
      <c r="AG131" s="59">
        <v>0</v>
      </c>
      <c r="AH131" s="59">
        <v>0</v>
      </c>
      <c r="AI131" s="59">
        <v>0</v>
      </c>
      <c r="AJ131" s="76">
        <v>0</v>
      </c>
      <c r="AK131" s="59">
        <v>0</v>
      </c>
      <c r="AL131" s="59"/>
      <c r="AM131" s="59">
        <v>0</v>
      </c>
      <c r="AN131" s="78">
        <v>0</v>
      </c>
      <c r="AO131" s="109"/>
      <c r="AP131" s="59">
        <v>0</v>
      </c>
      <c r="AQ131" s="59">
        <v>0</v>
      </c>
      <c r="AR131" s="59">
        <v>0</v>
      </c>
      <c r="AS131" s="76">
        <v>0</v>
      </c>
      <c r="AT131" s="79">
        <v>0</v>
      </c>
      <c r="AU131" s="59">
        <v>0</v>
      </c>
      <c r="AV131" s="59">
        <v>0</v>
      </c>
      <c r="AW131" s="78">
        <v>0</v>
      </c>
      <c r="AX131" s="78">
        <v>0</v>
      </c>
      <c r="AY131" s="109"/>
      <c r="AZ131" s="75">
        <v>0</v>
      </c>
      <c r="BA131" s="59">
        <v>0</v>
      </c>
      <c r="BB131" s="1">
        <v>0</v>
      </c>
      <c r="BC131" s="1">
        <v>0</v>
      </c>
      <c r="BD131" s="76">
        <v>0</v>
      </c>
      <c r="BE131" s="79">
        <v>0</v>
      </c>
      <c r="BF131" s="59">
        <v>0</v>
      </c>
      <c r="BG131" s="59">
        <v>0</v>
      </c>
      <c r="BH131" s="59"/>
      <c r="BI131" s="112">
        <v>0</v>
      </c>
      <c r="BJ131" s="112">
        <v>0</v>
      </c>
      <c r="BK131" s="12">
        <v>0</v>
      </c>
    </row>
    <row r="132" spans="1:63">
      <c r="A132" s="12" t="s">
        <v>101</v>
      </c>
      <c r="B132" s="1">
        <v>47</v>
      </c>
      <c r="C132" s="1" t="s">
        <v>10</v>
      </c>
      <c r="D132" s="1" t="s">
        <v>500</v>
      </c>
      <c r="E132" s="1" t="s">
        <v>500</v>
      </c>
      <c r="F132" s="59">
        <v>0</v>
      </c>
      <c r="G132" s="59">
        <v>0</v>
      </c>
      <c r="H132" s="59">
        <v>0</v>
      </c>
      <c r="I132" s="59">
        <v>0</v>
      </c>
      <c r="J132" s="78">
        <v>0</v>
      </c>
      <c r="K132" s="118">
        <f t="shared" si="11"/>
        <v>0</v>
      </c>
      <c r="L132" s="75">
        <v>0</v>
      </c>
      <c r="M132" s="59">
        <v>0</v>
      </c>
      <c r="N132" s="59">
        <v>0</v>
      </c>
      <c r="O132" s="1">
        <v>0</v>
      </c>
      <c r="P132" s="76">
        <v>0</v>
      </c>
      <c r="Q132" s="79">
        <v>0</v>
      </c>
      <c r="R132" s="59">
        <v>0</v>
      </c>
      <c r="S132" s="59">
        <v>0</v>
      </c>
      <c r="T132" s="78">
        <v>0</v>
      </c>
      <c r="U132" s="121">
        <f t="shared" si="12"/>
        <v>0</v>
      </c>
      <c r="V132" s="112">
        <v>0</v>
      </c>
      <c r="W132" s="112">
        <v>0</v>
      </c>
      <c r="X132" s="112">
        <v>0</v>
      </c>
      <c r="Y132" s="76">
        <v>0</v>
      </c>
      <c r="Z132" s="79">
        <v>0</v>
      </c>
      <c r="AA132" s="59">
        <v>0</v>
      </c>
      <c r="AB132" s="59">
        <v>0</v>
      </c>
      <c r="AC132" s="59">
        <v>0</v>
      </c>
      <c r="AD132" s="59">
        <v>0</v>
      </c>
      <c r="AE132" s="76">
        <f t="shared" si="13"/>
        <v>0</v>
      </c>
      <c r="AF132" s="59">
        <v>0</v>
      </c>
      <c r="AG132" s="59">
        <v>0</v>
      </c>
      <c r="AH132" s="59">
        <v>0</v>
      </c>
      <c r="AI132" s="59">
        <v>0</v>
      </c>
      <c r="AJ132" s="76">
        <v>0</v>
      </c>
      <c r="AK132" s="59">
        <v>16</v>
      </c>
      <c r="AL132" s="59">
        <v>28</v>
      </c>
      <c r="AM132" s="59">
        <v>28</v>
      </c>
      <c r="AN132" s="78">
        <v>28</v>
      </c>
      <c r="AO132" s="109"/>
      <c r="AP132" s="59">
        <v>0</v>
      </c>
      <c r="AQ132" s="59">
        <v>0</v>
      </c>
      <c r="AR132" s="59">
        <v>0</v>
      </c>
      <c r="AS132" s="76">
        <v>0</v>
      </c>
      <c r="AT132" s="79">
        <v>28</v>
      </c>
      <c r="AU132" s="59">
        <v>0</v>
      </c>
      <c r="AV132" s="59">
        <v>0</v>
      </c>
      <c r="AW132" s="59">
        <v>0</v>
      </c>
      <c r="AX132" s="78">
        <v>0</v>
      </c>
      <c r="AY132" s="109"/>
      <c r="AZ132" s="75">
        <v>0</v>
      </c>
      <c r="BA132" s="59">
        <v>0</v>
      </c>
      <c r="BB132" s="1">
        <v>0</v>
      </c>
      <c r="BC132" s="1">
        <v>0</v>
      </c>
      <c r="BD132" s="76">
        <v>0</v>
      </c>
      <c r="BE132" s="79">
        <v>0</v>
      </c>
      <c r="BF132" s="59">
        <v>0</v>
      </c>
      <c r="BG132" s="59">
        <v>0</v>
      </c>
      <c r="BH132" s="59"/>
      <c r="BI132" s="112">
        <v>0</v>
      </c>
      <c r="BJ132" s="112">
        <v>0</v>
      </c>
      <c r="BK132" s="12">
        <v>0</v>
      </c>
    </row>
    <row r="133" spans="1:63">
      <c r="A133" s="12" t="s">
        <v>101</v>
      </c>
      <c r="B133" s="1">
        <v>47</v>
      </c>
      <c r="C133" s="1" t="s">
        <v>10</v>
      </c>
      <c r="D133" s="1" t="s">
        <v>501</v>
      </c>
      <c r="E133" s="1" t="s">
        <v>501</v>
      </c>
      <c r="F133" s="59">
        <v>0</v>
      </c>
      <c r="G133" s="59">
        <v>0</v>
      </c>
      <c r="H133" s="59">
        <v>0</v>
      </c>
      <c r="I133" s="59">
        <v>0</v>
      </c>
      <c r="J133" s="78">
        <v>0</v>
      </c>
      <c r="K133" s="118">
        <f t="shared" si="11"/>
        <v>0</v>
      </c>
      <c r="L133" s="75">
        <v>0</v>
      </c>
      <c r="M133" s="59">
        <v>0</v>
      </c>
      <c r="N133" s="59">
        <v>0</v>
      </c>
      <c r="O133" s="1">
        <v>0</v>
      </c>
      <c r="P133" s="76">
        <v>0</v>
      </c>
      <c r="Q133" s="79">
        <v>0</v>
      </c>
      <c r="R133" s="59">
        <v>0</v>
      </c>
      <c r="S133" s="59">
        <v>0</v>
      </c>
      <c r="T133" s="78">
        <v>0</v>
      </c>
      <c r="U133" s="121">
        <f t="shared" si="12"/>
        <v>0</v>
      </c>
      <c r="V133" s="112">
        <v>0</v>
      </c>
      <c r="W133" s="112">
        <v>0</v>
      </c>
      <c r="X133" s="112">
        <v>0</v>
      </c>
      <c r="Y133" s="76">
        <v>0</v>
      </c>
      <c r="Z133" s="79">
        <v>0</v>
      </c>
      <c r="AA133" s="59">
        <v>0</v>
      </c>
      <c r="AB133" s="59">
        <v>0</v>
      </c>
      <c r="AC133" s="59">
        <v>0</v>
      </c>
      <c r="AD133" s="59">
        <v>0</v>
      </c>
      <c r="AE133" s="76">
        <f t="shared" si="13"/>
        <v>0</v>
      </c>
      <c r="AF133" s="59">
        <v>0</v>
      </c>
      <c r="AG133" s="59">
        <v>0</v>
      </c>
      <c r="AH133" s="59">
        <v>0</v>
      </c>
      <c r="AI133" s="59">
        <v>0</v>
      </c>
      <c r="AJ133" s="76">
        <v>0</v>
      </c>
      <c r="AK133" s="59">
        <v>0</v>
      </c>
      <c r="AL133" s="59">
        <v>0</v>
      </c>
      <c r="AM133" s="59">
        <v>0</v>
      </c>
      <c r="AN133" s="78">
        <v>0</v>
      </c>
      <c r="AO133" s="109"/>
      <c r="AP133" s="59">
        <v>0</v>
      </c>
      <c r="AQ133" s="59">
        <v>0</v>
      </c>
      <c r="AR133" s="59">
        <v>0</v>
      </c>
      <c r="AS133" s="76">
        <v>0</v>
      </c>
      <c r="AT133" s="79">
        <v>0</v>
      </c>
      <c r="AU133" s="59">
        <v>0</v>
      </c>
      <c r="AV133" s="59">
        <v>0</v>
      </c>
      <c r="AW133" s="59">
        <v>28</v>
      </c>
      <c r="AX133" s="78">
        <v>28</v>
      </c>
      <c r="AY133" s="109"/>
      <c r="AZ133" s="75">
        <v>0</v>
      </c>
      <c r="BA133" s="59">
        <v>0</v>
      </c>
      <c r="BB133" s="1">
        <v>0</v>
      </c>
      <c r="BC133" s="1">
        <v>0</v>
      </c>
      <c r="BD133" s="76">
        <v>0</v>
      </c>
      <c r="BE133" s="79">
        <v>10</v>
      </c>
      <c r="BF133" s="59">
        <v>0</v>
      </c>
      <c r="BG133" s="59">
        <v>0</v>
      </c>
      <c r="BH133" s="59"/>
      <c r="BI133" s="112">
        <v>0</v>
      </c>
      <c r="BJ133" s="112">
        <v>0</v>
      </c>
      <c r="BK133" s="12">
        <v>0</v>
      </c>
    </row>
    <row r="134" spans="1:63">
      <c r="A134" s="12" t="s">
        <v>101</v>
      </c>
      <c r="B134" s="1">
        <v>47</v>
      </c>
      <c r="C134" s="1" t="s">
        <v>10</v>
      </c>
      <c r="D134" s="1" t="s">
        <v>502</v>
      </c>
      <c r="E134" s="1" t="s">
        <v>502</v>
      </c>
      <c r="F134" s="59">
        <v>0</v>
      </c>
      <c r="G134" s="59">
        <v>0</v>
      </c>
      <c r="H134" s="59">
        <v>0</v>
      </c>
      <c r="I134" s="59">
        <v>0</v>
      </c>
      <c r="J134" s="78">
        <v>0</v>
      </c>
      <c r="K134" s="118">
        <f t="shared" si="11"/>
        <v>0</v>
      </c>
      <c r="L134" s="75">
        <v>0</v>
      </c>
      <c r="M134" s="59">
        <v>0</v>
      </c>
      <c r="N134" s="59">
        <v>0</v>
      </c>
      <c r="O134" s="1">
        <v>0</v>
      </c>
      <c r="P134" s="76">
        <v>0</v>
      </c>
      <c r="Q134" s="79">
        <v>0</v>
      </c>
      <c r="R134" s="59">
        <v>0</v>
      </c>
      <c r="S134" s="59">
        <v>0</v>
      </c>
      <c r="T134" s="78">
        <v>0</v>
      </c>
      <c r="U134" s="121">
        <f t="shared" si="12"/>
        <v>0</v>
      </c>
      <c r="V134" s="112">
        <v>0</v>
      </c>
      <c r="W134" s="112">
        <v>0</v>
      </c>
      <c r="X134" s="112">
        <v>0</v>
      </c>
      <c r="Y134" s="76">
        <v>0</v>
      </c>
      <c r="Z134" s="79">
        <v>0</v>
      </c>
      <c r="AA134" s="59">
        <v>0</v>
      </c>
      <c r="AB134" s="59">
        <v>0</v>
      </c>
      <c r="AC134" s="59">
        <v>0</v>
      </c>
      <c r="AD134" s="59">
        <v>0</v>
      </c>
      <c r="AE134" s="76">
        <f t="shared" si="13"/>
        <v>0</v>
      </c>
      <c r="AF134" s="59">
        <v>0</v>
      </c>
      <c r="AG134" s="59">
        <v>0</v>
      </c>
      <c r="AH134" s="59">
        <v>0</v>
      </c>
      <c r="AI134" s="59">
        <v>0</v>
      </c>
      <c r="AJ134" s="76">
        <v>0</v>
      </c>
      <c r="AK134" s="59">
        <v>0</v>
      </c>
      <c r="AL134" s="59">
        <v>0</v>
      </c>
      <c r="AM134" s="59">
        <v>0</v>
      </c>
      <c r="AN134" s="78">
        <v>0</v>
      </c>
      <c r="AO134" s="109"/>
      <c r="AP134" s="75">
        <v>0</v>
      </c>
      <c r="AQ134" s="59">
        <v>0</v>
      </c>
      <c r="AR134" s="1">
        <v>0</v>
      </c>
      <c r="AS134" s="76">
        <v>0</v>
      </c>
      <c r="AT134" s="79">
        <v>0</v>
      </c>
      <c r="AU134" s="59">
        <v>0</v>
      </c>
      <c r="AV134" s="59">
        <v>0</v>
      </c>
      <c r="AW134" s="59">
        <v>0</v>
      </c>
      <c r="AX134" s="78">
        <v>0</v>
      </c>
      <c r="AY134" s="109"/>
      <c r="AZ134" s="75">
        <v>0</v>
      </c>
      <c r="BA134" s="59">
        <v>0</v>
      </c>
      <c r="BB134" s="1">
        <v>0</v>
      </c>
      <c r="BC134" s="1">
        <v>0</v>
      </c>
      <c r="BD134" s="76">
        <v>0</v>
      </c>
      <c r="BE134" s="79">
        <v>18</v>
      </c>
      <c r="BF134" s="59">
        <v>28</v>
      </c>
      <c r="BG134" s="59">
        <v>28</v>
      </c>
      <c r="BH134" s="59"/>
      <c r="BI134" s="112">
        <v>0</v>
      </c>
      <c r="BJ134" s="112">
        <v>0</v>
      </c>
      <c r="BK134" s="12">
        <v>0</v>
      </c>
    </row>
    <row r="135" spans="1:63">
      <c r="A135" s="12" t="s">
        <v>101</v>
      </c>
      <c r="B135" s="1">
        <v>47</v>
      </c>
      <c r="C135" s="1" t="s">
        <v>6</v>
      </c>
      <c r="D135" s="1"/>
      <c r="E135" s="1" t="s">
        <v>405</v>
      </c>
      <c r="F135" s="59">
        <v>15</v>
      </c>
      <c r="G135" s="59">
        <v>15</v>
      </c>
      <c r="H135" s="59">
        <v>15</v>
      </c>
      <c r="I135" s="59">
        <v>15</v>
      </c>
      <c r="J135" s="78">
        <v>15</v>
      </c>
      <c r="K135" s="118">
        <f t="shared" si="11"/>
        <v>75</v>
      </c>
      <c r="L135" s="75">
        <v>10</v>
      </c>
      <c r="M135" s="59">
        <v>16</v>
      </c>
      <c r="N135" s="59">
        <v>16</v>
      </c>
      <c r="O135" s="1">
        <v>30</v>
      </c>
      <c r="P135" s="76">
        <v>22</v>
      </c>
      <c r="Q135" s="79">
        <v>12</v>
      </c>
      <c r="R135" s="59">
        <v>12</v>
      </c>
      <c r="S135" s="59">
        <v>12</v>
      </c>
      <c r="T135" s="78">
        <v>12</v>
      </c>
      <c r="U135" s="121">
        <f t="shared" si="12"/>
        <v>48</v>
      </c>
      <c r="V135" s="112">
        <v>30</v>
      </c>
      <c r="W135" s="112">
        <v>12</v>
      </c>
      <c r="X135" s="112">
        <v>12</v>
      </c>
      <c r="Y135" s="76">
        <v>12</v>
      </c>
      <c r="Z135" s="79">
        <v>12</v>
      </c>
      <c r="AA135" s="59">
        <v>12</v>
      </c>
      <c r="AB135" s="59">
        <v>12</v>
      </c>
      <c r="AC135" s="59">
        <v>12</v>
      </c>
      <c r="AD135" s="59">
        <v>12</v>
      </c>
      <c r="AE135" s="76">
        <f t="shared" si="13"/>
        <v>60</v>
      </c>
      <c r="AF135" s="59">
        <v>36</v>
      </c>
      <c r="AG135" s="59">
        <v>32</v>
      </c>
      <c r="AH135" s="59">
        <v>22</v>
      </c>
      <c r="AI135" s="59">
        <v>12</v>
      </c>
      <c r="AJ135" s="76">
        <v>20</v>
      </c>
      <c r="AK135" s="59">
        <v>12</v>
      </c>
      <c r="AL135" s="59">
        <v>12</v>
      </c>
      <c r="AM135" s="59">
        <v>12</v>
      </c>
      <c r="AN135" s="78">
        <v>12</v>
      </c>
      <c r="AO135" s="109"/>
      <c r="AP135" s="75">
        <v>16</v>
      </c>
      <c r="AQ135" s="59">
        <v>2</v>
      </c>
      <c r="AR135" s="59">
        <v>34</v>
      </c>
      <c r="AS135" s="111">
        <v>18</v>
      </c>
      <c r="AT135" s="79">
        <v>12</v>
      </c>
      <c r="AU135" s="59">
        <v>12</v>
      </c>
      <c r="AV135" s="59">
        <v>12</v>
      </c>
      <c r="AW135" s="59">
        <v>12</v>
      </c>
      <c r="AX135" s="78">
        <v>12</v>
      </c>
      <c r="AY135" s="109"/>
      <c r="AZ135" s="75">
        <v>12</v>
      </c>
      <c r="BA135" s="59">
        <v>0</v>
      </c>
      <c r="BB135" s="1">
        <v>0</v>
      </c>
      <c r="BC135" s="1">
        <v>34</v>
      </c>
      <c r="BD135" s="1">
        <v>30</v>
      </c>
      <c r="BE135" s="79">
        <v>12</v>
      </c>
      <c r="BF135" s="59">
        <v>12</v>
      </c>
      <c r="BG135" s="59">
        <v>12</v>
      </c>
      <c r="BH135" s="59"/>
      <c r="BI135" s="112">
        <v>32</v>
      </c>
      <c r="BJ135" s="112">
        <v>28</v>
      </c>
      <c r="BK135" s="12">
        <v>16</v>
      </c>
    </row>
    <row r="136" spans="1:63">
      <c r="A136" s="12" t="s">
        <v>101</v>
      </c>
      <c r="B136" s="1">
        <v>47</v>
      </c>
      <c r="C136" s="1" t="s">
        <v>10</v>
      </c>
      <c r="D136" s="1" t="s">
        <v>503</v>
      </c>
      <c r="E136" s="1" t="s">
        <v>503</v>
      </c>
      <c r="F136" s="59">
        <v>1</v>
      </c>
      <c r="G136" s="59">
        <v>1</v>
      </c>
      <c r="H136" s="59">
        <v>1</v>
      </c>
      <c r="I136" s="59">
        <v>1</v>
      </c>
      <c r="J136" s="78">
        <v>1</v>
      </c>
      <c r="K136" s="118">
        <f t="shared" si="11"/>
        <v>5</v>
      </c>
      <c r="L136" s="75">
        <v>1</v>
      </c>
      <c r="M136" s="59">
        <v>1</v>
      </c>
      <c r="N136" s="59">
        <v>1</v>
      </c>
      <c r="O136" s="1">
        <v>3</v>
      </c>
      <c r="P136" s="76">
        <v>3</v>
      </c>
      <c r="Q136" s="79">
        <v>1</v>
      </c>
      <c r="R136" s="59">
        <v>1</v>
      </c>
      <c r="S136" s="59">
        <v>1</v>
      </c>
      <c r="T136" s="78">
        <v>1</v>
      </c>
      <c r="U136" s="121">
        <f t="shared" si="12"/>
        <v>4</v>
      </c>
      <c r="V136" s="112">
        <v>3</v>
      </c>
      <c r="W136" s="112">
        <v>1</v>
      </c>
      <c r="X136" s="112">
        <v>1</v>
      </c>
      <c r="Y136" s="76">
        <v>2</v>
      </c>
      <c r="Z136" s="79">
        <v>1</v>
      </c>
      <c r="AA136" s="59">
        <v>1</v>
      </c>
      <c r="AB136" s="59">
        <v>1</v>
      </c>
      <c r="AC136" s="59">
        <v>1</v>
      </c>
      <c r="AD136" s="59">
        <v>1</v>
      </c>
      <c r="AE136" s="76">
        <f t="shared" si="13"/>
        <v>5</v>
      </c>
      <c r="AF136" s="59">
        <v>2</v>
      </c>
      <c r="AG136" s="59">
        <v>2</v>
      </c>
      <c r="AH136" s="59">
        <v>3</v>
      </c>
      <c r="AI136" s="59">
        <v>2</v>
      </c>
      <c r="AJ136" s="76">
        <v>2</v>
      </c>
      <c r="AK136" s="59">
        <v>1</v>
      </c>
      <c r="AL136" s="59">
        <v>1</v>
      </c>
      <c r="AM136" s="59">
        <v>1</v>
      </c>
      <c r="AN136" s="78">
        <v>1</v>
      </c>
      <c r="AO136" s="109"/>
      <c r="AP136" s="59">
        <v>3</v>
      </c>
      <c r="AQ136" s="59">
        <v>3</v>
      </c>
      <c r="AR136" s="59">
        <v>3</v>
      </c>
      <c r="AS136" s="111">
        <v>3</v>
      </c>
      <c r="AT136" s="79">
        <v>1</v>
      </c>
      <c r="AU136" s="59">
        <v>1</v>
      </c>
      <c r="AV136" s="59">
        <v>1</v>
      </c>
      <c r="AW136" s="59">
        <v>1</v>
      </c>
      <c r="AX136" s="59">
        <v>1</v>
      </c>
      <c r="AY136" s="79"/>
      <c r="AZ136" s="75">
        <v>1</v>
      </c>
      <c r="BA136" s="59">
        <v>0</v>
      </c>
      <c r="BB136" s="1">
        <v>0</v>
      </c>
      <c r="BC136" s="1">
        <v>3</v>
      </c>
      <c r="BD136" s="1">
        <v>3</v>
      </c>
      <c r="BE136" s="79">
        <v>1</v>
      </c>
      <c r="BF136" s="59">
        <v>1</v>
      </c>
      <c r="BG136" s="59">
        <v>1</v>
      </c>
      <c r="BH136" s="59"/>
      <c r="BI136" s="112">
        <v>4</v>
      </c>
      <c r="BJ136" s="112">
        <v>4</v>
      </c>
      <c r="BK136" s="12">
        <v>2</v>
      </c>
    </row>
    <row r="137" spans="1:63">
      <c r="A137" s="12" t="s">
        <v>101</v>
      </c>
      <c r="B137" s="1">
        <v>47</v>
      </c>
      <c r="C137" s="1" t="s">
        <v>14</v>
      </c>
      <c r="D137" s="1"/>
      <c r="E137" s="1" t="s">
        <v>379</v>
      </c>
      <c r="F137" s="59">
        <v>1</v>
      </c>
      <c r="G137" s="59">
        <v>1</v>
      </c>
      <c r="H137" s="59">
        <v>1</v>
      </c>
      <c r="I137" s="59">
        <v>1</v>
      </c>
      <c r="J137" s="78">
        <v>1</v>
      </c>
      <c r="K137" s="118">
        <f t="shared" si="11"/>
        <v>5</v>
      </c>
      <c r="L137" s="75">
        <v>1</v>
      </c>
      <c r="M137" s="59">
        <v>3</v>
      </c>
      <c r="N137" s="59">
        <v>2</v>
      </c>
      <c r="O137" s="1">
        <v>3</v>
      </c>
      <c r="P137" s="76">
        <v>2</v>
      </c>
      <c r="Q137" s="79">
        <v>1</v>
      </c>
      <c r="R137" s="59">
        <v>1</v>
      </c>
      <c r="S137" s="59">
        <v>1</v>
      </c>
      <c r="T137" s="78">
        <v>1</v>
      </c>
      <c r="U137" s="121">
        <f t="shared" si="12"/>
        <v>4</v>
      </c>
      <c r="V137" s="112">
        <v>4</v>
      </c>
      <c r="W137" s="112">
        <v>2</v>
      </c>
      <c r="X137" s="112">
        <v>1</v>
      </c>
      <c r="Y137" s="76">
        <v>1</v>
      </c>
      <c r="Z137" s="79">
        <v>1</v>
      </c>
      <c r="AA137" s="59">
        <v>1</v>
      </c>
      <c r="AB137" s="59">
        <v>1</v>
      </c>
      <c r="AC137" s="59">
        <v>1</v>
      </c>
      <c r="AD137" s="59">
        <v>1</v>
      </c>
      <c r="AE137" s="76">
        <f t="shared" si="13"/>
        <v>5</v>
      </c>
      <c r="AF137" s="59">
        <v>2</v>
      </c>
      <c r="AG137" s="59">
        <v>3</v>
      </c>
      <c r="AH137" s="59">
        <v>3</v>
      </c>
      <c r="AI137" s="59">
        <v>2</v>
      </c>
      <c r="AJ137" s="76">
        <v>2</v>
      </c>
      <c r="AK137" s="59">
        <v>1</v>
      </c>
      <c r="AL137" s="59">
        <v>1</v>
      </c>
      <c r="AM137" s="59">
        <v>1</v>
      </c>
      <c r="AN137" s="78">
        <v>1</v>
      </c>
      <c r="AO137" s="109"/>
      <c r="AP137" s="59">
        <v>3</v>
      </c>
      <c r="AQ137" s="59">
        <v>3</v>
      </c>
      <c r="AR137" s="59">
        <v>3</v>
      </c>
      <c r="AS137" s="111">
        <v>3</v>
      </c>
      <c r="AT137" s="79">
        <v>1</v>
      </c>
      <c r="AU137" s="59">
        <v>1</v>
      </c>
      <c r="AV137" s="59">
        <v>1</v>
      </c>
      <c r="AW137" s="59">
        <v>1</v>
      </c>
      <c r="AX137" s="59">
        <v>1</v>
      </c>
      <c r="AY137" s="79"/>
      <c r="AZ137" s="75">
        <v>3</v>
      </c>
      <c r="BA137" s="59">
        <v>0</v>
      </c>
      <c r="BB137" s="1">
        <v>0</v>
      </c>
      <c r="BC137" s="1">
        <v>3</v>
      </c>
      <c r="BD137" s="1">
        <v>3</v>
      </c>
      <c r="BE137" s="79">
        <v>1</v>
      </c>
      <c r="BF137" s="59">
        <v>1</v>
      </c>
      <c r="BG137" s="59">
        <v>1</v>
      </c>
      <c r="BH137" s="59"/>
      <c r="BI137" s="112">
        <v>4</v>
      </c>
      <c r="BJ137" s="112">
        <v>3</v>
      </c>
      <c r="BK137" s="12">
        <v>3</v>
      </c>
    </row>
    <row r="138" spans="1:63">
      <c r="A138" s="12" t="s">
        <v>101</v>
      </c>
      <c r="B138" s="1">
        <v>47</v>
      </c>
      <c r="C138" s="1" t="s">
        <v>18</v>
      </c>
      <c r="D138" s="1"/>
      <c r="E138" s="1" t="s">
        <v>380</v>
      </c>
      <c r="F138" s="59">
        <v>4</v>
      </c>
      <c r="G138" s="59">
        <v>4</v>
      </c>
      <c r="H138" s="59">
        <v>4</v>
      </c>
      <c r="I138" s="59">
        <v>4</v>
      </c>
      <c r="J138" s="78">
        <v>4</v>
      </c>
      <c r="K138" s="118">
        <f t="shared" si="11"/>
        <v>20</v>
      </c>
      <c r="L138" s="75">
        <v>4</v>
      </c>
      <c r="M138" s="59">
        <v>3</v>
      </c>
      <c r="N138" s="59">
        <v>6</v>
      </c>
      <c r="O138" s="1">
        <v>4</v>
      </c>
      <c r="P138" s="76">
        <v>4</v>
      </c>
      <c r="Q138" s="79">
        <v>4</v>
      </c>
      <c r="R138" s="59">
        <v>4</v>
      </c>
      <c r="S138" s="59">
        <v>4</v>
      </c>
      <c r="T138" s="78">
        <v>4</v>
      </c>
      <c r="U138" s="121">
        <f t="shared" si="12"/>
        <v>16</v>
      </c>
      <c r="V138" s="205">
        <v>4</v>
      </c>
      <c r="W138" s="118">
        <v>5</v>
      </c>
      <c r="X138" s="1">
        <v>4</v>
      </c>
      <c r="Y138" s="76">
        <v>4</v>
      </c>
      <c r="Z138" s="79">
        <v>4</v>
      </c>
      <c r="AA138" s="59">
        <v>4</v>
      </c>
      <c r="AB138" s="59">
        <v>4</v>
      </c>
      <c r="AC138" s="59">
        <v>4</v>
      </c>
      <c r="AD138" s="59">
        <v>4</v>
      </c>
      <c r="AE138" s="76">
        <f t="shared" si="13"/>
        <v>20</v>
      </c>
      <c r="AF138" s="59">
        <v>4</v>
      </c>
      <c r="AG138" s="59">
        <v>4</v>
      </c>
      <c r="AH138" s="59">
        <v>4</v>
      </c>
      <c r="AI138" s="59">
        <v>4</v>
      </c>
      <c r="AJ138" s="76">
        <v>4</v>
      </c>
      <c r="AK138" s="59">
        <v>4</v>
      </c>
      <c r="AL138" s="59">
        <v>4</v>
      </c>
      <c r="AM138" s="59">
        <v>4</v>
      </c>
      <c r="AN138" s="78">
        <v>4</v>
      </c>
      <c r="AO138" s="109"/>
      <c r="AP138" s="75">
        <v>4</v>
      </c>
      <c r="AQ138" s="59">
        <v>4</v>
      </c>
      <c r="AR138" s="59">
        <v>4</v>
      </c>
      <c r="AS138" s="111">
        <v>4</v>
      </c>
      <c r="AT138" s="79">
        <v>4</v>
      </c>
      <c r="AU138" s="59">
        <v>4</v>
      </c>
      <c r="AV138" s="59">
        <v>4</v>
      </c>
      <c r="AW138" s="59">
        <v>4</v>
      </c>
      <c r="AX138" s="59">
        <v>4</v>
      </c>
      <c r="AY138" s="79"/>
      <c r="AZ138" s="75">
        <v>4</v>
      </c>
      <c r="BA138" s="59">
        <v>0</v>
      </c>
      <c r="BB138" s="1">
        <v>0</v>
      </c>
      <c r="BC138" s="1">
        <v>4</v>
      </c>
      <c r="BD138" s="1">
        <v>4</v>
      </c>
      <c r="BE138" s="79">
        <v>4</v>
      </c>
      <c r="BF138" s="59">
        <v>4</v>
      </c>
      <c r="BG138" s="59">
        <v>4</v>
      </c>
      <c r="BH138" s="59"/>
      <c r="BI138" s="112">
        <v>4</v>
      </c>
      <c r="BJ138" s="112">
        <v>4</v>
      </c>
      <c r="BK138" s="12">
        <v>6</v>
      </c>
    </row>
    <row r="139" spans="1:63">
      <c r="A139" s="12" t="s">
        <v>101</v>
      </c>
      <c r="B139" s="1">
        <v>47</v>
      </c>
      <c r="C139" s="1" t="s">
        <v>14</v>
      </c>
      <c r="D139" s="1"/>
      <c r="E139" s="1" t="s">
        <v>381</v>
      </c>
      <c r="F139" s="59">
        <v>2</v>
      </c>
      <c r="G139" s="59">
        <v>2</v>
      </c>
      <c r="H139" s="59">
        <v>2</v>
      </c>
      <c r="I139" s="59">
        <v>2</v>
      </c>
      <c r="J139" s="78">
        <v>2</v>
      </c>
      <c r="K139" s="118">
        <f t="shared" si="11"/>
        <v>10</v>
      </c>
      <c r="L139" s="75">
        <v>3</v>
      </c>
      <c r="M139" s="59">
        <v>2</v>
      </c>
      <c r="N139" s="59">
        <v>3</v>
      </c>
      <c r="O139" s="1">
        <v>3</v>
      </c>
      <c r="P139" s="76">
        <v>6</v>
      </c>
      <c r="Q139" s="79">
        <v>2</v>
      </c>
      <c r="R139" s="59">
        <v>2</v>
      </c>
      <c r="S139" s="59">
        <v>2</v>
      </c>
      <c r="T139" s="78">
        <v>2</v>
      </c>
      <c r="U139" s="121">
        <f t="shared" si="12"/>
        <v>8</v>
      </c>
      <c r="V139" s="205">
        <v>4</v>
      </c>
      <c r="W139" s="118">
        <v>4</v>
      </c>
      <c r="X139" s="1">
        <v>4</v>
      </c>
      <c r="Y139" s="76">
        <v>4</v>
      </c>
      <c r="Z139" s="79">
        <v>2</v>
      </c>
      <c r="AA139" s="59">
        <v>2</v>
      </c>
      <c r="AB139" s="59">
        <v>2</v>
      </c>
      <c r="AC139" s="59">
        <v>2</v>
      </c>
      <c r="AD139" s="59">
        <v>2</v>
      </c>
      <c r="AE139" s="76">
        <f t="shared" si="13"/>
        <v>10</v>
      </c>
      <c r="AF139" s="59">
        <v>4</v>
      </c>
      <c r="AG139" s="59">
        <v>4</v>
      </c>
      <c r="AH139" s="59">
        <v>4</v>
      </c>
      <c r="AI139" s="59">
        <v>4</v>
      </c>
      <c r="AJ139" s="76">
        <v>6</v>
      </c>
      <c r="AK139" s="59">
        <v>2</v>
      </c>
      <c r="AL139" s="59">
        <v>2</v>
      </c>
      <c r="AM139" s="59">
        <v>2</v>
      </c>
      <c r="AN139" s="78">
        <v>2</v>
      </c>
      <c r="AO139" s="109"/>
      <c r="AP139" s="59">
        <v>4</v>
      </c>
      <c r="AQ139" s="59">
        <v>4</v>
      </c>
      <c r="AR139" s="59">
        <v>4</v>
      </c>
      <c r="AS139" s="111">
        <v>4</v>
      </c>
      <c r="AT139" s="79">
        <v>2</v>
      </c>
      <c r="AU139" s="59">
        <v>2</v>
      </c>
      <c r="AV139" s="59">
        <v>2</v>
      </c>
      <c r="AW139" s="59">
        <v>2</v>
      </c>
      <c r="AX139" s="59">
        <v>2</v>
      </c>
      <c r="AY139" s="79"/>
      <c r="AZ139" s="75">
        <v>2</v>
      </c>
      <c r="BA139" s="59">
        <v>0</v>
      </c>
      <c r="BB139" s="1">
        <v>0</v>
      </c>
      <c r="BC139" s="1">
        <v>4</v>
      </c>
      <c r="BD139" s="1">
        <v>6</v>
      </c>
      <c r="BE139" s="79">
        <v>2</v>
      </c>
      <c r="BF139" s="59">
        <v>2</v>
      </c>
      <c r="BG139" s="59">
        <v>2</v>
      </c>
      <c r="BH139" s="59"/>
      <c r="BI139" s="112">
        <v>4</v>
      </c>
      <c r="BJ139" s="112">
        <v>4</v>
      </c>
      <c r="BK139" s="12">
        <v>6</v>
      </c>
    </row>
    <row r="140" spans="1:63">
      <c r="A140" s="12" t="s">
        <v>331</v>
      </c>
      <c r="B140" s="1">
        <v>47</v>
      </c>
      <c r="C140" s="1" t="s">
        <v>10</v>
      </c>
      <c r="D140" s="1" t="s">
        <v>504</v>
      </c>
      <c r="E140" s="1" t="s">
        <v>504</v>
      </c>
      <c r="F140" s="59">
        <v>0</v>
      </c>
      <c r="G140" s="59">
        <v>0</v>
      </c>
      <c r="H140" s="59">
        <v>0</v>
      </c>
      <c r="I140" s="59">
        <v>0</v>
      </c>
      <c r="J140" s="78">
        <v>0</v>
      </c>
      <c r="K140" s="118">
        <f t="shared" si="11"/>
        <v>0</v>
      </c>
      <c r="L140" s="75">
        <v>0</v>
      </c>
      <c r="M140" s="59">
        <v>0</v>
      </c>
      <c r="N140" s="59">
        <v>0</v>
      </c>
      <c r="O140" s="1">
        <v>0</v>
      </c>
      <c r="P140" s="76">
        <v>0</v>
      </c>
      <c r="Q140" s="79">
        <v>0</v>
      </c>
      <c r="R140" s="59">
        <v>0</v>
      </c>
      <c r="S140" s="59">
        <v>0</v>
      </c>
      <c r="T140" s="78">
        <v>0</v>
      </c>
      <c r="U140" s="121">
        <f t="shared" si="12"/>
        <v>0</v>
      </c>
      <c r="V140" s="205">
        <v>0</v>
      </c>
      <c r="W140" s="118">
        <v>0</v>
      </c>
      <c r="X140" s="1">
        <v>0</v>
      </c>
      <c r="Y140" s="76">
        <v>0</v>
      </c>
      <c r="Z140" s="79">
        <v>0</v>
      </c>
      <c r="AA140" s="59">
        <v>0</v>
      </c>
      <c r="AB140" s="59">
        <v>0</v>
      </c>
      <c r="AC140" s="59">
        <v>0</v>
      </c>
      <c r="AD140" s="59">
        <v>0</v>
      </c>
      <c r="AE140" s="76">
        <f t="shared" si="13"/>
        <v>0</v>
      </c>
      <c r="AF140" s="59">
        <v>0</v>
      </c>
      <c r="AG140" s="59">
        <v>0</v>
      </c>
      <c r="AH140" s="59">
        <v>0</v>
      </c>
      <c r="AI140" s="59">
        <v>0</v>
      </c>
      <c r="AJ140" s="76">
        <v>0</v>
      </c>
      <c r="AK140" s="59">
        <v>0</v>
      </c>
      <c r="AL140" s="59">
        <v>0</v>
      </c>
      <c r="AM140" s="59">
        <v>0</v>
      </c>
      <c r="AN140" s="78">
        <v>0</v>
      </c>
      <c r="AO140" s="109"/>
      <c r="AP140" s="75">
        <v>0</v>
      </c>
      <c r="AQ140" s="59">
        <v>0</v>
      </c>
      <c r="AR140" s="1">
        <v>0</v>
      </c>
      <c r="AS140" s="76">
        <v>0</v>
      </c>
      <c r="AT140" s="79">
        <v>0</v>
      </c>
      <c r="AU140" s="59">
        <v>28</v>
      </c>
      <c r="AV140" s="59">
        <v>28</v>
      </c>
      <c r="AW140" s="59">
        <v>0</v>
      </c>
      <c r="AX140" s="78">
        <v>0</v>
      </c>
      <c r="AY140" s="109"/>
      <c r="AZ140" s="75">
        <v>0</v>
      </c>
      <c r="BA140" s="59">
        <v>0</v>
      </c>
      <c r="BB140" s="1">
        <v>0</v>
      </c>
      <c r="BC140" s="1">
        <v>0</v>
      </c>
      <c r="BD140" s="76">
        <v>0</v>
      </c>
      <c r="BE140" s="79">
        <v>0</v>
      </c>
      <c r="BF140" s="59">
        <v>0</v>
      </c>
      <c r="BG140" s="59">
        <v>0</v>
      </c>
      <c r="BH140" s="59"/>
      <c r="BI140" s="112">
        <v>0</v>
      </c>
      <c r="BJ140" s="112">
        <v>0</v>
      </c>
      <c r="BK140" s="12">
        <v>0</v>
      </c>
    </row>
    <row r="141" spans="1:63">
      <c r="A141" s="12" t="s">
        <v>331</v>
      </c>
      <c r="B141" s="1">
        <v>47</v>
      </c>
      <c r="C141" s="1" t="s">
        <v>10</v>
      </c>
      <c r="D141" s="1" t="s">
        <v>505</v>
      </c>
      <c r="E141" s="1" t="s">
        <v>505</v>
      </c>
      <c r="F141" s="59">
        <v>0</v>
      </c>
      <c r="G141" s="59">
        <v>0</v>
      </c>
      <c r="H141" s="59">
        <v>0</v>
      </c>
      <c r="I141" s="59">
        <v>0</v>
      </c>
      <c r="J141" s="78">
        <v>0</v>
      </c>
      <c r="K141" s="118">
        <f t="shared" si="11"/>
        <v>0</v>
      </c>
      <c r="L141" s="75">
        <v>0</v>
      </c>
      <c r="M141" s="59">
        <v>0</v>
      </c>
      <c r="N141" s="59">
        <v>0</v>
      </c>
      <c r="O141" s="1">
        <v>0</v>
      </c>
      <c r="P141" s="76">
        <v>0</v>
      </c>
      <c r="Q141" s="75">
        <v>0</v>
      </c>
      <c r="R141" s="59">
        <v>0</v>
      </c>
      <c r="S141" s="59">
        <v>0</v>
      </c>
      <c r="T141" s="78">
        <v>0</v>
      </c>
      <c r="U141" s="59">
        <v>0</v>
      </c>
      <c r="V141" s="205">
        <v>0</v>
      </c>
      <c r="W141" s="118">
        <v>0</v>
      </c>
      <c r="X141" s="1">
        <v>0</v>
      </c>
      <c r="Y141" s="76">
        <v>25</v>
      </c>
      <c r="Z141" s="79">
        <v>0</v>
      </c>
      <c r="AA141" s="59">
        <v>0</v>
      </c>
      <c r="AB141" s="59">
        <v>0</v>
      </c>
      <c r="AC141" s="59">
        <v>0</v>
      </c>
      <c r="AD141" s="59">
        <v>0</v>
      </c>
      <c r="AE141" s="76">
        <f t="shared" si="13"/>
        <v>0</v>
      </c>
      <c r="AF141" s="59">
        <v>0</v>
      </c>
      <c r="AG141" s="59">
        <v>3</v>
      </c>
      <c r="AH141" s="59">
        <v>0</v>
      </c>
      <c r="AI141" s="59">
        <v>0</v>
      </c>
      <c r="AJ141" s="76">
        <v>0</v>
      </c>
      <c r="AK141" s="59">
        <v>0</v>
      </c>
      <c r="AL141" s="59">
        <v>0</v>
      </c>
      <c r="AM141" s="59">
        <v>0</v>
      </c>
      <c r="AN141" s="78">
        <v>0</v>
      </c>
      <c r="AO141" s="109"/>
      <c r="AP141" s="75">
        <v>0</v>
      </c>
      <c r="AQ141" s="59">
        <v>0</v>
      </c>
      <c r="AR141" s="1">
        <v>0</v>
      </c>
      <c r="AS141" s="76">
        <v>0</v>
      </c>
      <c r="AT141" s="79">
        <v>0</v>
      </c>
      <c r="AU141" s="59">
        <v>28</v>
      </c>
      <c r="AV141" s="59">
        <v>28</v>
      </c>
      <c r="AW141" s="59">
        <v>0</v>
      </c>
      <c r="AX141" s="78">
        <v>0</v>
      </c>
      <c r="AY141" s="109"/>
      <c r="AZ141" s="75">
        <v>0</v>
      </c>
      <c r="BA141" s="59">
        <v>0</v>
      </c>
      <c r="BB141" s="1">
        <v>0</v>
      </c>
      <c r="BC141" s="1">
        <v>0</v>
      </c>
      <c r="BD141" s="76">
        <v>0</v>
      </c>
      <c r="BE141" s="79">
        <v>0</v>
      </c>
      <c r="BF141" s="59">
        <v>0</v>
      </c>
      <c r="BG141" s="59">
        <v>0</v>
      </c>
      <c r="BH141" s="59"/>
      <c r="BI141" s="112">
        <v>0</v>
      </c>
      <c r="BJ141" s="112">
        <v>0</v>
      </c>
      <c r="BK141" s="12">
        <v>0</v>
      </c>
    </row>
    <row r="142" spans="1:63">
      <c r="A142" s="12" t="s">
        <v>331</v>
      </c>
      <c r="B142" s="1">
        <v>47</v>
      </c>
      <c r="C142" s="1" t="s">
        <v>10</v>
      </c>
      <c r="D142" s="1" t="s">
        <v>506</v>
      </c>
      <c r="E142" s="1" t="s">
        <v>506</v>
      </c>
      <c r="F142" s="59">
        <v>0</v>
      </c>
      <c r="G142" s="59">
        <v>0</v>
      </c>
      <c r="H142" s="59">
        <v>0</v>
      </c>
      <c r="I142" s="59">
        <v>0</v>
      </c>
      <c r="J142" s="78">
        <v>0</v>
      </c>
      <c r="K142" s="118">
        <f t="shared" si="11"/>
        <v>0</v>
      </c>
      <c r="L142" s="75">
        <v>0</v>
      </c>
      <c r="M142" s="59">
        <v>0</v>
      </c>
      <c r="N142" s="59">
        <v>0</v>
      </c>
      <c r="O142" s="1">
        <v>0</v>
      </c>
      <c r="P142" s="76">
        <v>0</v>
      </c>
      <c r="Q142" s="75">
        <v>0</v>
      </c>
      <c r="R142" s="59">
        <v>0</v>
      </c>
      <c r="S142" s="59">
        <v>0</v>
      </c>
      <c r="T142" s="78">
        <v>0</v>
      </c>
      <c r="U142" s="59">
        <v>0</v>
      </c>
      <c r="V142" s="205">
        <v>0</v>
      </c>
      <c r="W142" s="118">
        <v>0</v>
      </c>
      <c r="X142" s="1">
        <v>0</v>
      </c>
      <c r="Y142" s="76">
        <v>0</v>
      </c>
      <c r="Z142" s="79"/>
      <c r="AA142" s="59">
        <v>0</v>
      </c>
      <c r="AB142" s="59">
        <v>0</v>
      </c>
      <c r="AC142" s="59">
        <v>0</v>
      </c>
      <c r="AD142" s="59">
        <v>0</v>
      </c>
      <c r="AE142" s="76">
        <f t="shared" si="13"/>
        <v>0</v>
      </c>
      <c r="AF142" s="59">
        <v>0</v>
      </c>
      <c r="AG142" s="59">
        <v>0</v>
      </c>
      <c r="AH142" s="59">
        <v>0</v>
      </c>
      <c r="AI142" s="59">
        <v>0</v>
      </c>
      <c r="AJ142" s="76">
        <v>0</v>
      </c>
      <c r="AK142" s="59">
        <v>0</v>
      </c>
      <c r="AL142" s="59">
        <v>0</v>
      </c>
      <c r="AM142" s="59">
        <v>0</v>
      </c>
      <c r="AN142" s="78">
        <v>0</v>
      </c>
      <c r="AO142" s="109"/>
      <c r="AP142" s="75">
        <v>0</v>
      </c>
      <c r="AQ142" s="59">
        <v>0</v>
      </c>
      <c r="AR142" s="1">
        <v>0</v>
      </c>
      <c r="AS142" s="76">
        <v>16</v>
      </c>
      <c r="AT142" s="79">
        <v>0</v>
      </c>
      <c r="AU142" s="79">
        <v>0</v>
      </c>
      <c r="AV142" s="79">
        <v>0</v>
      </c>
      <c r="AW142" s="79">
        <v>0</v>
      </c>
      <c r="AX142" s="79">
        <v>0</v>
      </c>
      <c r="AY142" s="109"/>
      <c r="AZ142" s="75">
        <v>26</v>
      </c>
      <c r="BA142" s="59">
        <v>0</v>
      </c>
      <c r="BB142" s="1">
        <v>0</v>
      </c>
      <c r="BC142" s="1">
        <v>0</v>
      </c>
      <c r="BD142" s="76">
        <v>0</v>
      </c>
      <c r="BE142" s="79">
        <v>0</v>
      </c>
      <c r="BF142" s="59">
        <v>0</v>
      </c>
      <c r="BG142" s="59">
        <v>0</v>
      </c>
      <c r="BH142" s="59"/>
      <c r="BI142" s="112">
        <v>0</v>
      </c>
      <c r="BJ142" s="112">
        <v>0</v>
      </c>
      <c r="BK142" s="12">
        <v>0</v>
      </c>
    </row>
    <row r="143" spans="1:63">
      <c r="A143" s="12" t="s">
        <v>331</v>
      </c>
      <c r="B143" s="1">
        <v>47</v>
      </c>
      <c r="C143" s="1" t="s">
        <v>10</v>
      </c>
      <c r="D143" s="1" t="s">
        <v>507</v>
      </c>
      <c r="E143" s="1" t="s">
        <v>507</v>
      </c>
      <c r="F143" s="59">
        <v>0</v>
      </c>
      <c r="G143" s="59">
        <v>0</v>
      </c>
      <c r="H143" s="59">
        <v>0</v>
      </c>
      <c r="I143" s="59">
        <v>0</v>
      </c>
      <c r="J143" s="78">
        <v>0</v>
      </c>
      <c r="K143" s="118">
        <v>0</v>
      </c>
      <c r="L143" s="75">
        <v>0</v>
      </c>
      <c r="M143" s="59">
        <v>0</v>
      </c>
      <c r="N143" s="59">
        <v>0</v>
      </c>
      <c r="O143" s="1">
        <v>0</v>
      </c>
      <c r="P143" s="76">
        <v>0</v>
      </c>
      <c r="Q143" s="79">
        <v>0</v>
      </c>
      <c r="R143" s="59">
        <v>0</v>
      </c>
      <c r="S143" s="59">
        <v>0</v>
      </c>
      <c r="T143" s="78">
        <v>0</v>
      </c>
      <c r="U143" s="121">
        <v>0</v>
      </c>
      <c r="V143" s="205">
        <v>0</v>
      </c>
      <c r="W143" s="118">
        <v>0</v>
      </c>
      <c r="X143" s="1">
        <v>0</v>
      </c>
      <c r="Y143" s="76">
        <v>0</v>
      </c>
      <c r="Z143" s="79">
        <v>0</v>
      </c>
      <c r="AA143" s="59">
        <v>0</v>
      </c>
      <c r="AB143" s="59">
        <v>0</v>
      </c>
      <c r="AC143" s="59">
        <v>0</v>
      </c>
      <c r="AD143" s="78">
        <v>0</v>
      </c>
      <c r="AE143" s="232">
        <v>0</v>
      </c>
      <c r="AF143" s="78">
        <v>0</v>
      </c>
      <c r="AG143" s="78">
        <v>0</v>
      </c>
      <c r="AH143" s="59">
        <v>12</v>
      </c>
      <c r="AI143" s="59">
        <v>24</v>
      </c>
      <c r="AJ143" s="76">
        <v>14</v>
      </c>
      <c r="AK143" s="59">
        <v>0</v>
      </c>
      <c r="AL143" s="59">
        <v>0</v>
      </c>
      <c r="AM143" s="59">
        <v>0</v>
      </c>
      <c r="AN143" s="78">
        <v>0</v>
      </c>
      <c r="AO143" s="109"/>
      <c r="AP143" s="75">
        <v>18</v>
      </c>
      <c r="AQ143" s="59">
        <v>18</v>
      </c>
      <c r="AR143" s="1">
        <v>0</v>
      </c>
      <c r="AS143" s="76">
        <v>0</v>
      </c>
      <c r="AT143" s="79">
        <v>0</v>
      </c>
      <c r="AU143" s="59">
        <v>28</v>
      </c>
      <c r="AV143" s="59">
        <v>28</v>
      </c>
      <c r="AW143" s="59">
        <v>0</v>
      </c>
      <c r="AX143" s="78">
        <v>0</v>
      </c>
      <c r="AY143" s="109"/>
      <c r="AZ143" s="75">
        <v>0</v>
      </c>
      <c r="BA143" s="59">
        <v>0</v>
      </c>
      <c r="BB143" s="1">
        <v>0</v>
      </c>
      <c r="BC143" s="1">
        <v>0</v>
      </c>
      <c r="BD143" s="76">
        <v>0</v>
      </c>
      <c r="BE143" s="79">
        <v>0</v>
      </c>
      <c r="BF143" s="59">
        <v>0</v>
      </c>
      <c r="BG143" s="59">
        <v>0</v>
      </c>
      <c r="BH143" s="59"/>
      <c r="BI143" s="59">
        <v>0</v>
      </c>
      <c r="BJ143" s="59">
        <v>0</v>
      </c>
      <c r="BK143" s="1">
        <v>0</v>
      </c>
    </row>
    <row r="144" spans="1:63">
      <c r="A144" s="12" t="s">
        <v>101</v>
      </c>
      <c r="B144" s="1">
        <v>47</v>
      </c>
      <c r="C144" s="1" t="s">
        <v>10</v>
      </c>
      <c r="D144" s="1" t="s">
        <v>508</v>
      </c>
      <c r="E144" s="1" t="s">
        <v>508</v>
      </c>
      <c r="F144" s="59">
        <v>0</v>
      </c>
      <c r="G144" s="59">
        <v>0</v>
      </c>
      <c r="H144" s="59">
        <v>0</v>
      </c>
      <c r="I144" s="59">
        <v>0</v>
      </c>
      <c r="J144" s="78">
        <v>0</v>
      </c>
      <c r="K144" s="118">
        <v>0</v>
      </c>
      <c r="L144" s="75">
        <v>0</v>
      </c>
      <c r="M144" s="59">
        <v>0</v>
      </c>
      <c r="N144" s="59">
        <v>0</v>
      </c>
      <c r="O144" s="1">
        <v>0</v>
      </c>
      <c r="P144" s="76">
        <v>0</v>
      </c>
      <c r="Q144" s="79">
        <v>0</v>
      </c>
      <c r="R144" s="59">
        <v>0</v>
      </c>
      <c r="S144" s="59">
        <v>0</v>
      </c>
      <c r="T144" s="78">
        <v>0</v>
      </c>
      <c r="U144" s="121">
        <v>0</v>
      </c>
      <c r="V144" s="205">
        <v>0</v>
      </c>
      <c r="W144" s="118">
        <v>0</v>
      </c>
      <c r="X144" s="197">
        <v>0</v>
      </c>
      <c r="Y144" s="232">
        <v>0</v>
      </c>
      <c r="Z144" s="79">
        <v>0</v>
      </c>
      <c r="AA144" s="59">
        <v>0</v>
      </c>
      <c r="AB144" s="59">
        <v>0</v>
      </c>
      <c r="AC144" s="59">
        <v>0</v>
      </c>
      <c r="AD144" s="78">
        <v>0</v>
      </c>
      <c r="AE144" s="232">
        <v>0</v>
      </c>
      <c r="AF144" s="78">
        <v>0</v>
      </c>
      <c r="AG144" s="78">
        <v>0</v>
      </c>
      <c r="AH144" s="59">
        <v>0</v>
      </c>
      <c r="AI144" s="59">
        <v>0</v>
      </c>
      <c r="AJ144" s="76">
        <v>0</v>
      </c>
      <c r="AK144" s="79">
        <v>0</v>
      </c>
      <c r="AL144" s="59">
        <v>0</v>
      </c>
      <c r="AM144" s="59">
        <v>0</v>
      </c>
      <c r="AN144" s="78">
        <v>0</v>
      </c>
      <c r="AO144" s="109">
        <v>0</v>
      </c>
      <c r="AP144" s="75">
        <v>0</v>
      </c>
      <c r="AQ144" s="59">
        <v>0</v>
      </c>
      <c r="AR144" s="1">
        <v>0</v>
      </c>
      <c r="AS144" s="76">
        <v>0</v>
      </c>
      <c r="AT144" s="79">
        <v>0</v>
      </c>
      <c r="AU144" s="59">
        <v>0</v>
      </c>
      <c r="AV144" s="59">
        <v>0</v>
      </c>
      <c r="AW144" s="59">
        <v>0</v>
      </c>
      <c r="AX144" s="78">
        <v>0</v>
      </c>
      <c r="AY144" s="109">
        <v>0</v>
      </c>
      <c r="AZ144" s="75">
        <v>0</v>
      </c>
      <c r="BA144" s="59">
        <v>0</v>
      </c>
      <c r="BB144" s="1">
        <v>0</v>
      </c>
      <c r="BC144" s="1">
        <v>0</v>
      </c>
      <c r="BD144" s="76">
        <v>0</v>
      </c>
      <c r="BE144" s="79">
        <v>0</v>
      </c>
      <c r="BF144" s="59">
        <v>0</v>
      </c>
      <c r="BG144" s="59">
        <v>0</v>
      </c>
      <c r="BH144" s="59"/>
      <c r="BI144" s="59">
        <v>0</v>
      </c>
      <c r="BJ144" s="59">
        <v>5</v>
      </c>
      <c r="BK144" s="1">
        <v>15</v>
      </c>
    </row>
    <row r="145" spans="1:63">
      <c r="A145" s="1" t="s">
        <v>102</v>
      </c>
      <c r="B145" s="1">
        <v>47</v>
      </c>
      <c r="C145" s="1" t="s">
        <v>10</v>
      </c>
      <c r="D145" s="1" t="s">
        <v>509</v>
      </c>
      <c r="E145" s="1" t="s">
        <v>509</v>
      </c>
      <c r="F145" s="59">
        <v>20</v>
      </c>
      <c r="G145" s="59">
        <v>20</v>
      </c>
      <c r="H145" s="59">
        <v>20</v>
      </c>
      <c r="I145" s="59">
        <v>20</v>
      </c>
      <c r="J145" s="78">
        <v>25</v>
      </c>
      <c r="K145" s="118">
        <f t="shared" ref="K145:K160" si="14">SUM(F145:J145)</f>
        <v>105</v>
      </c>
      <c r="L145" s="75">
        <v>25</v>
      </c>
      <c r="M145" s="59">
        <v>23</v>
      </c>
      <c r="N145" s="1">
        <v>26</v>
      </c>
      <c r="O145" s="1">
        <v>25</v>
      </c>
      <c r="P145" s="76">
        <v>27</v>
      </c>
      <c r="Q145" s="79">
        <v>25</v>
      </c>
      <c r="R145" s="59">
        <v>25</v>
      </c>
      <c r="S145" s="59">
        <v>25</v>
      </c>
      <c r="T145" s="78">
        <v>25</v>
      </c>
      <c r="U145" s="121">
        <f t="shared" ref="U145:U152" si="15">SUM(Q145:T145)</f>
        <v>100</v>
      </c>
      <c r="V145" s="205">
        <v>20</v>
      </c>
      <c r="W145" s="205">
        <v>20</v>
      </c>
      <c r="X145" s="205">
        <v>20</v>
      </c>
      <c r="Y145" s="205">
        <v>20</v>
      </c>
      <c r="Z145" s="79">
        <v>25</v>
      </c>
      <c r="AA145" s="59">
        <v>25</v>
      </c>
      <c r="AB145" s="59">
        <v>25</v>
      </c>
      <c r="AC145" s="59">
        <v>25</v>
      </c>
      <c r="AD145" s="78">
        <v>25</v>
      </c>
      <c r="AE145" s="121">
        <f t="shared" ref="AE145:AE160" si="16">SUM(Z145:AD145)</f>
        <v>125</v>
      </c>
      <c r="AF145" s="78">
        <v>25</v>
      </c>
      <c r="AG145" s="78">
        <v>25</v>
      </c>
      <c r="AH145" s="1"/>
      <c r="AI145" s="1"/>
      <c r="AJ145" s="76"/>
      <c r="AK145" s="79">
        <v>25</v>
      </c>
      <c r="AL145" s="59">
        <v>25</v>
      </c>
      <c r="AM145" s="59">
        <v>25</v>
      </c>
      <c r="AN145" s="78">
        <v>25</v>
      </c>
      <c r="AO145" s="109"/>
      <c r="AP145" s="75"/>
      <c r="AQ145" s="59"/>
      <c r="AR145" s="1"/>
      <c r="AS145" s="76"/>
      <c r="AT145" s="79">
        <v>25</v>
      </c>
      <c r="AU145" s="59">
        <v>25</v>
      </c>
      <c r="AV145" s="59">
        <v>25</v>
      </c>
      <c r="AW145" s="59">
        <v>25</v>
      </c>
      <c r="AX145" s="78"/>
      <c r="AY145" s="109"/>
      <c r="AZ145" s="75"/>
      <c r="BA145" s="59"/>
      <c r="BB145" s="1"/>
      <c r="BC145" s="1"/>
      <c r="BD145" s="76"/>
      <c r="BE145" s="79">
        <v>0</v>
      </c>
      <c r="BF145" s="59">
        <v>0</v>
      </c>
      <c r="BG145" s="59">
        <v>0</v>
      </c>
      <c r="BH145" s="59"/>
      <c r="BI145" s="59"/>
      <c r="BJ145" s="59"/>
      <c r="BK145" s="1"/>
    </row>
    <row r="146" spans="1:63">
      <c r="A146" s="1" t="s">
        <v>102</v>
      </c>
      <c r="B146" s="1">
        <v>47</v>
      </c>
      <c r="C146" s="1" t="s">
        <v>10</v>
      </c>
      <c r="D146" s="1" t="s">
        <v>510</v>
      </c>
      <c r="E146" s="1" t="s">
        <v>511</v>
      </c>
      <c r="F146" s="59">
        <v>5</v>
      </c>
      <c r="G146" s="59">
        <v>5</v>
      </c>
      <c r="H146" s="59">
        <v>5</v>
      </c>
      <c r="I146" s="59">
        <v>5</v>
      </c>
      <c r="J146" s="78"/>
      <c r="K146" s="118">
        <f t="shared" si="14"/>
        <v>20</v>
      </c>
      <c r="L146" s="75">
        <v>5</v>
      </c>
      <c r="M146" s="59">
        <v>12</v>
      </c>
      <c r="N146" s="1">
        <v>2</v>
      </c>
      <c r="O146" s="1">
        <v>2</v>
      </c>
      <c r="P146" s="76">
        <v>0</v>
      </c>
      <c r="Q146" s="79">
        <v>0</v>
      </c>
      <c r="R146" s="59">
        <v>0</v>
      </c>
      <c r="S146" s="59">
        <v>0</v>
      </c>
      <c r="T146" s="78">
        <v>0</v>
      </c>
      <c r="U146" s="121">
        <f t="shared" si="15"/>
        <v>0</v>
      </c>
      <c r="V146" s="205">
        <v>0</v>
      </c>
      <c r="W146" s="205">
        <v>0</v>
      </c>
      <c r="X146" s="205">
        <v>0</v>
      </c>
      <c r="Y146" s="205">
        <v>0</v>
      </c>
      <c r="Z146" s="79">
        <v>0</v>
      </c>
      <c r="AA146" s="59">
        <v>0</v>
      </c>
      <c r="AB146" s="59">
        <v>0</v>
      </c>
      <c r="AC146" s="59">
        <v>0</v>
      </c>
      <c r="AD146" s="78">
        <v>0</v>
      </c>
      <c r="AE146" s="121">
        <f t="shared" si="16"/>
        <v>0</v>
      </c>
      <c r="AF146" s="78">
        <v>0</v>
      </c>
      <c r="AG146" s="78">
        <v>0</v>
      </c>
      <c r="AH146" s="1"/>
      <c r="AI146" s="1"/>
      <c r="AJ146" s="76"/>
      <c r="AK146" s="79">
        <v>0</v>
      </c>
      <c r="AL146" s="59">
        <v>0</v>
      </c>
      <c r="AM146" s="59">
        <v>0</v>
      </c>
      <c r="AN146" s="78">
        <v>0</v>
      </c>
      <c r="AO146" s="109"/>
      <c r="AP146" s="75"/>
      <c r="AQ146" s="59"/>
      <c r="AR146" s="1"/>
      <c r="AS146" s="76"/>
      <c r="AT146" s="79">
        <v>0</v>
      </c>
      <c r="AU146" s="59">
        <v>0</v>
      </c>
      <c r="AV146" s="59">
        <v>0</v>
      </c>
      <c r="AW146" s="59">
        <v>0</v>
      </c>
      <c r="AX146" s="78"/>
      <c r="AY146" s="109"/>
      <c r="AZ146" s="75"/>
      <c r="BA146" s="59"/>
      <c r="BB146" s="1"/>
      <c r="BC146" s="1"/>
      <c r="BD146" s="76"/>
      <c r="BE146" s="79">
        <v>0</v>
      </c>
      <c r="BF146" s="59">
        <v>0</v>
      </c>
      <c r="BG146" s="59">
        <v>0</v>
      </c>
      <c r="BH146" s="59"/>
      <c r="BI146" s="59"/>
      <c r="BJ146" s="59"/>
      <c r="BK146" s="1"/>
    </row>
    <row r="147" spans="1:63">
      <c r="A147" s="1" t="s">
        <v>102</v>
      </c>
      <c r="B147" s="1">
        <v>47</v>
      </c>
      <c r="C147" s="1" t="s">
        <v>6</v>
      </c>
      <c r="D147" s="1" t="s">
        <v>512</v>
      </c>
      <c r="E147" s="1" t="s">
        <v>377</v>
      </c>
      <c r="F147" s="59">
        <v>6</v>
      </c>
      <c r="G147" s="59">
        <v>6</v>
      </c>
      <c r="H147" s="59">
        <v>6</v>
      </c>
      <c r="I147" s="59">
        <v>6</v>
      </c>
      <c r="J147" s="78">
        <v>6</v>
      </c>
      <c r="K147" s="118">
        <f t="shared" si="14"/>
        <v>30</v>
      </c>
      <c r="L147" s="75">
        <v>7</v>
      </c>
      <c r="M147" s="59">
        <v>9</v>
      </c>
      <c r="N147" s="1">
        <v>9</v>
      </c>
      <c r="O147" s="1">
        <v>5</v>
      </c>
      <c r="P147" s="76">
        <v>8</v>
      </c>
      <c r="Q147" s="79">
        <v>9</v>
      </c>
      <c r="R147" s="59">
        <v>9</v>
      </c>
      <c r="S147" s="59">
        <v>9</v>
      </c>
      <c r="T147" s="78">
        <v>9</v>
      </c>
      <c r="U147" s="121">
        <f t="shared" si="15"/>
        <v>36</v>
      </c>
      <c r="V147" s="205">
        <v>11</v>
      </c>
      <c r="W147" s="205">
        <v>11</v>
      </c>
      <c r="X147" s="205">
        <v>11</v>
      </c>
      <c r="Y147" s="205">
        <v>11</v>
      </c>
      <c r="Z147" s="79">
        <v>9</v>
      </c>
      <c r="AA147" s="59">
        <v>9</v>
      </c>
      <c r="AB147" s="59">
        <v>9</v>
      </c>
      <c r="AC147" s="59">
        <v>9</v>
      </c>
      <c r="AD147" s="78">
        <v>9</v>
      </c>
      <c r="AE147" s="121">
        <f t="shared" si="16"/>
        <v>45</v>
      </c>
      <c r="AF147" s="78">
        <v>9</v>
      </c>
      <c r="AG147" s="78">
        <v>9</v>
      </c>
      <c r="AH147" s="1"/>
      <c r="AI147" s="1"/>
      <c r="AJ147" s="76"/>
      <c r="AK147" s="79">
        <v>9</v>
      </c>
      <c r="AL147" s="59">
        <v>9</v>
      </c>
      <c r="AM147" s="59">
        <v>9</v>
      </c>
      <c r="AN147" s="78">
        <v>9</v>
      </c>
      <c r="AO147" s="109"/>
      <c r="AP147" s="75"/>
      <c r="AQ147" s="59"/>
      <c r="AR147" s="1"/>
      <c r="AS147" s="76"/>
      <c r="AT147" s="79">
        <v>9</v>
      </c>
      <c r="AU147" s="59">
        <v>9</v>
      </c>
      <c r="AV147" s="59">
        <v>9</v>
      </c>
      <c r="AW147" s="59">
        <v>9</v>
      </c>
      <c r="AX147" s="78"/>
      <c r="AY147" s="109"/>
      <c r="AZ147" s="75"/>
      <c r="BA147" s="59"/>
      <c r="BB147" s="1"/>
      <c r="BC147" s="1"/>
      <c r="BD147" s="76"/>
      <c r="BE147" s="79">
        <v>9</v>
      </c>
      <c r="BF147" s="59">
        <v>9</v>
      </c>
      <c r="BG147" s="59">
        <v>9</v>
      </c>
      <c r="BH147" s="59"/>
      <c r="BI147" s="59"/>
      <c r="BJ147" s="59"/>
      <c r="BK147" s="1"/>
    </row>
    <row r="148" spans="1:63">
      <c r="A148" s="1" t="s">
        <v>102</v>
      </c>
      <c r="B148" s="1">
        <v>47</v>
      </c>
      <c r="C148" s="1" t="s">
        <v>10</v>
      </c>
      <c r="D148" s="1" t="s">
        <v>510</v>
      </c>
      <c r="E148" s="1" t="s">
        <v>513</v>
      </c>
      <c r="F148" s="59">
        <v>2</v>
      </c>
      <c r="G148" s="59">
        <v>2</v>
      </c>
      <c r="H148" s="59">
        <v>2</v>
      </c>
      <c r="I148" s="59">
        <v>2</v>
      </c>
      <c r="J148" s="78">
        <v>2</v>
      </c>
      <c r="K148" s="118">
        <f t="shared" si="14"/>
        <v>10</v>
      </c>
      <c r="L148" s="75">
        <v>3</v>
      </c>
      <c r="M148" s="59">
        <v>0</v>
      </c>
      <c r="N148" s="1">
        <v>0</v>
      </c>
      <c r="O148" s="1">
        <v>0</v>
      </c>
      <c r="P148" s="76">
        <v>0</v>
      </c>
      <c r="Q148" s="79">
        <v>0</v>
      </c>
      <c r="R148" s="59">
        <v>0</v>
      </c>
      <c r="S148" s="59">
        <v>0</v>
      </c>
      <c r="T148" s="78">
        <v>0</v>
      </c>
      <c r="U148" s="121">
        <f t="shared" si="15"/>
        <v>0</v>
      </c>
      <c r="V148" s="205">
        <v>0</v>
      </c>
      <c r="W148" s="205">
        <v>0</v>
      </c>
      <c r="X148" s="205">
        <v>0</v>
      </c>
      <c r="Y148" s="205">
        <v>0</v>
      </c>
      <c r="Z148" s="79">
        <v>0</v>
      </c>
      <c r="AA148" s="59">
        <v>0</v>
      </c>
      <c r="AB148" s="59">
        <v>0</v>
      </c>
      <c r="AC148" s="59">
        <v>0</v>
      </c>
      <c r="AD148" s="78">
        <v>0</v>
      </c>
      <c r="AE148" s="121">
        <f t="shared" si="16"/>
        <v>0</v>
      </c>
      <c r="AF148" s="78">
        <v>0</v>
      </c>
      <c r="AG148" s="78">
        <v>0</v>
      </c>
      <c r="AH148" s="1"/>
      <c r="AI148" s="1"/>
      <c r="AJ148" s="76"/>
      <c r="AK148" s="79">
        <v>0</v>
      </c>
      <c r="AL148" s="59">
        <v>0</v>
      </c>
      <c r="AM148" s="59">
        <v>0</v>
      </c>
      <c r="AN148" s="78">
        <v>0</v>
      </c>
      <c r="AO148" s="109"/>
      <c r="AP148" s="75"/>
      <c r="AQ148" s="59"/>
      <c r="AR148" s="1"/>
      <c r="AS148" s="76"/>
      <c r="AT148" s="79">
        <v>0</v>
      </c>
      <c r="AU148" s="59">
        <v>0</v>
      </c>
      <c r="AV148" s="59">
        <v>0</v>
      </c>
      <c r="AW148" s="59">
        <v>0</v>
      </c>
      <c r="AX148" s="78"/>
      <c r="AY148" s="109"/>
      <c r="AZ148" s="75"/>
      <c r="BA148" s="59"/>
      <c r="BB148" s="1"/>
      <c r="BC148" s="1"/>
      <c r="BD148" s="76"/>
      <c r="BE148" s="79">
        <v>0</v>
      </c>
      <c r="BF148" s="59">
        <v>0</v>
      </c>
      <c r="BG148" s="59">
        <v>0</v>
      </c>
      <c r="BH148" s="59"/>
      <c r="BI148" s="59"/>
      <c r="BJ148" s="59"/>
      <c r="BK148" s="1"/>
    </row>
    <row r="149" spans="1:63">
      <c r="A149" s="1" t="s">
        <v>102</v>
      </c>
      <c r="B149" s="1">
        <v>47</v>
      </c>
      <c r="C149" s="1" t="s">
        <v>14</v>
      </c>
      <c r="D149" s="1" t="s">
        <v>512</v>
      </c>
      <c r="E149" s="1" t="s">
        <v>379</v>
      </c>
      <c r="F149" s="59">
        <v>6</v>
      </c>
      <c r="G149" s="59">
        <v>6</v>
      </c>
      <c r="H149" s="59">
        <v>6</v>
      </c>
      <c r="I149" s="59">
        <v>6</v>
      </c>
      <c r="J149" s="78">
        <v>6</v>
      </c>
      <c r="K149" s="118">
        <f t="shared" si="14"/>
        <v>30</v>
      </c>
      <c r="L149" s="75">
        <v>6</v>
      </c>
      <c r="M149" s="59">
        <v>1</v>
      </c>
      <c r="N149" s="1">
        <v>1</v>
      </c>
      <c r="O149" s="1">
        <v>2</v>
      </c>
      <c r="P149" s="76">
        <v>1</v>
      </c>
      <c r="Q149" s="79">
        <v>2</v>
      </c>
      <c r="R149" s="59">
        <v>2</v>
      </c>
      <c r="S149" s="59">
        <v>2</v>
      </c>
      <c r="T149" s="78">
        <v>2</v>
      </c>
      <c r="U149" s="121">
        <f t="shared" si="15"/>
        <v>8</v>
      </c>
      <c r="V149" s="205">
        <v>3</v>
      </c>
      <c r="W149" s="205">
        <v>3</v>
      </c>
      <c r="X149" s="205">
        <v>3</v>
      </c>
      <c r="Y149" s="205">
        <v>3</v>
      </c>
      <c r="Z149" s="79">
        <v>2</v>
      </c>
      <c r="AA149" s="59">
        <v>2</v>
      </c>
      <c r="AB149" s="59">
        <v>2</v>
      </c>
      <c r="AC149" s="59">
        <v>2</v>
      </c>
      <c r="AD149" s="78">
        <v>2</v>
      </c>
      <c r="AE149" s="121">
        <f t="shared" si="16"/>
        <v>10</v>
      </c>
      <c r="AF149" s="78">
        <v>2</v>
      </c>
      <c r="AG149" s="78">
        <v>2</v>
      </c>
      <c r="AH149" s="1"/>
      <c r="AI149" s="1"/>
      <c r="AJ149" s="76"/>
      <c r="AK149" s="79">
        <v>2</v>
      </c>
      <c r="AL149" s="59">
        <v>2</v>
      </c>
      <c r="AM149" s="59">
        <v>2</v>
      </c>
      <c r="AN149" s="78">
        <v>2</v>
      </c>
      <c r="AO149" s="109"/>
      <c r="AP149" s="75"/>
      <c r="AQ149" s="59"/>
      <c r="AR149" s="1"/>
      <c r="AS149" s="76"/>
      <c r="AT149" s="79">
        <v>2</v>
      </c>
      <c r="AU149" s="59">
        <v>2</v>
      </c>
      <c r="AV149" s="59">
        <v>2</v>
      </c>
      <c r="AW149" s="59">
        <v>2</v>
      </c>
      <c r="AX149" s="78"/>
      <c r="AY149" s="109"/>
      <c r="AZ149" s="75"/>
      <c r="BA149" s="59"/>
      <c r="BB149" s="1"/>
      <c r="BC149" s="1"/>
      <c r="BD149" s="76"/>
      <c r="BE149" s="79">
        <v>2</v>
      </c>
      <c r="BF149" s="59">
        <v>2</v>
      </c>
      <c r="BG149" s="59">
        <v>2</v>
      </c>
      <c r="BH149" s="59"/>
      <c r="BI149" s="59"/>
      <c r="BJ149" s="59"/>
      <c r="BK149" s="1"/>
    </row>
    <row r="150" spans="1:63">
      <c r="A150" s="1" t="s">
        <v>102</v>
      </c>
      <c r="B150" s="1">
        <v>47</v>
      </c>
      <c r="C150" s="1" t="s">
        <v>18</v>
      </c>
      <c r="D150" s="1" t="s">
        <v>512</v>
      </c>
      <c r="E150" s="1" t="s">
        <v>380</v>
      </c>
      <c r="F150" s="59">
        <v>4</v>
      </c>
      <c r="G150" s="59">
        <v>4</v>
      </c>
      <c r="H150" s="59">
        <v>4</v>
      </c>
      <c r="I150" s="59">
        <v>4</v>
      </c>
      <c r="J150" s="78">
        <v>4</v>
      </c>
      <c r="K150" s="118">
        <f t="shared" si="14"/>
        <v>20</v>
      </c>
      <c r="L150" s="75">
        <v>4</v>
      </c>
      <c r="M150" s="59">
        <v>2</v>
      </c>
      <c r="N150" s="1">
        <v>4</v>
      </c>
      <c r="O150" s="1">
        <v>2</v>
      </c>
      <c r="P150" s="76">
        <v>1</v>
      </c>
      <c r="Q150" s="79">
        <v>3</v>
      </c>
      <c r="R150" s="59">
        <v>3</v>
      </c>
      <c r="S150" s="59">
        <v>3</v>
      </c>
      <c r="T150" s="78">
        <v>3</v>
      </c>
      <c r="U150" s="121">
        <f t="shared" si="15"/>
        <v>12</v>
      </c>
      <c r="V150" s="205">
        <v>7</v>
      </c>
      <c r="W150" s="205">
        <v>7</v>
      </c>
      <c r="X150" s="205">
        <v>7</v>
      </c>
      <c r="Y150" s="205">
        <v>7</v>
      </c>
      <c r="Z150" s="79">
        <v>3</v>
      </c>
      <c r="AA150" s="59">
        <v>3</v>
      </c>
      <c r="AB150" s="59">
        <v>3</v>
      </c>
      <c r="AC150" s="59">
        <v>3</v>
      </c>
      <c r="AD150" s="78">
        <v>3</v>
      </c>
      <c r="AE150" s="121">
        <f t="shared" si="16"/>
        <v>15</v>
      </c>
      <c r="AF150" s="78">
        <v>3</v>
      </c>
      <c r="AG150" s="78">
        <v>3</v>
      </c>
      <c r="AH150" s="1"/>
      <c r="AI150" s="1"/>
      <c r="AJ150" s="76"/>
      <c r="AK150" s="79">
        <v>3</v>
      </c>
      <c r="AL150" s="59">
        <v>3</v>
      </c>
      <c r="AM150" s="59">
        <v>3</v>
      </c>
      <c r="AN150" s="78">
        <v>3</v>
      </c>
      <c r="AO150" s="109"/>
      <c r="AP150" s="75"/>
      <c r="AQ150" s="59"/>
      <c r="AR150" s="1"/>
      <c r="AS150" s="76"/>
      <c r="AT150" s="79">
        <v>3</v>
      </c>
      <c r="AU150" s="59">
        <v>3</v>
      </c>
      <c r="AV150" s="59">
        <v>3</v>
      </c>
      <c r="AW150" s="59">
        <v>3</v>
      </c>
      <c r="AX150" s="78"/>
      <c r="AY150" s="109"/>
      <c r="AZ150" s="75"/>
      <c r="BA150" s="59"/>
      <c r="BB150" s="1"/>
      <c r="BC150" s="1"/>
      <c r="BD150" s="76"/>
      <c r="BE150" s="79">
        <v>3</v>
      </c>
      <c r="BF150" s="59">
        <v>3</v>
      </c>
      <c r="BG150" s="59">
        <v>3</v>
      </c>
      <c r="BH150" s="59"/>
      <c r="BI150" s="59"/>
      <c r="BJ150" s="59"/>
      <c r="BK150" s="1"/>
    </row>
    <row r="151" spans="1:63">
      <c r="A151" s="1" t="s">
        <v>102</v>
      </c>
      <c r="B151" s="198">
        <v>47</v>
      </c>
      <c r="C151" s="198" t="s">
        <v>10</v>
      </c>
      <c r="D151" s="198" t="s">
        <v>514</v>
      </c>
      <c r="E151" s="198" t="s">
        <v>515</v>
      </c>
      <c r="F151" s="79"/>
      <c r="G151" s="79"/>
      <c r="H151" s="79"/>
      <c r="I151" s="79"/>
      <c r="J151" s="109">
        <v>3</v>
      </c>
      <c r="K151" s="118">
        <f t="shared" si="14"/>
        <v>3</v>
      </c>
      <c r="L151" s="75"/>
      <c r="M151" s="79"/>
      <c r="N151" s="198"/>
      <c r="O151" s="198"/>
      <c r="P151" s="215">
        <v>3</v>
      </c>
      <c r="Q151" s="79">
        <v>2</v>
      </c>
      <c r="R151" s="79">
        <v>2</v>
      </c>
      <c r="S151" s="79">
        <v>2</v>
      </c>
      <c r="T151" s="109">
        <v>2</v>
      </c>
      <c r="U151" s="121">
        <f t="shared" si="15"/>
        <v>8</v>
      </c>
      <c r="V151" s="75">
        <v>1</v>
      </c>
      <c r="W151" s="75">
        <v>1</v>
      </c>
      <c r="X151" s="75">
        <v>1</v>
      </c>
      <c r="Y151" s="75">
        <v>1</v>
      </c>
      <c r="Z151" s="79">
        <v>2</v>
      </c>
      <c r="AA151" s="59">
        <v>2</v>
      </c>
      <c r="AB151" s="59">
        <v>2</v>
      </c>
      <c r="AC151" s="59">
        <v>2</v>
      </c>
      <c r="AD151" s="78">
        <v>2</v>
      </c>
      <c r="AE151" s="121">
        <f t="shared" si="16"/>
        <v>10</v>
      </c>
      <c r="AF151" s="78">
        <v>2</v>
      </c>
      <c r="AG151" s="78">
        <v>2</v>
      </c>
      <c r="AH151" s="1"/>
      <c r="AI151" s="1"/>
      <c r="AJ151" s="76"/>
      <c r="AK151" s="79">
        <v>2</v>
      </c>
      <c r="AL151" s="59">
        <v>2</v>
      </c>
      <c r="AM151" s="59">
        <v>2</v>
      </c>
      <c r="AN151" s="78">
        <v>2</v>
      </c>
      <c r="AO151" s="109"/>
      <c r="AP151" s="75"/>
      <c r="AQ151" s="59"/>
      <c r="AR151" s="1"/>
      <c r="AS151" s="76"/>
      <c r="AT151" s="79">
        <v>2</v>
      </c>
      <c r="AU151" s="59">
        <v>2</v>
      </c>
      <c r="AV151" s="59">
        <v>2</v>
      </c>
      <c r="AW151" s="59">
        <v>2</v>
      </c>
      <c r="AX151" s="78"/>
      <c r="AY151" s="109"/>
      <c r="AZ151" s="75"/>
      <c r="BA151" s="59"/>
      <c r="BB151" s="1"/>
      <c r="BC151" s="1"/>
      <c r="BD151" s="76"/>
      <c r="BE151" s="79">
        <v>2</v>
      </c>
      <c r="BF151" s="59">
        <v>2</v>
      </c>
      <c r="BG151" s="59">
        <v>2</v>
      </c>
      <c r="BH151" s="59"/>
      <c r="BI151" s="59"/>
      <c r="BJ151" s="59"/>
      <c r="BK151" s="1"/>
    </row>
    <row r="152" spans="1:63">
      <c r="A152" s="196" t="s">
        <v>102</v>
      </c>
      <c r="B152" s="197">
        <v>47</v>
      </c>
      <c r="C152" s="197" t="s">
        <v>10</v>
      </c>
      <c r="D152" s="197" t="s">
        <v>514</v>
      </c>
      <c r="E152" s="197" t="s">
        <v>514</v>
      </c>
      <c r="F152" s="118"/>
      <c r="G152" s="118"/>
      <c r="H152" s="118"/>
      <c r="I152" s="118"/>
      <c r="J152" s="121"/>
      <c r="K152" s="118">
        <f t="shared" si="14"/>
        <v>0</v>
      </c>
      <c r="L152" s="205"/>
      <c r="M152" s="118"/>
      <c r="N152" s="197"/>
      <c r="O152" s="197"/>
      <c r="P152" s="214">
        <v>5</v>
      </c>
      <c r="Q152" s="118">
        <v>5</v>
      </c>
      <c r="R152" s="118">
        <v>5</v>
      </c>
      <c r="S152" s="118">
        <v>5</v>
      </c>
      <c r="T152" s="121">
        <v>5</v>
      </c>
      <c r="U152" s="121">
        <f t="shared" si="15"/>
        <v>20</v>
      </c>
      <c r="V152" s="205">
        <v>6</v>
      </c>
      <c r="W152" s="205">
        <v>6</v>
      </c>
      <c r="X152" s="205">
        <v>6</v>
      </c>
      <c r="Y152" s="205">
        <v>6</v>
      </c>
      <c r="Z152" s="79">
        <v>5</v>
      </c>
      <c r="AA152" s="59">
        <v>5</v>
      </c>
      <c r="AB152" s="59">
        <v>5</v>
      </c>
      <c r="AC152" s="59">
        <v>5</v>
      </c>
      <c r="AD152" s="78">
        <v>5</v>
      </c>
      <c r="AE152" s="121">
        <f t="shared" si="16"/>
        <v>25</v>
      </c>
      <c r="AF152" s="78">
        <v>5</v>
      </c>
      <c r="AG152" s="78">
        <v>5</v>
      </c>
      <c r="AH152" s="1"/>
      <c r="AI152" s="1"/>
      <c r="AJ152" s="76"/>
      <c r="AK152" s="79">
        <v>5</v>
      </c>
      <c r="AL152" s="59">
        <v>5</v>
      </c>
      <c r="AM152" s="59">
        <v>5</v>
      </c>
      <c r="AN152" s="78">
        <v>5</v>
      </c>
      <c r="AO152" s="109"/>
      <c r="AP152" s="75"/>
      <c r="AQ152" s="59"/>
      <c r="AR152" s="1"/>
      <c r="AS152" s="76"/>
      <c r="AT152" s="79">
        <v>5</v>
      </c>
      <c r="AU152" s="59">
        <v>5</v>
      </c>
      <c r="AV152" s="59">
        <v>5</v>
      </c>
      <c r="AW152" s="59">
        <v>5</v>
      </c>
      <c r="AX152" s="78"/>
      <c r="AY152" s="109"/>
      <c r="AZ152" s="75"/>
      <c r="BA152" s="59"/>
      <c r="BB152" s="1"/>
      <c r="BC152" s="1"/>
      <c r="BD152" s="76"/>
      <c r="BE152" s="79">
        <v>5</v>
      </c>
      <c r="BF152" s="59">
        <v>5</v>
      </c>
      <c r="BG152" s="59">
        <v>5</v>
      </c>
      <c r="BH152" s="59"/>
      <c r="BI152" s="59"/>
      <c r="BJ152" s="59"/>
      <c r="BK152" s="1"/>
    </row>
    <row r="153" spans="1:63">
      <c r="A153" s="196" t="s">
        <v>103</v>
      </c>
      <c r="B153" s="197">
        <v>30</v>
      </c>
      <c r="C153" s="197" t="s">
        <v>10</v>
      </c>
      <c r="D153" s="197" t="s">
        <v>407</v>
      </c>
      <c r="E153" s="197" t="s">
        <v>516</v>
      </c>
      <c r="F153" s="118">
        <v>30</v>
      </c>
      <c r="G153" s="118">
        <v>0</v>
      </c>
      <c r="H153" s="118">
        <v>0</v>
      </c>
      <c r="I153" s="118">
        <v>30</v>
      </c>
      <c r="J153" s="121">
        <v>30</v>
      </c>
      <c r="K153" s="118">
        <f t="shared" si="14"/>
        <v>90</v>
      </c>
      <c r="L153" s="205">
        <v>25</v>
      </c>
      <c r="M153" s="118">
        <v>25</v>
      </c>
      <c r="N153" s="197">
        <v>25</v>
      </c>
      <c r="O153" s="197">
        <v>25</v>
      </c>
      <c r="P153" s="214">
        <v>25</v>
      </c>
      <c r="Q153" s="118">
        <v>0</v>
      </c>
      <c r="R153" s="118">
        <v>0</v>
      </c>
      <c r="S153" s="118">
        <v>0</v>
      </c>
      <c r="T153" s="121">
        <v>0</v>
      </c>
      <c r="U153" s="121">
        <v>0</v>
      </c>
      <c r="V153" s="205"/>
      <c r="W153" s="118"/>
      <c r="X153" s="1"/>
      <c r="Y153" s="76"/>
      <c r="Z153" s="79"/>
      <c r="AA153" s="59"/>
      <c r="AB153" s="59"/>
      <c r="AC153" s="59"/>
      <c r="AD153" s="78"/>
      <c r="AE153" s="121">
        <f t="shared" si="16"/>
        <v>0</v>
      </c>
      <c r="AF153" s="75"/>
      <c r="AG153" s="59"/>
      <c r="AH153" s="1"/>
      <c r="AI153" s="1"/>
      <c r="AJ153" s="76"/>
      <c r="AK153" s="79"/>
      <c r="AL153" s="59"/>
      <c r="AM153" s="59"/>
      <c r="AN153" s="78"/>
      <c r="AO153" s="109"/>
      <c r="AP153" s="75"/>
      <c r="AQ153" s="59"/>
      <c r="AR153" s="1"/>
      <c r="AS153" s="76"/>
      <c r="AT153" s="79"/>
      <c r="AU153" s="59"/>
      <c r="AV153" s="59"/>
      <c r="AW153" s="59"/>
      <c r="AX153" s="78"/>
      <c r="AY153" s="109"/>
      <c r="AZ153" s="75"/>
      <c r="BA153" s="59"/>
      <c r="BB153" s="1"/>
      <c r="BC153" s="1"/>
      <c r="BD153" s="76"/>
      <c r="BE153" s="79"/>
      <c r="BF153" s="59"/>
      <c r="BG153" s="59"/>
      <c r="BH153" s="59"/>
      <c r="BI153" s="59"/>
      <c r="BJ153" s="59"/>
      <c r="BK153" s="1"/>
    </row>
    <row r="154" spans="1:63">
      <c r="A154" s="196" t="s">
        <v>103</v>
      </c>
      <c r="B154" s="197">
        <v>30</v>
      </c>
      <c r="C154" s="1" t="s">
        <v>10</v>
      </c>
      <c r="D154" s="197" t="s">
        <v>517</v>
      </c>
      <c r="E154" s="197" t="s">
        <v>518</v>
      </c>
      <c r="F154" s="118"/>
      <c r="G154" s="118">
        <v>30</v>
      </c>
      <c r="H154" s="118">
        <v>30</v>
      </c>
      <c r="I154" s="118">
        <v>30</v>
      </c>
      <c r="J154" s="121">
        <v>0</v>
      </c>
      <c r="K154" s="118">
        <f t="shared" si="14"/>
        <v>90</v>
      </c>
      <c r="L154" s="205">
        <v>0</v>
      </c>
      <c r="M154" s="118">
        <v>0</v>
      </c>
      <c r="N154" s="197">
        <v>0</v>
      </c>
      <c r="O154" s="197">
        <v>0</v>
      </c>
      <c r="P154" s="214">
        <v>0</v>
      </c>
      <c r="Q154" s="118"/>
      <c r="R154" s="118"/>
      <c r="S154" s="118"/>
      <c r="T154" s="121"/>
      <c r="U154" s="121">
        <f t="shared" ref="U154:U160" si="17">SUM(Q154:T154)</f>
        <v>0</v>
      </c>
      <c r="V154" s="205"/>
      <c r="W154" s="118"/>
      <c r="X154" s="1"/>
      <c r="Y154" s="76"/>
      <c r="Z154" s="79"/>
      <c r="AA154" s="59"/>
      <c r="AB154" s="59"/>
      <c r="AC154" s="59"/>
      <c r="AD154" s="78"/>
      <c r="AE154" s="121">
        <f t="shared" si="16"/>
        <v>0</v>
      </c>
      <c r="AF154" s="75"/>
      <c r="AG154" s="59"/>
      <c r="AH154" s="1"/>
      <c r="AI154" s="1"/>
      <c r="AJ154" s="76"/>
      <c r="AK154" s="79"/>
      <c r="AL154" s="59"/>
      <c r="AM154" s="59"/>
      <c r="AN154" s="78"/>
      <c r="AO154" s="109"/>
      <c r="AP154" s="75"/>
      <c r="AQ154" s="59"/>
      <c r="AR154" s="1"/>
      <c r="AS154" s="76"/>
      <c r="AT154" s="79"/>
      <c r="AU154" s="59"/>
      <c r="AV154" s="59"/>
      <c r="AW154" s="59"/>
      <c r="AX154" s="78"/>
      <c r="AY154" s="109"/>
      <c r="AZ154" s="75"/>
      <c r="BA154" s="59"/>
      <c r="BB154" s="1"/>
      <c r="BC154" s="1"/>
      <c r="BD154" s="76"/>
      <c r="BE154" s="79"/>
      <c r="BF154" s="59"/>
      <c r="BG154" s="59"/>
      <c r="BH154" s="59"/>
      <c r="BI154" s="59"/>
      <c r="BJ154" s="59"/>
      <c r="BK154" s="1"/>
    </row>
    <row r="155" spans="1:63">
      <c r="A155" s="195" t="s">
        <v>104</v>
      </c>
      <c r="B155" s="197">
        <v>47</v>
      </c>
      <c r="C155" s="1" t="s">
        <v>10</v>
      </c>
      <c r="D155" s="197" t="s">
        <v>519</v>
      </c>
      <c r="E155" s="197" t="s">
        <v>520</v>
      </c>
      <c r="F155" s="118">
        <v>27</v>
      </c>
      <c r="G155" s="118">
        <v>0</v>
      </c>
      <c r="H155" s="118">
        <v>0</v>
      </c>
      <c r="I155" s="118">
        <v>0</v>
      </c>
      <c r="J155" s="121">
        <v>0</v>
      </c>
      <c r="K155" s="118">
        <f t="shared" si="14"/>
        <v>27</v>
      </c>
      <c r="L155" s="205">
        <v>0</v>
      </c>
      <c r="M155" s="118">
        <v>0</v>
      </c>
      <c r="N155" s="197">
        <v>0</v>
      </c>
      <c r="O155" s="197">
        <v>0</v>
      </c>
      <c r="P155" s="214">
        <v>0</v>
      </c>
      <c r="Q155" s="118">
        <v>27</v>
      </c>
      <c r="R155" s="118">
        <v>0</v>
      </c>
      <c r="S155" s="118">
        <v>0</v>
      </c>
      <c r="T155" s="121">
        <v>0</v>
      </c>
      <c r="U155" s="121">
        <f t="shared" si="17"/>
        <v>27</v>
      </c>
      <c r="V155" s="205">
        <v>0</v>
      </c>
      <c r="W155" s="118">
        <v>0</v>
      </c>
      <c r="X155" s="1">
        <v>0</v>
      </c>
      <c r="Y155" s="76">
        <v>0</v>
      </c>
      <c r="Z155" s="79">
        <v>27</v>
      </c>
      <c r="AA155" s="59">
        <v>0</v>
      </c>
      <c r="AB155" s="59">
        <v>0</v>
      </c>
      <c r="AC155" s="59">
        <v>0</v>
      </c>
      <c r="AD155" s="78"/>
      <c r="AE155" s="121">
        <f t="shared" si="16"/>
        <v>27</v>
      </c>
      <c r="AF155" s="75">
        <v>0</v>
      </c>
      <c r="AG155" s="59"/>
      <c r="AH155" s="1"/>
      <c r="AI155" s="1"/>
      <c r="AJ155" s="76"/>
      <c r="AK155" s="79">
        <v>27</v>
      </c>
      <c r="AL155" s="59">
        <v>0</v>
      </c>
      <c r="AM155" s="59">
        <v>0</v>
      </c>
      <c r="AN155" s="78">
        <v>0</v>
      </c>
      <c r="AO155" s="109"/>
      <c r="AP155" s="75"/>
      <c r="AQ155" s="59"/>
      <c r="AR155" s="1"/>
      <c r="AS155" s="76"/>
      <c r="AT155" s="79">
        <v>27</v>
      </c>
      <c r="AU155" s="59">
        <v>0</v>
      </c>
      <c r="AV155" s="59">
        <v>0</v>
      </c>
      <c r="AW155" s="59">
        <v>0</v>
      </c>
      <c r="AX155" s="78"/>
      <c r="AY155" s="109"/>
      <c r="AZ155" s="75"/>
      <c r="BA155" s="59"/>
      <c r="BB155" s="1"/>
      <c r="BC155" s="1"/>
      <c r="BD155" s="76"/>
      <c r="BE155" s="79">
        <v>27</v>
      </c>
      <c r="BF155" s="59">
        <v>0</v>
      </c>
      <c r="BG155" s="59">
        <v>0</v>
      </c>
      <c r="BH155" s="59"/>
      <c r="BI155" s="59"/>
      <c r="BJ155" s="59"/>
      <c r="BK155" s="1"/>
    </row>
    <row r="156" spans="1:63">
      <c r="A156" s="195" t="s">
        <v>104</v>
      </c>
      <c r="B156" s="197">
        <v>47</v>
      </c>
      <c r="C156" s="1" t="s">
        <v>10</v>
      </c>
      <c r="D156" s="197" t="s">
        <v>519</v>
      </c>
      <c r="E156" s="197" t="s">
        <v>521</v>
      </c>
      <c r="F156" s="118">
        <v>16</v>
      </c>
      <c r="G156" s="118">
        <v>16</v>
      </c>
      <c r="H156" s="118">
        <v>0</v>
      </c>
      <c r="I156" s="118">
        <v>0</v>
      </c>
      <c r="J156" s="121">
        <v>0</v>
      </c>
      <c r="K156" s="118">
        <f t="shared" si="14"/>
        <v>32</v>
      </c>
      <c r="L156" s="205">
        <v>0</v>
      </c>
      <c r="M156" s="118">
        <v>0</v>
      </c>
      <c r="N156" s="197">
        <v>0</v>
      </c>
      <c r="O156" s="197">
        <v>0</v>
      </c>
      <c r="P156" s="214">
        <v>0</v>
      </c>
      <c r="Q156" s="118">
        <v>16</v>
      </c>
      <c r="R156" s="118">
        <v>16</v>
      </c>
      <c r="S156" s="118">
        <v>0</v>
      </c>
      <c r="T156" s="121">
        <v>0</v>
      </c>
      <c r="U156" s="121">
        <f t="shared" si="17"/>
        <v>32</v>
      </c>
      <c r="V156" s="205">
        <v>0</v>
      </c>
      <c r="W156" s="118">
        <v>0</v>
      </c>
      <c r="X156" s="1">
        <v>0</v>
      </c>
      <c r="Y156" s="76">
        <v>0</v>
      </c>
      <c r="Z156" s="79">
        <v>16</v>
      </c>
      <c r="AA156" s="59">
        <v>16</v>
      </c>
      <c r="AB156" s="59">
        <v>0</v>
      </c>
      <c r="AC156" s="59">
        <v>0</v>
      </c>
      <c r="AD156" s="78"/>
      <c r="AE156" s="121">
        <f t="shared" si="16"/>
        <v>32</v>
      </c>
      <c r="AF156" s="75">
        <v>0</v>
      </c>
      <c r="AG156" s="59"/>
      <c r="AH156" s="1"/>
      <c r="AI156" s="1"/>
      <c r="AJ156" s="76"/>
      <c r="AK156" s="79">
        <v>16</v>
      </c>
      <c r="AL156" s="59">
        <v>16</v>
      </c>
      <c r="AM156" s="59">
        <v>0</v>
      </c>
      <c r="AN156" s="78">
        <v>0</v>
      </c>
      <c r="AO156" s="109"/>
      <c r="AP156" s="75"/>
      <c r="AQ156" s="59"/>
      <c r="AR156" s="1"/>
      <c r="AS156" s="76"/>
      <c r="AT156" s="79">
        <v>16</v>
      </c>
      <c r="AU156" s="59">
        <v>16</v>
      </c>
      <c r="AV156" s="59">
        <v>0</v>
      </c>
      <c r="AW156" s="59">
        <v>0</v>
      </c>
      <c r="AX156" s="78"/>
      <c r="AY156" s="109"/>
      <c r="AZ156" s="75"/>
      <c r="BA156" s="59"/>
      <c r="BB156" s="1"/>
      <c r="BC156" s="1"/>
      <c r="BD156" s="76"/>
      <c r="BE156" s="79">
        <v>16</v>
      </c>
      <c r="BF156" s="59">
        <v>16</v>
      </c>
      <c r="BG156" s="59">
        <v>0</v>
      </c>
      <c r="BH156" s="59"/>
      <c r="BI156" s="59"/>
      <c r="BJ156" s="59"/>
      <c r="BK156" s="1"/>
    </row>
    <row r="157" spans="1:63">
      <c r="A157" s="12" t="s">
        <v>104</v>
      </c>
      <c r="B157" s="1">
        <v>47</v>
      </c>
      <c r="C157" s="1" t="s">
        <v>10</v>
      </c>
      <c r="D157" s="1" t="s">
        <v>519</v>
      </c>
      <c r="E157" s="1" t="s">
        <v>522</v>
      </c>
      <c r="F157" s="59">
        <v>0</v>
      </c>
      <c r="G157" s="59">
        <v>27</v>
      </c>
      <c r="H157" s="59">
        <v>0</v>
      </c>
      <c r="I157" s="59">
        <v>0</v>
      </c>
      <c r="J157" s="78">
        <v>0</v>
      </c>
      <c r="K157" s="118">
        <f t="shared" si="14"/>
        <v>27</v>
      </c>
      <c r="L157" s="75">
        <v>8</v>
      </c>
      <c r="M157" s="59">
        <v>14</v>
      </c>
      <c r="N157" s="1">
        <v>0</v>
      </c>
      <c r="O157" s="1">
        <v>0</v>
      </c>
      <c r="P157" s="76">
        <v>0</v>
      </c>
      <c r="Q157" s="79">
        <v>0</v>
      </c>
      <c r="R157" s="59">
        <v>19</v>
      </c>
      <c r="S157" s="59">
        <v>43</v>
      </c>
      <c r="T157" s="78">
        <v>43</v>
      </c>
      <c r="U157" s="121">
        <f t="shared" si="17"/>
        <v>105</v>
      </c>
      <c r="V157" s="75">
        <v>0</v>
      </c>
      <c r="W157" s="59">
        <v>0</v>
      </c>
      <c r="X157" s="1">
        <v>36</v>
      </c>
      <c r="Y157" s="76">
        <v>0</v>
      </c>
      <c r="Z157" s="79">
        <v>0</v>
      </c>
      <c r="AA157" s="59">
        <v>27</v>
      </c>
      <c r="AB157" s="59">
        <v>43</v>
      </c>
      <c r="AC157" s="59">
        <v>43</v>
      </c>
      <c r="AD157" s="78"/>
      <c r="AE157" s="121">
        <f t="shared" si="16"/>
        <v>113</v>
      </c>
      <c r="AF157" s="75">
        <v>44</v>
      </c>
      <c r="AG157" s="59"/>
      <c r="AH157" s="1"/>
      <c r="AI157" s="1"/>
      <c r="AJ157" s="76"/>
      <c r="AK157" s="79">
        <v>0</v>
      </c>
      <c r="AL157" s="59">
        <v>27</v>
      </c>
      <c r="AM157" s="59">
        <v>43</v>
      </c>
      <c r="AN157" s="78">
        <v>43</v>
      </c>
      <c r="AO157" s="109"/>
      <c r="AP157" s="75"/>
      <c r="AQ157" s="59"/>
      <c r="AR157" s="1"/>
      <c r="AS157" s="76"/>
      <c r="AT157" s="79">
        <v>0</v>
      </c>
      <c r="AU157" s="59">
        <v>27</v>
      </c>
      <c r="AV157" s="59">
        <v>43</v>
      </c>
      <c r="AW157" s="59">
        <v>43</v>
      </c>
      <c r="AX157" s="78"/>
      <c r="AY157" s="109"/>
      <c r="AZ157" s="75"/>
      <c r="BA157" s="59"/>
      <c r="BB157" s="1"/>
      <c r="BC157" s="1"/>
      <c r="BD157" s="76"/>
      <c r="BE157" s="79">
        <v>0</v>
      </c>
      <c r="BF157" s="59">
        <v>27</v>
      </c>
      <c r="BG157" s="59">
        <v>43</v>
      </c>
      <c r="BH157" s="59"/>
      <c r="BI157" s="59"/>
      <c r="BJ157" s="59"/>
      <c r="BK157" s="1"/>
    </row>
    <row r="158" spans="1:63">
      <c r="A158" s="12" t="s">
        <v>104</v>
      </c>
      <c r="B158" s="1">
        <v>47</v>
      </c>
      <c r="C158" s="1" t="s">
        <v>10</v>
      </c>
      <c r="D158" s="1" t="s">
        <v>519</v>
      </c>
      <c r="E158" s="1" t="s">
        <v>523</v>
      </c>
      <c r="F158" s="59">
        <v>0</v>
      </c>
      <c r="G158" s="59">
        <v>0</v>
      </c>
      <c r="H158" s="59">
        <v>0</v>
      </c>
      <c r="I158" s="59">
        <v>0</v>
      </c>
      <c r="J158" s="78">
        <v>0</v>
      </c>
      <c r="K158" s="118">
        <f t="shared" si="14"/>
        <v>0</v>
      </c>
      <c r="L158" s="75">
        <v>39</v>
      </c>
      <c r="M158" s="59">
        <v>17</v>
      </c>
      <c r="N158" s="1">
        <v>0</v>
      </c>
      <c r="O158" s="1">
        <v>0</v>
      </c>
      <c r="P158" s="76">
        <v>0</v>
      </c>
      <c r="Q158" s="79">
        <v>0</v>
      </c>
      <c r="R158" s="59">
        <v>8</v>
      </c>
      <c r="S158" s="59">
        <v>0</v>
      </c>
      <c r="T158" s="78">
        <v>0</v>
      </c>
      <c r="U158" s="121">
        <f t="shared" si="17"/>
        <v>8</v>
      </c>
      <c r="V158" s="75">
        <v>8</v>
      </c>
      <c r="W158" s="59">
        <v>15</v>
      </c>
      <c r="X158" s="1">
        <v>8</v>
      </c>
      <c r="Y158" s="76">
        <v>0</v>
      </c>
      <c r="Z158" s="79"/>
      <c r="AA158" s="59"/>
      <c r="AB158" s="59"/>
      <c r="AC158" s="59"/>
      <c r="AD158" s="78"/>
      <c r="AE158" s="121">
        <f t="shared" si="16"/>
        <v>0</v>
      </c>
      <c r="AF158" s="75">
        <v>1</v>
      </c>
      <c r="AG158" s="59"/>
      <c r="AH158" s="1"/>
      <c r="AI158" s="1"/>
      <c r="AJ158" s="76"/>
      <c r="AK158" s="79"/>
      <c r="AL158" s="59"/>
      <c r="AM158" s="59"/>
      <c r="AN158" s="78"/>
      <c r="AO158" s="109"/>
      <c r="AP158" s="75"/>
      <c r="AQ158" s="59"/>
      <c r="AR158" s="1"/>
      <c r="AS158" s="76"/>
      <c r="AT158" s="79"/>
      <c r="AU158" s="59"/>
      <c r="AV158" s="59"/>
      <c r="AW158" s="59"/>
      <c r="AX158" s="78"/>
      <c r="AY158" s="109"/>
      <c r="AZ158" s="75"/>
      <c r="BA158" s="59"/>
      <c r="BB158" s="1"/>
      <c r="BC158" s="1"/>
      <c r="BD158" s="76"/>
      <c r="BE158" s="79"/>
      <c r="BF158" s="59"/>
      <c r="BG158" s="59"/>
      <c r="BH158" s="59"/>
      <c r="BI158" s="59"/>
      <c r="BJ158" s="59"/>
      <c r="BK158" s="1"/>
    </row>
    <row r="159" spans="1:63">
      <c r="A159" s="12" t="s">
        <v>104</v>
      </c>
      <c r="B159" s="1">
        <v>47</v>
      </c>
      <c r="C159" s="1" t="s">
        <v>18</v>
      </c>
      <c r="D159" s="1"/>
      <c r="E159" s="1" t="s">
        <v>524</v>
      </c>
      <c r="F159" s="59">
        <v>3</v>
      </c>
      <c r="G159" s="59">
        <v>3</v>
      </c>
      <c r="H159" s="59">
        <v>3</v>
      </c>
      <c r="I159" s="60">
        <v>3</v>
      </c>
      <c r="J159" s="60">
        <v>4</v>
      </c>
      <c r="K159" s="118">
        <f t="shared" si="14"/>
        <v>16</v>
      </c>
      <c r="L159" s="75">
        <v>0</v>
      </c>
      <c r="M159" s="59">
        <v>16</v>
      </c>
      <c r="N159" s="1">
        <v>6</v>
      </c>
      <c r="O159" s="1">
        <v>2</v>
      </c>
      <c r="P159" s="76">
        <v>2</v>
      </c>
      <c r="Q159" s="79">
        <v>3</v>
      </c>
      <c r="R159" s="59">
        <v>3</v>
      </c>
      <c r="S159" s="59">
        <v>3</v>
      </c>
      <c r="T159" s="60">
        <v>3</v>
      </c>
      <c r="U159" s="121">
        <f t="shared" si="17"/>
        <v>12</v>
      </c>
      <c r="V159" s="75">
        <v>0</v>
      </c>
      <c r="W159" s="59">
        <v>2</v>
      </c>
      <c r="X159" s="1">
        <v>3</v>
      </c>
      <c r="Y159" s="76">
        <v>3</v>
      </c>
      <c r="Z159" s="79">
        <v>3</v>
      </c>
      <c r="AA159" s="59">
        <v>3</v>
      </c>
      <c r="AB159" s="59">
        <v>3</v>
      </c>
      <c r="AC159" s="60">
        <v>3</v>
      </c>
      <c r="AE159" s="121">
        <f t="shared" si="16"/>
        <v>12</v>
      </c>
      <c r="AF159" s="75">
        <v>2</v>
      </c>
      <c r="AG159" s="59">
        <v>1</v>
      </c>
      <c r="AH159" s="1"/>
      <c r="AI159" s="1"/>
      <c r="AJ159" s="76"/>
      <c r="AK159" s="79">
        <v>3</v>
      </c>
      <c r="AL159" s="59">
        <v>3</v>
      </c>
      <c r="AM159" s="59">
        <v>3</v>
      </c>
      <c r="AN159" s="60">
        <v>3</v>
      </c>
      <c r="AP159" s="75"/>
      <c r="AQ159" s="59"/>
      <c r="AR159" s="1"/>
      <c r="AS159" s="76"/>
      <c r="AT159" s="79">
        <v>3</v>
      </c>
      <c r="AU159" s="59">
        <v>3</v>
      </c>
      <c r="AV159" s="59">
        <v>3</v>
      </c>
      <c r="AW159" s="60">
        <v>3</v>
      </c>
      <c r="AZ159" s="75"/>
      <c r="BA159" s="59"/>
      <c r="BB159" s="1"/>
      <c r="BC159" s="1"/>
      <c r="BD159" s="76"/>
      <c r="BE159" s="79">
        <v>3</v>
      </c>
      <c r="BF159" s="59">
        <v>3</v>
      </c>
      <c r="BG159" s="59">
        <v>3</v>
      </c>
      <c r="BH159" s="59"/>
      <c r="BI159" s="59"/>
      <c r="BJ159" s="59"/>
      <c r="BK159" s="1"/>
    </row>
    <row r="160" spans="1:63">
      <c r="A160" s="12" t="s">
        <v>104</v>
      </c>
      <c r="B160" s="1">
        <v>47</v>
      </c>
      <c r="C160" s="1" t="s">
        <v>10</v>
      </c>
      <c r="D160" s="1" t="s">
        <v>519</v>
      </c>
      <c r="E160" s="1" t="s">
        <v>525</v>
      </c>
      <c r="F160" s="59">
        <v>0</v>
      </c>
      <c r="G160" s="59">
        <v>0</v>
      </c>
      <c r="H160" s="59">
        <v>43</v>
      </c>
      <c r="I160" s="59">
        <v>43</v>
      </c>
      <c r="J160" s="78">
        <v>43</v>
      </c>
      <c r="K160" s="118">
        <f t="shared" si="14"/>
        <v>129</v>
      </c>
      <c r="L160" s="75">
        <v>0</v>
      </c>
      <c r="M160" s="59">
        <v>0</v>
      </c>
      <c r="N160" s="1">
        <v>41</v>
      </c>
      <c r="O160" s="1">
        <v>45</v>
      </c>
      <c r="P160" s="76">
        <v>45</v>
      </c>
      <c r="Q160" s="79">
        <v>0</v>
      </c>
      <c r="R160" s="59">
        <v>0</v>
      </c>
      <c r="S160" s="59">
        <v>0</v>
      </c>
      <c r="T160" s="78">
        <v>0</v>
      </c>
      <c r="U160" s="121">
        <f t="shared" si="17"/>
        <v>0</v>
      </c>
      <c r="V160" s="75">
        <v>39</v>
      </c>
      <c r="W160" s="59">
        <v>30</v>
      </c>
      <c r="X160" s="1">
        <v>0</v>
      </c>
      <c r="Y160" s="76">
        <v>0</v>
      </c>
      <c r="Z160" s="79">
        <v>0</v>
      </c>
      <c r="AA160" s="59">
        <v>0</v>
      </c>
      <c r="AB160" s="59"/>
      <c r="AC160" s="59"/>
      <c r="AD160" s="78"/>
      <c r="AE160" s="121">
        <f t="shared" si="16"/>
        <v>0</v>
      </c>
      <c r="AF160" s="75">
        <v>0</v>
      </c>
      <c r="AG160" s="59"/>
      <c r="AH160" s="1"/>
      <c r="AI160" s="1"/>
      <c r="AJ160" s="76"/>
      <c r="AK160" s="79">
        <v>0</v>
      </c>
      <c r="AL160" s="59">
        <v>0</v>
      </c>
      <c r="AM160" s="59"/>
      <c r="AN160" s="78"/>
      <c r="AO160" s="109"/>
      <c r="AP160" s="75"/>
      <c r="AQ160" s="59"/>
      <c r="AR160" s="1"/>
      <c r="AS160" s="76"/>
      <c r="AT160" s="79">
        <v>0</v>
      </c>
      <c r="AU160" s="59">
        <v>0</v>
      </c>
      <c r="AV160" s="59"/>
      <c r="AW160" s="59"/>
      <c r="AX160" s="78"/>
      <c r="AY160" s="109"/>
      <c r="AZ160" s="75"/>
      <c r="BA160" s="59"/>
      <c r="BB160" s="1"/>
      <c r="BC160" s="1"/>
      <c r="BD160" s="76"/>
      <c r="BE160" s="79">
        <v>0</v>
      </c>
      <c r="BF160" s="59">
        <v>0</v>
      </c>
      <c r="BG160" s="59"/>
      <c r="BH160" s="59"/>
      <c r="BI160" s="59"/>
      <c r="BJ160" s="59"/>
      <c r="BK160" s="1"/>
    </row>
    <row r="161" spans="1:63">
      <c r="A161" s="12" t="s">
        <v>104</v>
      </c>
      <c r="B161" s="1">
        <v>47</v>
      </c>
      <c r="C161" s="1" t="s">
        <v>10</v>
      </c>
      <c r="D161" s="1" t="s">
        <v>526</v>
      </c>
      <c r="E161" s="1" t="s">
        <v>527</v>
      </c>
      <c r="F161" s="59"/>
      <c r="G161" s="59"/>
      <c r="H161" s="59"/>
      <c r="I161" s="59"/>
      <c r="J161" s="78"/>
      <c r="K161" s="118"/>
      <c r="L161" s="75"/>
      <c r="M161" s="59"/>
      <c r="N161" s="1"/>
      <c r="O161" s="1"/>
      <c r="P161" s="76"/>
      <c r="Q161" s="79"/>
      <c r="R161" s="59"/>
      <c r="S161" s="59"/>
      <c r="T161" s="78"/>
      <c r="U161" s="121"/>
      <c r="V161" s="75"/>
      <c r="W161" s="59"/>
      <c r="X161" s="1"/>
      <c r="Y161" s="76">
        <v>44</v>
      </c>
      <c r="Z161" s="79"/>
      <c r="AA161" s="59"/>
      <c r="AB161" s="59"/>
      <c r="AC161" s="59"/>
      <c r="AD161" s="78"/>
      <c r="AE161" s="121">
        <v>0</v>
      </c>
      <c r="AF161" s="75">
        <v>0</v>
      </c>
      <c r="AG161" s="59"/>
      <c r="AH161" s="1"/>
      <c r="AI161" s="1"/>
      <c r="AJ161" s="76"/>
      <c r="AK161" s="79"/>
      <c r="AL161" s="59"/>
      <c r="AM161" s="59"/>
      <c r="AN161" s="78"/>
      <c r="AO161" s="109"/>
      <c r="AP161" s="75"/>
      <c r="AQ161" s="59"/>
      <c r="AR161" s="1"/>
      <c r="AS161" s="76"/>
      <c r="AT161" s="79"/>
      <c r="AU161" s="59"/>
      <c r="AV161" s="59"/>
      <c r="AW161" s="59"/>
      <c r="AX161" s="78"/>
      <c r="AY161" s="109"/>
      <c r="AZ161" s="75"/>
      <c r="BA161" s="59"/>
      <c r="BB161" s="1"/>
      <c r="BC161" s="1"/>
      <c r="BD161" s="76"/>
      <c r="BE161" s="79"/>
      <c r="BF161" s="59"/>
      <c r="BG161" s="59"/>
      <c r="BH161" s="59"/>
      <c r="BI161" s="59"/>
      <c r="BJ161" s="59"/>
      <c r="BK161" s="1"/>
    </row>
    <row r="162" spans="1:63">
      <c r="A162" s="1" t="s">
        <v>105</v>
      </c>
      <c r="B162" s="1">
        <v>47</v>
      </c>
      <c r="C162" s="1" t="s">
        <v>10</v>
      </c>
      <c r="D162" s="1" t="s">
        <v>528</v>
      </c>
      <c r="E162" s="1" t="s">
        <v>529</v>
      </c>
      <c r="F162" s="59">
        <v>20</v>
      </c>
      <c r="G162" s="59">
        <v>20</v>
      </c>
      <c r="H162" s="59">
        <v>3</v>
      </c>
      <c r="I162" s="59">
        <v>0</v>
      </c>
      <c r="J162" s="78">
        <v>0</v>
      </c>
      <c r="K162" s="118">
        <v>0</v>
      </c>
      <c r="L162" s="75">
        <v>20</v>
      </c>
      <c r="M162" s="59">
        <v>23</v>
      </c>
      <c r="N162" s="1">
        <v>0</v>
      </c>
      <c r="O162" s="1">
        <v>0</v>
      </c>
      <c r="P162" s="76">
        <v>0</v>
      </c>
      <c r="Q162" s="79"/>
      <c r="R162" s="59"/>
      <c r="S162" s="59"/>
      <c r="T162" s="78"/>
      <c r="U162" s="121">
        <f>SUM(Q162:T162)</f>
        <v>0</v>
      </c>
      <c r="V162" s="179">
        <v>0</v>
      </c>
      <c r="W162" s="176">
        <v>0</v>
      </c>
      <c r="X162" s="1">
        <v>0</v>
      </c>
      <c r="Y162" s="76">
        <v>0</v>
      </c>
      <c r="Z162" s="79"/>
      <c r="AA162" s="59"/>
      <c r="AB162" s="59"/>
      <c r="AC162" s="59"/>
      <c r="AD162" s="78"/>
      <c r="AE162" s="121">
        <f>SUM(Z162:AD162)</f>
        <v>0</v>
      </c>
      <c r="AF162" s="75">
        <v>0</v>
      </c>
      <c r="AG162" s="176">
        <v>0</v>
      </c>
      <c r="AH162" s="176">
        <v>0</v>
      </c>
      <c r="AI162" s="177">
        <v>0</v>
      </c>
      <c r="AJ162" s="213">
        <v>0</v>
      </c>
      <c r="AK162" s="79"/>
      <c r="AL162" s="59"/>
      <c r="AM162" s="59"/>
      <c r="AN162" s="78"/>
      <c r="AO162" s="109"/>
      <c r="AP162" s="179">
        <v>0</v>
      </c>
      <c r="AQ162" s="176">
        <v>0</v>
      </c>
      <c r="AR162" s="1"/>
      <c r="AS162" s="76"/>
      <c r="AT162" s="79"/>
      <c r="AU162" s="59"/>
      <c r="AV162" s="59"/>
      <c r="AW162" s="59"/>
      <c r="AX162" s="78"/>
      <c r="AY162" s="109"/>
      <c r="AZ162" s="75"/>
      <c r="BA162" s="59"/>
      <c r="BB162" s="1"/>
      <c r="BC162" s="1"/>
      <c r="BD162" s="76"/>
      <c r="BE162" s="79"/>
      <c r="BF162" s="59"/>
      <c r="BG162" s="59"/>
      <c r="BH162" s="59"/>
      <c r="BI162" s="59"/>
      <c r="BJ162" s="59"/>
      <c r="BK162" s="1"/>
    </row>
    <row r="163" spans="1:63">
      <c r="A163" s="1" t="s">
        <v>105</v>
      </c>
      <c r="B163" s="1">
        <v>47</v>
      </c>
      <c r="C163" s="1" t="s">
        <v>10</v>
      </c>
      <c r="D163" s="1" t="s">
        <v>530</v>
      </c>
      <c r="E163" s="1" t="s">
        <v>531</v>
      </c>
      <c r="F163" s="59">
        <v>3</v>
      </c>
      <c r="G163" s="59">
        <v>3</v>
      </c>
      <c r="H163" s="59">
        <v>20</v>
      </c>
      <c r="I163" s="59">
        <v>0</v>
      </c>
      <c r="J163" s="78">
        <v>0</v>
      </c>
      <c r="K163" s="118">
        <v>4</v>
      </c>
      <c r="L163" s="75">
        <v>5</v>
      </c>
      <c r="M163" s="59">
        <v>0</v>
      </c>
      <c r="N163" s="1">
        <v>0</v>
      </c>
      <c r="O163" s="1">
        <v>0</v>
      </c>
      <c r="P163" s="76">
        <v>0</v>
      </c>
      <c r="Q163" s="79"/>
      <c r="R163" s="59"/>
      <c r="S163" s="59"/>
      <c r="T163" s="78"/>
      <c r="U163" s="121">
        <f>SUM(Q163:T163)</f>
        <v>0</v>
      </c>
      <c r="V163" s="179">
        <v>0</v>
      </c>
      <c r="W163" s="176">
        <v>0</v>
      </c>
      <c r="X163" s="1">
        <v>0</v>
      </c>
      <c r="Y163" s="76">
        <v>0</v>
      </c>
      <c r="Z163" s="79"/>
      <c r="AA163" s="59"/>
      <c r="AB163" s="59"/>
      <c r="AC163" s="59"/>
      <c r="AD163" s="78"/>
      <c r="AE163" s="121">
        <f>SUM(Z163:AD163)</f>
        <v>0</v>
      </c>
      <c r="AF163" s="75">
        <v>0</v>
      </c>
      <c r="AG163" s="230">
        <v>2</v>
      </c>
      <c r="AH163" s="230">
        <v>9</v>
      </c>
      <c r="AI163" s="178">
        <v>0</v>
      </c>
      <c r="AJ163" s="240">
        <v>0</v>
      </c>
      <c r="AK163" s="79"/>
      <c r="AL163" s="59"/>
      <c r="AM163" s="59"/>
      <c r="AN163" s="78"/>
      <c r="AO163" s="109"/>
      <c r="AP163" s="241">
        <v>0</v>
      </c>
      <c r="AQ163" s="230">
        <v>0</v>
      </c>
      <c r="AR163" s="1"/>
      <c r="AS163" s="76"/>
      <c r="AT163" s="79"/>
      <c r="AU163" s="59"/>
      <c r="AV163" s="59"/>
      <c r="AW163" s="59"/>
      <c r="AX163" s="78"/>
      <c r="AY163" s="109"/>
      <c r="AZ163" s="75"/>
      <c r="BA163" s="59"/>
      <c r="BB163" s="1"/>
      <c r="BC163" s="1"/>
      <c r="BD163" s="76"/>
      <c r="BE163" s="79"/>
      <c r="BF163" s="59"/>
      <c r="BG163" s="59"/>
      <c r="BH163" s="59"/>
      <c r="BI163" s="59"/>
      <c r="BJ163" s="59"/>
      <c r="BK163" s="1"/>
    </row>
    <row r="164" spans="1:63">
      <c r="A164" s="1" t="s">
        <v>105</v>
      </c>
      <c r="B164" s="1">
        <v>47</v>
      </c>
      <c r="C164" s="1" t="s">
        <v>10</v>
      </c>
      <c r="D164" s="1" t="s">
        <v>407</v>
      </c>
      <c r="E164" s="1" t="s">
        <v>532</v>
      </c>
      <c r="F164" s="59">
        <v>3</v>
      </c>
      <c r="G164" s="59">
        <v>3</v>
      </c>
      <c r="H164" s="59">
        <v>3</v>
      </c>
      <c r="I164" s="59">
        <v>2</v>
      </c>
      <c r="J164" s="78">
        <v>2</v>
      </c>
      <c r="K164" s="118">
        <v>0</v>
      </c>
      <c r="L164" s="173">
        <v>7</v>
      </c>
      <c r="M164" s="59">
        <v>0</v>
      </c>
      <c r="N164" s="1">
        <v>0</v>
      </c>
      <c r="O164" s="1">
        <v>0</v>
      </c>
      <c r="P164" s="76">
        <v>0</v>
      </c>
      <c r="Q164" s="79"/>
      <c r="R164" s="59"/>
      <c r="S164" s="59"/>
      <c r="T164" s="78"/>
      <c r="U164" s="121">
        <f>SUM(Q164:T164)</f>
        <v>0</v>
      </c>
      <c r="V164" s="217">
        <v>0</v>
      </c>
      <c r="W164" s="176">
        <v>0</v>
      </c>
      <c r="X164" s="1">
        <v>6</v>
      </c>
      <c r="Y164" s="76">
        <v>3</v>
      </c>
      <c r="Z164" s="79"/>
      <c r="AA164" s="59"/>
      <c r="AB164" s="59"/>
      <c r="AC164" s="59"/>
      <c r="AD164" s="78"/>
      <c r="AE164" s="121">
        <f>SUM(Z164:AD164)</f>
        <v>0</v>
      </c>
      <c r="AF164" s="173">
        <v>0</v>
      </c>
      <c r="AG164" s="230">
        <v>0</v>
      </c>
      <c r="AH164" s="230">
        <v>0</v>
      </c>
      <c r="AI164" s="178">
        <v>0</v>
      </c>
      <c r="AJ164" s="240">
        <v>0</v>
      </c>
      <c r="AK164" s="79"/>
      <c r="AL164" s="59"/>
      <c r="AM164" s="59"/>
      <c r="AN164" s="78"/>
      <c r="AP164" s="241">
        <v>0</v>
      </c>
      <c r="AQ164" s="230">
        <v>0</v>
      </c>
      <c r="AR164" s="1"/>
      <c r="AS164" s="76"/>
      <c r="AT164" s="79"/>
      <c r="AU164" s="59"/>
      <c r="AV164" s="59"/>
      <c r="AW164" s="59"/>
      <c r="AX164" s="78"/>
      <c r="AZ164" s="173"/>
      <c r="BA164" s="59"/>
      <c r="BB164" s="1"/>
      <c r="BC164" s="1"/>
      <c r="BD164" s="76"/>
      <c r="BE164" s="79"/>
      <c r="BF164" s="59"/>
      <c r="BG164" s="59"/>
      <c r="BJ164" s="59"/>
      <c r="BK164" s="1"/>
    </row>
    <row r="165" spans="1:63">
      <c r="A165" s="1" t="s">
        <v>105</v>
      </c>
      <c r="B165" s="1">
        <v>47</v>
      </c>
      <c r="C165" s="1" t="s">
        <v>6</v>
      </c>
      <c r="D165" s="1" t="s">
        <v>533</v>
      </c>
      <c r="E165" s="1" t="s">
        <v>534</v>
      </c>
      <c r="F165" s="59">
        <v>6</v>
      </c>
      <c r="G165" s="59">
        <v>6</v>
      </c>
      <c r="H165" s="59">
        <v>6</v>
      </c>
      <c r="I165" s="59">
        <v>2</v>
      </c>
      <c r="J165" s="78">
        <v>2</v>
      </c>
      <c r="K165" s="118">
        <v>0</v>
      </c>
      <c r="L165" s="75">
        <v>6</v>
      </c>
      <c r="M165" s="59">
        <v>0</v>
      </c>
      <c r="N165" s="1">
        <v>0</v>
      </c>
      <c r="O165" s="1">
        <v>0</v>
      </c>
      <c r="P165" s="76">
        <v>0</v>
      </c>
      <c r="Q165" s="79"/>
      <c r="R165" s="59"/>
      <c r="S165" s="59"/>
      <c r="T165" s="78"/>
      <c r="U165" s="121">
        <f>SUM(Q165:T165)</f>
        <v>0</v>
      </c>
      <c r="V165" s="179">
        <v>0</v>
      </c>
      <c r="W165" s="176">
        <v>0</v>
      </c>
      <c r="X165" s="1">
        <v>0</v>
      </c>
      <c r="Y165" s="76">
        <v>0</v>
      </c>
      <c r="Z165" s="79"/>
      <c r="AA165" s="59"/>
      <c r="AB165" s="59"/>
      <c r="AC165" s="59"/>
      <c r="AD165" s="78"/>
      <c r="AE165" s="121">
        <f>SUM(Z165:AD165)</f>
        <v>0</v>
      </c>
      <c r="AF165" s="75">
        <v>0</v>
      </c>
      <c r="AG165" s="230">
        <v>0</v>
      </c>
      <c r="AH165" s="230">
        <v>0</v>
      </c>
      <c r="AI165" s="178">
        <v>0</v>
      </c>
      <c r="AJ165" s="240">
        <v>0</v>
      </c>
      <c r="AK165" s="79"/>
      <c r="AL165" s="59"/>
      <c r="AM165" s="59"/>
      <c r="AN165" s="78"/>
      <c r="AO165" s="109"/>
      <c r="AP165" s="241">
        <v>0</v>
      </c>
      <c r="AQ165" s="230">
        <v>0</v>
      </c>
      <c r="AR165" s="1"/>
      <c r="AS165" s="76"/>
      <c r="AT165" s="79"/>
      <c r="AU165" s="59"/>
      <c r="AV165" s="59"/>
      <c r="AW165" s="59"/>
      <c r="AX165" s="78"/>
      <c r="AY165" s="109"/>
      <c r="AZ165" s="75"/>
      <c r="BA165" s="59"/>
      <c r="BB165" s="1"/>
      <c r="BC165" s="1"/>
      <c r="BD165" s="76"/>
      <c r="BE165" s="79"/>
      <c r="BF165" s="59"/>
      <c r="BG165" s="59"/>
      <c r="BH165" s="59"/>
      <c r="BI165" s="59"/>
      <c r="BJ165" s="59"/>
      <c r="BK165" s="1"/>
    </row>
    <row r="166" spans="1:63">
      <c r="A166" s="1" t="s">
        <v>105</v>
      </c>
      <c r="B166" s="1">
        <v>47</v>
      </c>
      <c r="C166" s="1" t="s">
        <v>6</v>
      </c>
      <c r="D166" s="1" t="s">
        <v>535</v>
      </c>
      <c r="E166" s="1" t="s">
        <v>536</v>
      </c>
      <c r="F166" s="59"/>
      <c r="G166" s="59"/>
      <c r="H166" s="59"/>
      <c r="I166" s="59">
        <v>0</v>
      </c>
      <c r="J166" s="78">
        <v>0</v>
      </c>
      <c r="K166" s="118"/>
      <c r="L166" s="75"/>
      <c r="M166" s="59"/>
      <c r="N166" s="1">
        <v>4</v>
      </c>
      <c r="O166" s="1">
        <v>0</v>
      </c>
      <c r="P166" s="76">
        <v>0</v>
      </c>
      <c r="Q166" s="79"/>
      <c r="R166" s="59"/>
      <c r="S166" s="59"/>
      <c r="T166" s="78"/>
      <c r="U166" s="121"/>
      <c r="V166" s="179">
        <v>0</v>
      </c>
      <c r="W166" s="176">
        <v>0</v>
      </c>
      <c r="X166" s="1">
        <v>14</v>
      </c>
      <c r="Y166" s="76">
        <v>8</v>
      </c>
      <c r="Z166" s="79"/>
      <c r="AA166" s="59"/>
      <c r="AB166" s="59"/>
      <c r="AC166" s="59"/>
      <c r="AD166" s="78"/>
      <c r="AE166" s="121"/>
      <c r="AF166" s="75">
        <v>9</v>
      </c>
      <c r="AG166" s="230">
        <v>5</v>
      </c>
      <c r="AH166" s="230">
        <v>10</v>
      </c>
      <c r="AI166" s="178">
        <v>0</v>
      </c>
      <c r="AJ166" s="240">
        <v>0</v>
      </c>
      <c r="AK166" s="79"/>
      <c r="AL166" s="59"/>
      <c r="AM166" s="59"/>
      <c r="AN166" s="78"/>
      <c r="AO166" s="109"/>
      <c r="AP166" s="241">
        <v>0</v>
      </c>
      <c r="AQ166" s="230">
        <v>0</v>
      </c>
      <c r="AR166" s="1"/>
      <c r="AS166" s="76"/>
      <c r="AT166" s="79"/>
      <c r="AU166" s="59"/>
      <c r="AV166" s="59"/>
      <c r="AW166" s="59"/>
      <c r="AX166" s="78"/>
      <c r="AY166" s="109"/>
      <c r="AZ166" s="75"/>
      <c r="BA166" s="59"/>
      <c r="BB166" s="1"/>
      <c r="BC166" s="1"/>
      <c r="BD166" s="76"/>
      <c r="BE166" s="79"/>
      <c r="BF166" s="59"/>
      <c r="BG166" s="59"/>
      <c r="BH166" s="59"/>
      <c r="BI166" s="59"/>
      <c r="BJ166" s="59"/>
      <c r="BK166" s="1"/>
    </row>
    <row r="167" spans="1:63">
      <c r="A167" s="1" t="s">
        <v>105</v>
      </c>
      <c r="B167" s="1">
        <v>47</v>
      </c>
      <c r="C167" s="1" t="s">
        <v>10</v>
      </c>
      <c r="D167" s="1" t="s">
        <v>537</v>
      </c>
      <c r="E167" s="1" t="s">
        <v>538</v>
      </c>
      <c r="F167" s="59">
        <v>8</v>
      </c>
      <c r="G167" s="59">
        <v>8</v>
      </c>
      <c r="H167" s="59">
        <v>8</v>
      </c>
      <c r="I167" s="59">
        <v>6</v>
      </c>
      <c r="J167" s="78">
        <v>6</v>
      </c>
      <c r="K167" s="118">
        <f>SUM(F167:J167)</f>
        <v>36</v>
      </c>
      <c r="L167" s="75">
        <v>3</v>
      </c>
      <c r="M167" s="59">
        <v>14</v>
      </c>
      <c r="N167" s="1">
        <v>20</v>
      </c>
      <c r="O167" s="1">
        <v>8</v>
      </c>
      <c r="P167" s="76">
        <v>3</v>
      </c>
      <c r="Q167" s="79"/>
      <c r="R167" s="59"/>
      <c r="S167" s="59"/>
      <c r="T167" s="78"/>
      <c r="U167" s="121">
        <f>SUM(Q167:T167)</f>
        <v>0</v>
      </c>
      <c r="V167" s="179">
        <v>0</v>
      </c>
      <c r="W167" s="176">
        <v>0</v>
      </c>
      <c r="X167" s="1">
        <v>0</v>
      </c>
      <c r="Y167" s="76">
        <v>0</v>
      </c>
      <c r="Z167" s="79"/>
      <c r="AA167" s="59"/>
      <c r="AB167" s="59"/>
      <c r="AC167" s="59"/>
      <c r="AD167" s="78"/>
      <c r="AE167" s="121">
        <f>SUM(Z167:AD167)</f>
        <v>0</v>
      </c>
      <c r="AF167" s="75">
        <v>0</v>
      </c>
      <c r="AG167" s="230">
        <v>0</v>
      </c>
      <c r="AH167" s="230">
        <v>0</v>
      </c>
      <c r="AI167" s="178">
        <v>0</v>
      </c>
      <c r="AJ167" s="240">
        <v>0</v>
      </c>
      <c r="AK167" s="79"/>
      <c r="AL167" s="59"/>
      <c r="AM167" s="59"/>
      <c r="AN167" s="78"/>
      <c r="AO167" s="109"/>
      <c r="AP167" s="241">
        <v>0</v>
      </c>
      <c r="AQ167" s="230">
        <v>0</v>
      </c>
      <c r="AR167" s="1"/>
      <c r="AS167" s="76"/>
      <c r="AT167" s="79"/>
      <c r="AU167" s="59"/>
      <c r="AV167" s="59"/>
      <c r="AW167" s="59"/>
      <c r="AX167" s="78"/>
      <c r="AY167" s="109"/>
      <c r="AZ167" s="75"/>
      <c r="BA167" s="59"/>
      <c r="BB167" s="1"/>
      <c r="BC167" s="1"/>
      <c r="BD167" s="76"/>
      <c r="BE167" s="79"/>
      <c r="BF167" s="59"/>
      <c r="BG167" s="59"/>
      <c r="BH167" s="59"/>
      <c r="BI167" s="59"/>
      <c r="BJ167" s="59"/>
      <c r="BK167" s="1"/>
    </row>
    <row r="168" spans="1:63">
      <c r="A168" s="1" t="s">
        <v>105</v>
      </c>
      <c r="B168" s="1">
        <v>47</v>
      </c>
      <c r="C168" s="1" t="s">
        <v>10</v>
      </c>
      <c r="D168" s="1" t="s">
        <v>537</v>
      </c>
      <c r="E168" s="1" t="s">
        <v>539</v>
      </c>
      <c r="F168" s="59"/>
      <c r="G168" s="59"/>
      <c r="H168" s="59"/>
      <c r="I168" s="59">
        <v>30</v>
      </c>
      <c r="J168" s="78">
        <v>30</v>
      </c>
      <c r="K168" s="118"/>
      <c r="L168" s="75"/>
      <c r="M168" s="59"/>
      <c r="N168" s="1">
        <v>20</v>
      </c>
      <c r="O168" s="1">
        <v>36</v>
      </c>
      <c r="P168" s="76">
        <v>40</v>
      </c>
      <c r="Q168" s="79"/>
      <c r="R168" s="59"/>
      <c r="S168" s="59"/>
      <c r="T168" s="78"/>
      <c r="U168" s="121"/>
      <c r="V168" s="179">
        <v>44</v>
      </c>
      <c r="W168" s="176">
        <v>19</v>
      </c>
      <c r="X168" s="1">
        <v>0</v>
      </c>
      <c r="Y168" s="76">
        <v>6</v>
      </c>
      <c r="Z168" s="79"/>
      <c r="AA168" s="59"/>
      <c r="AB168" s="59"/>
      <c r="AC168" s="59"/>
      <c r="AD168" s="78"/>
      <c r="AE168" s="121"/>
      <c r="AF168" s="75">
        <v>15</v>
      </c>
      <c r="AG168" s="230">
        <v>0</v>
      </c>
      <c r="AH168" s="230">
        <v>0</v>
      </c>
      <c r="AI168" s="178">
        <v>0</v>
      </c>
      <c r="AJ168" s="240">
        <v>0</v>
      </c>
      <c r="AK168" s="79"/>
      <c r="AL168" s="59"/>
      <c r="AM168" s="59"/>
      <c r="AN168" s="78"/>
      <c r="AO168" s="109"/>
      <c r="AP168" s="241">
        <v>0</v>
      </c>
      <c r="AQ168" s="230">
        <v>0</v>
      </c>
      <c r="AR168" s="1"/>
      <c r="AS168" s="76"/>
      <c r="AT168" s="79"/>
      <c r="AU168" s="59"/>
      <c r="AV168" s="59"/>
      <c r="AW168" s="59"/>
      <c r="AX168" s="78"/>
      <c r="AY168" s="109"/>
      <c r="AZ168" s="75"/>
      <c r="BA168" s="59"/>
      <c r="BB168" s="1"/>
      <c r="BC168" s="1"/>
      <c r="BD168" s="76"/>
      <c r="BE168" s="79"/>
      <c r="BF168" s="59"/>
      <c r="BG168" s="59"/>
      <c r="BH168" s="59"/>
      <c r="BI168" s="59"/>
      <c r="BJ168" s="59"/>
      <c r="BK168" s="1"/>
    </row>
    <row r="169" spans="1:63">
      <c r="A169" s="1" t="s">
        <v>105</v>
      </c>
      <c r="B169" s="1">
        <v>47</v>
      </c>
      <c r="C169" s="1" t="s">
        <v>14</v>
      </c>
      <c r="D169" s="1" t="s">
        <v>540</v>
      </c>
      <c r="E169" s="1" t="s">
        <v>541</v>
      </c>
      <c r="F169" s="59"/>
      <c r="G169" s="59"/>
      <c r="H169" s="59"/>
      <c r="I169" s="59">
        <v>0</v>
      </c>
      <c r="J169" s="78">
        <v>0</v>
      </c>
      <c r="K169" s="118"/>
      <c r="L169" s="75"/>
      <c r="M169" s="59"/>
      <c r="N169" s="1">
        <v>4</v>
      </c>
      <c r="O169" s="1">
        <v>0</v>
      </c>
      <c r="P169" s="76">
        <v>0</v>
      </c>
      <c r="Q169" s="79"/>
      <c r="R169" s="59"/>
      <c r="S169" s="59"/>
      <c r="T169" s="78"/>
      <c r="U169" s="121"/>
      <c r="V169" s="179">
        <v>0</v>
      </c>
      <c r="W169" s="176">
        <v>0</v>
      </c>
      <c r="X169" s="1">
        <v>0</v>
      </c>
      <c r="Y169" s="76">
        <v>0</v>
      </c>
      <c r="Z169" s="79"/>
      <c r="AA169" s="59"/>
      <c r="AB169" s="59"/>
      <c r="AC169" s="59"/>
      <c r="AD169" s="78"/>
      <c r="AE169" s="121"/>
      <c r="AF169" s="75">
        <v>0</v>
      </c>
      <c r="AG169" s="230">
        <v>0</v>
      </c>
      <c r="AH169" s="230">
        <v>0</v>
      </c>
      <c r="AI169" s="178">
        <v>0</v>
      </c>
      <c r="AJ169" s="240">
        <v>0</v>
      </c>
      <c r="AK169" s="79"/>
      <c r="AL169" s="59"/>
      <c r="AM169" s="59"/>
      <c r="AN169" s="78"/>
      <c r="AO169" s="109"/>
      <c r="AP169" s="241">
        <v>0</v>
      </c>
      <c r="AQ169" s="230">
        <v>0</v>
      </c>
      <c r="AR169" s="1"/>
      <c r="AS169" s="76"/>
      <c r="AT169" s="79"/>
      <c r="AU169" s="59"/>
      <c r="AV169" s="59"/>
      <c r="AW169" s="59"/>
      <c r="AX169" s="78"/>
      <c r="AY169" s="109"/>
      <c r="AZ169" s="75"/>
      <c r="BA169" s="59"/>
      <c r="BB169" s="1"/>
      <c r="BC169" s="1"/>
      <c r="BD169" s="76"/>
      <c r="BE169" s="79"/>
      <c r="BF169" s="59"/>
      <c r="BG169" s="59"/>
      <c r="BH169" s="59"/>
      <c r="BI169" s="59"/>
      <c r="BJ169" s="59"/>
      <c r="BK169" s="1"/>
    </row>
    <row r="170" spans="1:63">
      <c r="A170" s="1" t="s">
        <v>105</v>
      </c>
      <c r="B170" s="1">
        <v>47</v>
      </c>
      <c r="C170" s="1" t="s">
        <v>14</v>
      </c>
      <c r="D170" s="1" t="s">
        <v>542</v>
      </c>
      <c r="E170" s="1" t="s">
        <v>543</v>
      </c>
      <c r="F170" s="59">
        <v>4</v>
      </c>
      <c r="G170" s="59">
        <v>4</v>
      </c>
      <c r="H170" s="59">
        <v>4</v>
      </c>
      <c r="I170" s="59">
        <v>4</v>
      </c>
      <c r="J170" s="78">
        <v>4</v>
      </c>
      <c r="K170" s="118">
        <v>4</v>
      </c>
      <c r="L170" s="75">
        <v>7</v>
      </c>
      <c r="M170" s="59"/>
      <c r="N170" s="1">
        <v>0</v>
      </c>
      <c r="O170" s="1">
        <v>0</v>
      </c>
      <c r="P170" s="76">
        <v>0</v>
      </c>
      <c r="Q170" s="79"/>
      <c r="R170" s="59"/>
      <c r="S170" s="59"/>
      <c r="T170" s="78"/>
      <c r="U170" s="121">
        <f>SUM(Q170:T170)</f>
        <v>0</v>
      </c>
      <c r="V170" s="179">
        <v>0</v>
      </c>
      <c r="W170" s="176">
        <v>0</v>
      </c>
      <c r="X170" s="1">
        <v>0</v>
      </c>
      <c r="Y170" s="76">
        <v>0</v>
      </c>
      <c r="Z170" s="79"/>
      <c r="AA170" s="59"/>
      <c r="AB170" s="59"/>
      <c r="AC170" s="59"/>
      <c r="AD170" s="78"/>
      <c r="AE170" s="121">
        <f>SUM(Z170:AD170)</f>
        <v>0</v>
      </c>
      <c r="AF170" s="75">
        <v>0</v>
      </c>
      <c r="AG170" s="230">
        <v>0</v>
      </c>
      <c r="AH170" s="230">
        <v>0</v>
      </c>
      <c r="AI170" s="178">
        <v>0</v>
      </c>
      <c r="AJ170" s="240">
        <v>0</v>
      </c>
      <c r="AK170" s="79"/>
      <c r="AL170" s="59"/>
      <c r="AM170" s="59"/>
      <c r="AN170" s="78"/>
      <c r="AO170" s="109"/>
      <c r="AP170" s="241">
        <v>0</v>
      </c>
      <c r="AQ170" s="230">
        <v>0</v>
      </c>
      <c r="AR170" s="1"/>
      <c r="AS170" s="76"/>
      <c r="AT170" s="79"/>
      <c r="AU170" s="59"/>
      <c r="AV170" s="59"/>
      <c r="AW170" s="59"/>
      <c r="AX170" s="78"/>
      <c r="AY170" s="109"/>
      <c r="AZ170" s="75"/>
      <c r="BA170" s="59"/>
      <c r="BB170" s="1"/>
      <c r="BC170" s="1"/>
      <c r="BD170" s="76"/>
      <c r="BE170" s="79"/>
      <c r="BF170" s="59"/>
      <c r="BG170" s="59"/>
      <c r="BH170" s="59"/>
      <c r="BI170" s="59"/>
      <c r="BJ170" s="59"/>
      <c r="BK170" s="1"/>
    </row>
    <row r="171" spans="1:63">
      <c r="A171" s="1" t="s">
        <v>105</v>
      </c>
      <c r="B171" s="1">
        <v>47</v>
      </c>
      <c r="C171" s="1" t="s">
        <v>14</v>
      </c>
      <c r="D171" s="1" t="s">
        <v>544</v>
      </c>
      <c r="E171" s="1" t="s">
        <v>545</v>
      </c>
      <c r="F171" s="59"/>
      <c r="G171" s="59"/>
      <c r="H171" s="59"/>
      <c r="I171" s="59">
        <v>0</v>
      </c>
      <c r="J171" s="78">
        <v>0</v>
      </c>
      <c r="K171" s="118">
        <f>SUM(F171:J171)</f>
        <v>0</v>
      </c>
      <c r="L171" s="75"/>
      <c r="M171" s="59">
        <v>6</v>
      </c>
      <c r="N171" s="1">
        <v>0</v>
      </c>
      <c r="O171" s="1">
        <v>0</v>
      </c>
      <c r="P171" s="76">
        <v>0</v>
      </c>
      <c r="Q171" s="79"/>
      <c r="R171" s="59"/>
      <c r="S171" s="59"/>
      <c r="T171" s="78"/>
      <c r="U171" s="121">
        <f>SUM(Q171:T171)</f>
        <v>0</v>
      </c>
      <c r="V171" s="179">
        <v>0</v>
      </c>
      <c r="W171" s="176">
        <v>0</v>
      </c>
      <c r="X171" s="1">
        <v>0</v>
      </c>
      <c r="Y171" s="76">
        <v>0</v>
      </c>
      <c r="Z171" s="79"/>
      <c r="AA171" s="59"/>
      <c r="AB171" s="59"/>
      <c r="AC171" s="59"/>
      <c r="AD171" s="78"/>
      <c r="AE171" s="121">
        <f>SUM(Z171:AD171)</f>
        <v>0</v>
      </c>
      <c r="AF171" s="75">
        <v>0</v>
      </c>
      <c r="AG171" s="230">
        <v>0</v>
      </c>
      <c r="AH171" s="230">
        <v>0</v>
      </c>
      <c r="AI171" s="178">
        <v>0</v>
      </c>
      <c r="AJ171" s="240">
        <v>0</v>
      </c>
      <c r="AK171" s="79"/>
      <c r="AL171" s="59"/>
      <c r="AM171" s="59"/>
      <c r="AN171" s="78"/>
      <c r="AO171" s="109"/>
      <c r="AP171" s="241">
        <v>0</v>
      </c>
      <c r="AQ171" s="230">
        <v>0</v>
      </c>
      <c r="AR171" s="1"/>
      <c r="AS171" s="76"/>
      <c r="AT171" s="79"/>
      <c r="AU171" s="59"/>
      <c r="AV171" s="59"/>
      <c r="AW171" s="59"/>
      <c r="AX171" s="78"/>
      <c r="AY171" s="109"/>
      <c r="AZ171" s="75"/>
      <c r="BA171" s="59"/>
      <c r="BB171" s="1"/>
      <c r="BC171" s="1"/>
      <c r="BD171" s="76"/>
      <c r="BE171" s="79"/>
      <c r="BF171" s="59"/>
      <c r="BG171" s="59"/>
      <c r="BH171" s="59"/>
      <c r="BI171" s="59"/>
      <c r="BJ171" s="59"/>
      <c r="BK171" s="1"/>
    </row>
    <row r="172" spans="1:63">
      <c r="A172" s="1" t="s">
        <v>105</v>
      </c>
      <c r="B172" s="1">
        <v>47</v>
      </c>
      <c r="C172" s="1" t="s">
        <v>18</v>
      </c>
      <c r="D172" s="1"/>
      <c r="E172" s="1" t="s">
        <v>380</v>
      </c>
      <c r="F172" s="59">
        <v>4</v>
      </c>
      <c r="G172" s="59">
        <v>4</v>
      </c>
      <c r="H172" s="59">
        <v>4</v>
      </c>
      <c r="I172" s="59">
        <v>4</v>
      </c>
      <c r="J172" s="78">
        <v>4</v>
      </c>
      <c r="K172" s="118">
        <v>4</v>
      </c>
      <c r="L172" s="75">
        <v>0</v>
      </c>
      <c r="M172" s="59"/>
      <c r="N172" s="1">
        <v>0</v>
      </c>
      <c r="O172" s="1">
        <v>4</v>
      </c>
      <c r="P172" s="76">
        <v>0</v>
      </c>
      <c r="Q172" s="79"/>
      <c r="R172" s="59"/>
      <c r="S172" s="59"/>
      <c r="T172" s="78"/>
      <c r="U172" s="121">
        <f>SUM(Q172:T172)</f>
        <v>0</v>
      </c>
      <c r="V172" s="179">
        <v>2</v>
      </c>
      <c r="W172" s="176">
        <v>0</v>
      </c>
      <c r="X172" s="1">
        <v>0</v>
      </c>
      <c r="Y172" s="76">
        <v>0</v>
      </c>
      <c r="Z172" s="79"/>
      <c r="AA172" s="59"/>
      <c r="AB172" s="59"/>
      <c r="AC172" s="59"/>
      <c r="AD172" s="78"/>
      <c r="AE172" s="121">
        <f>SUM(Z172:AD172)</f>
        <v>0</v>
      </c>
      <c r="AF172" s="75">
        <v>0</v>
      </c>
      <c r="AG172" s="230">
        <v>0</v>
      </c>
      <c r="AH172" s="230">
        <v>0</v>
      </c>
      <c r="AI172" s="178">
        <v>0</v>
      </c>
      <c r="AJ172" s="240">
        <v>0</v>
      </c>
      <c r="AK172" s="79"/>
      <c r="AL172" s="59"/>
      <c r="AM172" s="59"/>
      <c r="AN172" s="78"/>
      <c r="AO172" s="109"/>
      <c r="AP172" s="241">
        <v>0</v>
      </c>
      <c r="AQ172" s="230">
        <v>0</v>
      </c>
      <c r="AR172" s="1"/>
      <c r="AS172" s="76"/>
      <c r="AT172" s="79"/>
      <c r="AU172" s="59"/>
      <c r="AV172" s="59"/>
      <c r="AW172" s="59"/>
      <c r="AX172" s="78"/>
      <c r="AY172" s="109"/>
      <c r="AZ172" s="75"/>
      <c r="BA172" s="59"/>
      <c r="BB172" s="1"/>
      <c r="BC172" s="1"/>
      <c r="BD172" s="76"/>
      <c r="BE172" s="79"/>
      <c r="BF172" s="59"/>
      <c r="BG172" s="59"/>
      <c r="BH172" s="59"/>
      <c r="BI172" s="59"/>
      <c r="BJ172" s="59"/>
      <c r="BK172" s="1"/>
    </row>
    <row r="173" spans="1:63">
      <c r="A173" s="1" t="s">
        <v>105</v>
      </c>
      <c r="B173" s="1">
        <v>47</v>
      </c>
      <c r="C173" s="1" t="s">
        <v>10</v>
      </c>
      <c r="D173" s="1" t="s">
        <v>546</v>
      </c>
      <c r="E173" s="1" t="s">
        <v>547</v>
      </c>
      <c r="F173" s="59"/>
      <c r="G173" s="59"/>
      <c r="H173" s="59"/>
      <c r="I173" s="59">
        <v>0</v>
      </c>
      <c r="J173" s="78">
        <v>0</v>
      </c>
      <c r="K173" s="118">
        <f>SUM(F173:J173)</f>
        <v>0</v>
      </c>
      <c r="L173" s="75"/>
      <c r="M173" s="59">
        <v>4</v>
      </c>
      <c r="N173" s="1">
        <v>0</v>
      </c>
      <c r="O173" s="1">
        <v>0</v>
      </c>
      <c r="P173" s="76">
        <v>0</v>
      </c>
      <c r="Q173" s="79"/>
      <c r="R173" s="59"/>
      <c r="S173" s="59"/>
      <c r="T173" s="78"/>
      <c r="U173" s="121">
        <f>SUM(Q173:T173)</f>
        <v>0</v>
      </c>
      <c r="V173" s="179">
        <v>0</v>
      </c>
      <c r="W173" s="176">
        <v>0</v>
      </c>
      <c r="X173" s="1">
        <v>0</v>
      </c>
      <c r="Y173" s="76">
        <v>0</v>
      </c>
      <c r="Z173" s="79"/>
      <c r="AA173" s="59"/>
      <c r="AB173" s="59"/>
      <c r="AC173" s="59"/>
      <c r="AD173" s="78"/>
      <c r="AE173" s="121">
        <f>SUM(Z173:AD173)</f>
        <v>0</v>
      </c>
      <c r="AF173" s="75">
        <v>0</v>
      </c>
      <c r="AG173" s="230">
        <v>0</v>
      </c>
      <c r="AH173" s="230">
        <v>0</v>
      </c>
      <c r="AI173" s="178">
        <v>0</v>
      </c>
      <c r="AJ173" s="240">
        <v>0</v>
      </c>
      <c r="AK173" s="79"/>
      <c r="AL173" s="59"/>
      <c r="AM173" s="59"/>
      <c r="AN173" s="78"/>
      <c r="AO173" s="109"/>
      <c r="AP173" s="241">
        <v>0</v>
      </c>
      <c r="AQ173" s="230">
        <v>0</v>
      </c>
      <c r="AR173" s="1"/>
      <c r="AS173" s="76"/>
      <c r="AT173" s="79"/>
      <c r="AU173" s="59"/>
      <c r="AV173" s="59"/>
      <c r="AW173" s="59"/>
      <c r="AX173" s="78"/>
      <c r="AY173" s="109"/>
      <c r="AZ173" s="75"/>
      <c r="BA173" s="59"/>
      <c r="BB173" s="1"/>
      <c r="BC173" s="1"/>
      <c r="BD173" s="76"/>
      <c r="BE173" s="79"/>
      <c r="BF173" s="59"/>
      <c r="BG173" s="59"/>
      <c r="BH173" s="59"/>
      <c r="BI173" s="59"/>
      <c r="BJ173" s="59"/>
      <c r="BK173" s="1"/>
    </row>
    <row r="174" spans="1:63">
      <c r="A174" s="1" t="s">
        <v>105</v>
      </c>
      <c r="B174" s="1">
        <v>47</v>
      </c>
      <c r="C174" s="1" t="s">
        <v>10</v>
      </c>
      <c r="D174" s="1" t="s">
        <v>461</v>
      </c>
      <c r="E174" s="1" t="s">
        <v>548</v>
      </c>
      <c r="F174" s="59"/>
      <c r="G174" s="59"/>
      <c r="H174" s="59"/>
      <c r="I174" s="59">
        <v>0</v>
      </c>
      <c r="J174" s="78">
        <v>0</v>
      </c>
      <c r="K174" s="118">
        <f>SUM(F174:J174)</f>
        <v>0</v>
      </c>
      <c r="L174" s="75"/>
      <c r="M174" s="59">
        <v>1</v>
      </c>
      <c r="N174" s="1">
        <v>0</v>
      </c>
      <c r="O174" s="1">
        <v>0</v>
      </c>
      <c r="P174" s="76">
        <v>0</v>
      </c>
      <c r="Q174" s="79"/>
      <c r="R174" s="59"/>
      <c r="S174" s="59"/>
      <c r="T174" s="78"/>
      <c r="U174" s="121">
        <f>SUM(Q174:T174)</f>
        <v>0</v>
      </c>
      <c r="V174" s="179">
        <v>0</v>
      </c>
      <c r="W174" s="176">
        <v>0</v>
      </c>
      <c r="X174" s="1">
        <v>0</v>
      </c>
      <c r="Y174" s="76">
        <v>0</v>
      </c>
      <c r="Z174" s="79"/>
      <c r="AA174" s="59"/>
      <c r="AB174" s="59"/>
      <c r="AC174" s="59"/>
      <c r="AD174" s="78"/>
      <c r="AE174" s="121">
        <f>SUM(Z174:AD174)</f>
        <v>0</v>
      </c>
      <c r="AF174" s="75">
        <v>0</v>
      </c>
      <c r="AG174" s="230">
        <v>0</v>
      </c>
      <c r="AH174" s="230">
        <v>0</v>
      </c>
      <c r="AI174" s="178">
        <v>0</v>
      </c>
      <c r="AJ174" s="240">
        <v>0</v>
      </c>
      <c r="AK174" s="79"/>
      <c r="AL174" s="59"/>
      <c r="AM174" s="59"/>
      <c r="AN174" s="78"/>
      <c r="AO174" s="109"/>
      <c r="AP174" s="241">
        <v>0</v>
      </c>
      <c r="AQ174" s="230">
        <v>0</v>
      </c>
      <c r="AR174" s="1"/>
      <c r="AS174" s="76"/>
      <c r="AT174" s="79"/>
      <c r="AU174" s="59"/>
      <c r="AV174" s="59"/>
      <c r="AW174" s="59"/>
      <c r="AX174" s="78"/>
      <c r="AY174" s="109"/>
      <c r="AZ174" s="75"/>
      <c r="BA174" s="59"/>
      <c r="BB174" s="1"/>
      <c r="BC174" s="1"/>
      <c r="BD174" s="76"/>
      <c r="BE174" s="79"/>
      <c r="BF174" s="59"/>
      <c r="BG174" s="59"/>
      <c r="BH174" s="59"/>
      <c r="BI174" s="59"/>
      <c r="BJ174" s="59"/>
      <c r="BK174" s="1"/>
    </row>
    <row r="175" spans="1:63">
      <c r="A175" s="1" t="s">
        <v>105</v>
      </c>
      <c r="B175" s="1">
        <v>47</v>
      </c>
      <c r="C175" s="1" t="s">
        <v>10</v>
      </c>
      <c r="D175" s="1" t="s">
        <v>549</v>
      </c>
      <c r="E175" s="1" t="s">
        <v>550</v>
      </c>
      <c r="F175" s="59"/>
      <c r="G175" s="59"/>
      <c r="H175" s="59"/>
      <c r="I175" s="59"/>
      <c r="J175" s="78"/>
      <c r="K175" s="118"/>
      <c r="L175" s="75"/>
      <c r="M175" s="59"/>
      <c r="N175" s="1"/>
      <c r="O175" s="1"/>
      <c r="P175" s="76">
        <v>5</v>
      </c>
      <c r="Q175" s="79"/>
      <c r="R175" s="59"/>
      <c r="S175" s="59"/>
      <c r="T175" s="78"/>
      <c r="U175" s="121"/>
      <c r="V175" s="179">
        <v>9</v>
      </c>
      <c r="W175" s="176">
        <v>0</v>
      </c>
      <c r="X175" s="1">
        <v>0</v>
      </c>
      <c r="Y175" s="76">
        <v>0</v>
      </c>
      <c r="Z175" s="79"/>
      <c r="AA175" s="59"/>
      <c r="AB175" s="59"/>
      <c r="AC175" s="59"/>
      <c r="AD175" s="78"/>
      <c r="AE175" s="121"/>
      <c r="AF175" s="75">
        <v>0</v>
      </c>
      <c r="AG175" s="230">
        <v>0</v>
      </c>
      <c r="AH175" s="230">
        <v>0</v>
      </c>
      <c r="AI175" s="178">
        <v>0</v>
      </c>
      <c r="AJ175" s="240">
        <v>0</v>
      </c>
      <c r="AK175" s="79"/>
      <c r="AL175" s="59"/>
      <c r="AM175" s="59"/>
      <c r="AN175" s="78"/>
      <c r="AO175" s="109"/>
      <c r="AP175" s="241">
        <v>0</v>
      </c>
      <c r="AQ175" s="230">
        <v>0</v>
      </c>
      <c r="AR175" s="1"/>
      <c r="AS175" s="76"/>
      <c r="AT175" s="79"/>
      <c r="AU175" s="59"/>
      <c r="AV175" s="59"/>
      <c r="AW175" s="59"/>
      <c r="AX175" s="78"/>
      <c r="AY175" s="109"/>
      <c r="AZ175" s="75"/>
      <c r="BA175" s="59"/>
      <c r="BB175" s="1"/>
      <c r="BC175" s="1"/>
      <c r="BD175" s="76"/>
      <c r="BE175" s="79"/>
      <c r="BF175" s="59"/>
      <c r="BG175" s="59"/>
      <c r="BH175" s="59"/>
      <c r="BI175" s="59"/>
      <c r="BJ175" s="59"/>
      <c r="BK175" s="1"/>
    </row>
    <row r="176" spans="1:63">
      <c r="A176" s="176" t="s">
        <v>105</v>
      </c>
      <c r="B176" s="176">
        <v>47</v>
      </c>
      <c r="C176" s="176" t="s">
        <v>10</v>
      </c>
      <c r="D176" s="176" t="s">
        <v>551</v>
      </c>
      <c r="E176" s="176" t="s">
        <v>552</v>
      </c>
      <c r="F176" s="176" t="s">
        <v>177</v>
      </c>
      <c r="G176" s="176" t="s">
        <v>177</v>
      </c>
      <c r="H176" s="176" t="s">
        <v>177</v>
      </c>
      <c r="I176" s="176" t="s">
        <v>177</v>
      </c>
      <c r="J176" s="201" t="s">
        <v>177</v>
      </c>
      <c r="K176" s="178" t="s">
        <v>177</v>
      </c>
      <c r="L176" s="179" t="s">
        <v>177</v>
      </c>
      <c r="M176" s="176" t="s">
        <v>177</v>
      </c>
      <c r="N176" s="176" t="s">
        <v>177</v>
      </c>
      <c r="O176" s="176" t="s">
        <v>177</v>
      </c>
      <c r="P176" s="213" t="s">
        <v>177</v>
      </c>
      <c r="Q176" s="177" t="s">
        <v>177</v>
      </c>
      <c r="R176" s="176" t="s">
        <v>177</v>
      </c>
      <c r="S176" s="176" t="s">
        <v>177</v>
      </c>
      <c r="T176" s="201" t="s">
        <v>177</v>
      </c>
      <c r="U176" s="180" t="s">
        <v>177</v>
      </c>
      <c r="V176" s="179">
        <v>3</v>
      </c>
      <c r="W176" s="176">
        <v>0</v>
      </c>
      <c r="X176" s="1">
        <v>0</v>
      </c>
      <c r="Y176" s="76">
        <v>0</v>
      </c>
      <c r="Z176" s="79"/>
      <c r="AA176" s="59"/>
      <c r="AB176" s="59"/>
      <c r="AC176" s="59"/>
      <c r="AD176" s="78"/>
      <c r="AE176" s="121"/>
      <c r="AF176" s="75">
        <v>0</v>
      </c>
      <c r="AG176" s="230">
        <v>0</v>
      </c>
      <c r="AH176" s="230">
        <v>0</v>
      </c>
      <c r="AI176" s="178">
        <v>0</v>
      </c>
      <c r="AJ176" s="240">
        <v>0</v>
      </c>
      <c r="AK176" s="79"/>
      <c r="AL176" s="59"/>
      <c r="AM176" s="59"/>
      <c r="AN176" s="78"/>
      <c r="AO176" s="109"/>
      <c r="AP176" s="241">
        <v>0</v>
      </c>
      <c r="AQ176" s="230">
        <v>0</v>
      </c>
      <c r="AR176" s="1"/>
      <c r="AS176" s="76"/>
      <c r="AT176" s="79"/>
      <c r="AU176" s="59"/>
      <c r="AV176" s="59"/>
      <c r="AW176" s="59"/>
      <c r="AX176" s="78"/>
      <c r="AY176" s="109"/>
      <c r="AZ176" s="75"/>
      <c r="BA176" s="59"/>
      <c r="BB176" s="1"/>
      <c r="BC176" s="1"/>
      <c r="BD176" s="76"/>
      <c r="BE176" s="79"/>
      <c r="BF176" s="59"/>
      <c r="BG176" s="59"/>
      <c r="BH176" s="59"/>
      <c r="BI176" s="59"/>
      <c r="BJ176" s="59"/>
      <c r="BK176" s="1"/>
    </row>
    <row r="177" spans="1:63">
      <c r="A177" s="176" t="s">
        <v>105</v>
      </c>
      <c r="B177" s="176">
        <v>47</v>
      </c>
      <c r="C177" s="176" t="s">
        <v>10</v>
      </c>
      <c r="D177" s="176" t="s">
        <v>553</v>
      </c>
      <c r="E177" s="176" t="s">
        <v>554</v>
      </c>
      <c r="F177" s="176" t="s">
        <v>177</v>
      </c>
      <c r="G177" s="176" t="s">
        <v>177</v>
      </c>
      <c r="H177" s="176" t="s">
        <v>177</v>
      </c>
      <c r="I177" s="176" t="s">
        <v>177</v>
      </c>
      <c r="J177" s="201" t="s">
        <v>177</v>
      </c>
      <c r="K177" s="178" t="s">
        <v>177</v>
      </c>
      <c r="L177" s="179" t="s">
        <v>177</v>
      </c>
      <c r="M177" s="176" t="s">
        <v>177</v>
      </c>
      <c r="N177" s="176" t="s">
        <v>177</v>
      </c>
      <c r="O177" s="176" t="s">
        <v>177</v>
      </c>
      <c r="P177" s="213" t="s">
        <v>177</v>
      </c>
      <c r="Q177" s="177" t="s">
        <v>177</v>
      </c>
      <c r="R177" s="176" t="s">
        <v>177</v>
      </c>
      <c r="S177" s="176" t="s">
        <v>177</v>
      </c>
      <c r="T177" s="201" t="s">
        <v>177</v>
      </c>
      <c r="U177" s="180" t="s">
        <v>177</v>
      </c>
      <c r="V177" s="179">
        <v>2</v>
      </c>
      <c r="W177" s="176">
        <v>0</v>
      </c>
      <c r="X177" s="1">
        <v>0</v>
      </c>
      <c r="Y177" s="76">
        <v>0</v>
      </c>
      <c r="Z177" s="79"/>
      <c r="AA177" s="59"/>
      <c r="AB177" s="59"/>
      <c r="AC177" s="59"/>
      <c r="AD177" s="78"/>
      <c r="AE177" s="121"/>
      <c r="AF177" s="75">
        <v>0</v>
      </c>
      <c r="AG177" s="230">
        <v>0</v>
      </c>
      <c r="AH177" s="230">
        <v>0</v>
      </c>
      <c r="AI177" s="178">
        <v>0</v>
      </c>
      <c r="AJ177" s="240">
        <v>0</v>
      </c>
      <c r="AK177" s="79"/>
      <c r="AL177" s="59"/>
      <c r="AM177" s="59"/>
      <c r="AN177" s="78"/>
      <c r="AO177" s="109"/>
      <c r="AP177" s="241">
        <v>0</v>
      </c>
      <c r="AQ177" s="230">
        <v>0</v>
      </c>
      <c r="AR177" s="1"/>
      <c r="AS177" s="76"/>
      <c r="AT177" s="79"/>
      <c r="AU177" s="59"/>
      <c r="AV177" s="59"/>
      <c r="AW177" s="59"/>
      <c r="AX177" s="78"/>
      <c r="AY177" s="109"/>
      <c r="AZ177" s="75"/>
      <c r="BA177" s="59"/>
      <c r="BB177" s="1"/>
      <c r="BC177" s="1"/>
      <c r="BD177" s="76"/>
      <c r="BE177" s="79"/>
      <c r="BF177" s="59"/>
      <c r="BG177" s="59"/>
      <c r="BH177" s="59"/>
      <c r="BI177" s="59"/>
      <c r="BJ177" s="59"/>
      <c r="BK177" s="1"/>
    </row>
    <row r="178" spans="1:63">
      <c r="A178" s="176" t="s">
        <v>105</v>
      </c>
      <c r="B178" s="176">
        <v>47</v>
      </c>
      <c r="C178" s="176" t="s">
        <v>10</v>
      </c>
      <c r="D178" s="176" t="s">
        <v>537</v>
      </c>
      <c r="E178" s="176" t="s">
        <v>555</v>
      </c>
      <c r="F178" s="176" t="s">
        <v>177</v>
      </c>
      <c r="G178" s="176" t="s">
        <v>177</v>
      </c>
      <c r="H178" s="176" t="s">
        <v>177</v>
      </c>
      <c r="I178" s="176" t="s">
        <v>177</v>
      </c>
      <c r="J178" s="201" t="s">
        <v>177</v>
      </c>
      <c r="K178" s="178" t="s">
        <v>177</v>
      </c>
      <c r="L178" s="179" t="s">
        <v>177</v>
      </c>
      <c r="M178" s="176" t="s">
        <v>177</v>
      </c>
      <c r="N178" s="176" t="s">
        <v>177</v>
      </c>
      <c r="O178" s="176" t="s">
        <v>177</v>
      </c>
      <c r="P178" s="213" t="s">
        <v>177</v>
      </c>
      <c r="Q178" s="177" t="s">
        <v>177</v>
      </c>
      <c r="R178" s="176" t="s">
        <v>177</v>
      </c>
      <c r="S178" s="176" t="s">
        <v>177</v>
      </c>
      <c r="T178" s="201" t="s">
        <v>177</v>
      </c>
      <c r="U178" s="180" t="s">
        <v>177</v>
      </c>
      <c r="V178" s="179">
        <v>0</v>
      </c>
      <c r="W178" s="176">
        <v>42</v>
      </c>
      <c r="X178" s="1">
        <v>30</v>
      </c>
      <c r="Y178" s="76">
        <v>27</v>
      </c>
      <c r="Z178" s="79"/>
      <c r="AA178" s="59"/>
      <c r="AB178" s="59"/>
      <c r="AC178" s="59"/>
      <c r="AD178" s="78"/>
      <c r="AE178" s="121"/>
      <c r="AF178" s="75">
        <v>21</v>
      </c>
      <c r="AG178" s="230">
        <v>0</v>
      </c>
      <c r="AH178" s="230">
        <v>0</v>
      </c>
      <c r="AI178" s="178">
        <v>0</v>
      </c>
      <c r="AJ178" s="240">
        <v>0</v>
      </c>
      <c r="AK178" s="79"/>
      <c r="AL178" s="59"/>
      <c r="AM178" s="59"/>
      <c r="AN178" s="78"/>
      <c r="AO178" s="109"/>
      <c r="AP178" s="241">
        <v>0</v>
      </c>
      <c r="AQ178" s="230">
        <v>0</v>
      </c>
      <c r="AR178" s="1"/>
      <c r="AS178" s="76"/>
      <c r="AT178" s="79"/>
      <c r="AU178" s="59"/>
      <c r="AV178" s="59"/>
      <c r="AW178" s="59"/>
      <c r="AX178" s="78"/>
      <c r="AY178" s="109"/>
      <c r="AZ178" s="75"/>
      <c r="BA178" s="59"/>
      <c r="BB178" s="1"/>
      <c r="BC178" s="1"/>
      <c r="BD178" s="76"/>
      <c r="BE178" s="79"/>
      <c r="BF178" s="59"/>
      <c r="BG178" s="59"/>
      <c r="BH178" s="59"/>
      <c r="BI178" s="59"/>
      <c r="BJ178" s="59"/>
      <c r="BK178" s="1"/>
    </row>
    <row r="179" spans="1:63">
      <c r="A179" s="176" t="s">
        <v>105</v>
      </c>
      <c r="B179" s="176">
        <v>47</v>
      </c>
      <c r="C179" s="176" t="s">
        <v>10</v>
      </c>
      <c r="D179" s="176" t="s">
        <v>537</v>
      </c>
      <c r="E179" s="176" t="s">
        <v>556</v>
      </c>
      <c r="F179" s="176" t="s">
        <v>177</v>
      </c>
      <c r="G179" s="176" t="s">
        <v>177</v>
      </c>
      <c r="H179" s="176" t="s">
        <v>177</v>
      </c>
      <c r="I179" s="176" t="s">
        <v>177</v>
      </c>
      <c r="J179" s="201" t="s">
        <v>177</v>
      </c>
      <c r="K179" s="178" t="s">
        <v>177</v>
      </c>
      <c r="L179" s="179" t="s">
        <v>177</v>
      </c>
      <c r="M179" s="176" t="s">
        <v>177</v>
      </c>
      <c r="N179" s="176" t="s">
        <v>177</v>
      </c>
      <c r="O179" s="176" t="s">
        <v>177</v>
      </c>
      <c r="P179" s="213" t="s">
        <v>177</v>
      </c>
      <c r="Q179" s="177" t="s">
        <v>177</v>
      </c>
      <c r="R179" s="176" t="s">
        <v>177</v>
      </c>
      <c r="S179" s="176" t="s">
        <v>177</v>
      </c>
      <c r="T179" s="201" t="s">
        <v>177</v>
      </c>
      <c r="U179" s="180" t="s">
        <v>177</v>
      </c>
      <c r="V179" s="179">
        <v>0</v>
      </c>
      <c r="W179" s="176">
        <v>6</v>
      </c>
      <c r="X179" s="1">
        <v>0</v>
      </c>
      <c r="Y179" s="76">
        <v>0</v>
      </c>
      <c r="Z179" s="79"/>
      <c r="AA179" s="59"/>
      <c r="AB179" s="59"/>
      <c r="AC179" s="59"/>
      <c r="AD179" s="78"/>
      <c r="AE179" s="121"/>
      <c r="AF179" s="75">
        <v>0</v>
      </c>
      <c r="AG179" s="230">
        <v>0</v>
      </c>
      <c r="AH179" s="230">
        <v>0</v>
      </c>
      <c r="AI179" s="178">
        <v>0</v>
      </c>
      <c r="AJ179" s="240">
        <v>0</v>
      </c>
      <c r="AK179" s="79"/>
      <c r="AL179" s="59"/>
      <c r="AM179" s="59"/>
      <c r="AN179" s="78"/>
      <c r="AO179" s="109"/>
      <c r="AP179" s="241">
        <v>0</v>
      </c>
      <c r="AQ179" s="230">
        <v>0</v>
      </c>
      <c r="AR179" s="1"/>
      <c r="AS179" s="76"/>
      <c r="AT179" s="79"/>
      <c r="AU179" s="59"/>
      <c r="AV179" s="59"/>
      <c r="AW179" s="59"/>
      <c r="AX179" s="78"/>
      <c r="AY179" s="109"/>
      <c r="AZ179" s="75"/>
      <c r="BA179" s="59"/>
      <c r="BB179" s="1"/>
      <c r="BC179" s="1"/>
      <c r="BD179" s="76"/>
      <c r="BE179" s="79"/>
      <c r="BF179" s="59"/>
      <c r="BG179" s="59"/>
      <c r="BH179" s="59"/>
      <c r="BI179" s="59"/>
      <c r="BJ179" s="59"/>
      <c r="BK179" s="1"/>
    </row>
    <row r="180" spans="1:63">
      <c r="A180" s="176" t="s">
        <v>105</v>
      </c>
      <c r="B180" s="176">
        <v>47</v>
      </c>
      <c r="C180" s="1" t="s">
        <v>14</v>
      </c>
      <c r="D180" s="176" t="s">
        <v>557</v>
      </c>
      <c r="E180" s="176" t="s">
        <v>558</v>
      </c>
      <c r="F180" s="176"/>
      <c r="G180" s="176"/>
      <c r="H180" s="176"/>
      <c r="I180" s="176"/>
      <c r="J180" s="201"/>
      <c r="K180" s="178"/>
      <c r="L180" s="179"/>
      <c r="M180" s="176"/>
      <c r="N180" s="176"/>
      <c r="O180" s="176"/>
      <c r="P180" s="213"/>
      <c r="Q180" s="177"/>
      <c r="R180" s="176"/>
      <c r="S180" s="176"/>
      <c r="T180" s="201"/>
      <c r="U180" s="180"/>
      <c r="V180" s="179">
        <v>0</v>
      </c>
      <c r="W180" s="176">
        <v>0</v>
      </c>
      <c r="X180" s="1">
        <v>4</v>
      </c>
      <c r="Y180" s="76">
        <v>0</v>
      </c>
      <c r="Z180" s="79"/>
      <c r="AA180" s="59"/>
      <c r="AB180" s="59"/>
      <c r="AC180" s="59"/>
      <c r="AD180" s="78"/>
      <c r="AE180" s="121"/>
      <c r="AF180" s="75">
        <v>0</v>
      </c>
      <c r="AG180" s="230">
        <v>0</v>
      </c>
      <c r="AH180" s="230">
        <v>0</v>
      </c>
      <c r="AI180" s="178">
        <v>0</v>
      </c>
      <c r="AJ180" s="240">
        <v>0</v>
      </c>
      <c r="AK180" s="79"/>
      <c r="AL180" s="59"/>
      <c r="AM180" s="59"/>
      <c r="AN180" s="78"/>
      <c r="AO180" s="109"/>
      <c r="AP180" s="241">
        <v>0</v>
      </c>
      <c r="AQ180" s="230">
        <v>0</v>
      </c>
      <c r="AR180" s="1"/>
      <c r="AS180" s="76"/>
      <c r="AT180" s="79"/>
      <c r="AU180" s="59"/>
      <c r="AV180" s="59"/>
      <c r="AW180" s="59"/>
      <c r="AX180" s="78"/>
      <c r="AY180" s="109"/>
      <c r="AZ180" s="75"/>
      <c r="BA180" s="59"/>
      <c r="BB180" s="1"/>
      <c r="BC180" s="1"/>
      <c r="BD180" s="76"/>
      <c r="BE180" s="79"/>
      <c r="BF180" s="59"/>
      <c r="BG180" s="59"/>
      <c r="BH180" s="59"/>
      <c r="BI180" s="59"/>
      <c r="BJ180" s="59"/>
      <c r="BK180" s="1"/>
    </row>
    <row r="181" spans="1:63">
      <c r="A181" s="176" t="s">
        <v>105</v>
      </c>
      <c r="B181" s="176">
        <v>47</v>
      </c>
      <c r="C181" s="1" t="s">
        <v>10</v>
      </c>
      <c r="D181" s="176" t="s">
        <v>559</v>
      </c>
      <c r="E181" s="176" t="s">
        <v>560</v>
      </c>
      <c r="F181" s="176"/>
      <c r="G181" s="176"/>
      <c r="H181" s="176"/>
      <c r="I181" s="176"/>
      <c r="J181" s="201"/>
      <c r="K181" s="178"/>
      <c r="L181" s="179"/>
      <c r="M181" s="176"/>
      <c r="N181" s="176"/>
      <c r="O181" s="176"/>
      <c r="P181" s="213"/>
      <c r="Q181" s="177"/>
      <c r="R181" s="176"/>
      <c r="S181" s="176"/>
      <c r="T181" s="201"/>
      <c r="U181" s="180"/>
      <c r="V181" s="179">
        <v>0</v>
      </c>
      <c r="W181" s="176">
        <v>0</v>
      </c>
      <c r="X181" s="1">
        <v>0</v>
      </c>
      <c r="Y181" s="76">
        <v>4</v>
      </c>
      <c r="Z181" s="79"/>
      <c r="AA181" s="59"/>
      <c r="AB181" s="59"/>
      <c r="AC181" s="59"/>
      <c r="AD181" s="78"/>
      <c r="AE181" s="121"/>
      <c r="AF181" s="75">
        <v>0</v>
      </c>
      <c r="AG181" s="230">
        <v>0</v>
      </c>
      <c r="AH181" s="230">
        <v>0</v>
      </c>
      <c r="AI181" s="178">
        <v>0</v>
      </c>
      <c r="AJ181" s="240">
        <v>0</v>
      </c>
      <c r="AK181" s="79"/>
      <c r="AL181" s="59"/>
      <c r="AM181" s="59"/>
      <c r="AN181" s="78"/>
      <c r="AO181" s="109"/>
      <c r="AP181" s="241">
        <v>0</v>
      </c>
      <c r="AQ181" s="230">
        <v>0</v>
      </c>
      <c r="AR181" s="1"/>
      <c r="AS181" s="76"/>
      <c r="AT181" s="79"/>
      <c r="AU181" s="59"/>
      <c r="AV181" s="59"/>
      <c r="AW181" s="59"/>
      <c r="AX181" s="78"/>
      <c r="AY181" s="109"/>
      <c r="AZ181" s="75"/>
      <c r="BA181" s="59"/>
      <c r="BB181" s="1"/>
      <c r="BC181" s="1"/>
      <c r="BD181" s="76"/>
      <c r="BE181" s="79"/>
      <c r="BF181" s="59"/>
      <c r="BG181" s="59"/>
      <c r="BH181" s="59"/>
      <c r="BI181" s="59"/>
      <c r="BJ181" s="59"/>
      <c r="BK181" s="1"/>
    </row>
    <row r="182" spans="1:63">
      <c r="A182" s="176" t="s">
        <v>105</v>
      </c>
      <c r="B182" s="176">
        <v>47</v>
      </c>
      <c r="C182" s="1" t="s">
        <v>14</v>
      </c>
      <c r="D182" s="176" t="s">
        <v>544</v>
      </c>
      <c r="E182" s="176" t="s">
        <v>561</v>
      </c>
      <c r="F182" s="176"/>
      <c r="G182" s="176"/>
      <c r="H182" s="176"/>
      <c r="I182" s="176"/>
      <c r="J182" s="201"/>
      <c r="K182" s="178"/>
      <c r="L182" s="179"/>
      <c r="M182" s="176"/>
      <c r="N182" s="176"/>
      <c r="O182" s="176"/>
      <c r="P182" s="213"/>
      <c r="Q182" s="177"/>
      <c r="R182" s="176"/>
      <c r="S182" s="176"/>
      <c r="T182" s="201"/>
      <c r="U182" s="180"/>
      <c r="V182" s="179"/>
      <c r="W182" s="176"/>
      <c r="X182" s="1"/>
      <c r="Y182" s="76"/>
      <c r="Z182" s="79"/>
      <c r="AA182" s="59"/>
      <c r="AB182" s="59"/>
      <c r="AC182" s="59"/>
      <c r="AD182" s="78"/>
      <c r="AE182" s="121"/>
      <c r="AF182" s="75">
        <v>3</v>
      </c>
      <c r="AG182" s="230">
        <v>0</v>
      </c>
      <c r="AH182" s="230">
        <v>0</v>
      </c>
      <c r="AI182" s="178">
        <v>0</v>
      </c>
      <c r="AJ182" s="240">
        <v>0</v>
      </c>
      <c r="AK182" s="79"/>
      <c r="AL182" s="59"/>
      <c r="AM182" s="59"/>
      <c r="AN182" s="78"/>
      <c r="AO182" s="109"/>
      <c r="AP182" s="241">
        <v>0</v>
      </c>
      <c r="AQ182" s="230">
        <v>0</v>
      </c>
      <c r="AR182" s="1"/>
      <c r="AS182" s="76"/>
      <c r="AT182" s="79"/>
      <c r="AU182" s="59"/>
      <c r="AV182" s="59"/>
      <c r="AW182" s="59"/>
      <c r="AX182" s="78"/>
      <c r="AY182" s="109"/>
      <c r="AZ182" s="75"/>
      <c r="BA182" s="59"/>
      <c r="BB182" s="1"/>
      <c r="BC182" s="1"/>
      <c r="BD182" s="76"/>
      <c r="BE182" s="79"/>
      <c r="BF182" s="59"/>
      <c r="BG182" s="59"/>
      <c r="BH182" s="59"/>
      <c r="BI182" s="59"/>
      <c r="BJ182" s="59"/>
      <c r="BK182" s="1"/>
    </row>
    <row r="183" spans="1:63">
      <c r="A183" s="176" t="s">
        <v>105</v>
      </c>
      <c r="B183" s="176">
        <v>47</v>
      </c>
      <c r="C183" s="176" t="s">
        <v>10</v>
      </c>
      <c r="D183" s="239" t="s">
        <v>562</v>
      </c>
      <c r="E183" s="239" t="s">
        <v>563</v>
      </c>
      <c r="F183" s="176"/>
      <c r="G183" s="176"/>
      <c r="H183" s="176"/>
      <c r="I183" s="176"/>
      <c r="J183" s="201"/>
      <c r="K183" s="178"/>
      <c r="L183" s="179"/>
      <c r="M183" s="176"/>
      <c r="N183" s="176"/>
      <c r="O183" s="176"/>
      <c r="P183" s="213"/>
      <c r="Q183" s="177"/>
      <c r="R183" s="176"/>
      <c r="S183" s="176"/>
      <c r="T183" s="201"/>
      <c r="U183" s="180"/>
      <c r="V183" s="179"/>
      <c r="W183" s="176"/>
      <c r="X183" s="1"/>
      <c r="Y183" s="76"/>
      <c r="Z183" s="79"/>
      <c r="AA183" s="59"/>
      <c r="AB183" s="59"/>
      <c r="AC183" s="59"/>
      <c r="AD183" s="78"/>
      <c r="AE183" s="121"/>
      <c r="AF183" s="75">
        <v>0</v>
      </c>
      <c r="AG183" s="230">
        <v>21</v>
      </c>
      <c r="AH183" s="230">
        <v>0</v>
      </c>
      <c r="AI183" s="178">
        <v>0</v>
      </c>
      <c r="AJ183" s="240">
        <v>0</v>
      </c>
      <c r="AK183" s="79"/>
      <c r="AL183" s="59"/>
      <c r="AM183" s="59"/>
      <c r="AN183" s="78"/>
      <c r="AO183" s="109"/>
      <c r="AP183" s="241">
        <v>0</v>
      </c>
      <c r="AQ183" s="230">
        <v>0</v>
      </c>
      <c r="AR183" s="1"/>
      <c r="AS183" s="76"/>
      <c r="AT183" s="79"/>
      <c r="AU183" s="59"/>
      <c r="AV183" s="59"/>
      <c r="AW183" s="59"/>
      <c r="AX183" s="78"/>
      <c r="AY183" s="109"/>
      <c r="AZ183" s="75"/>
      <c r="BA183" s="59"/>
      <c r="BB183" s="1"/>
      <c r="BC183" s="1"/>
      <c r="BD183" s="76"/>
      <c r="BE183" s="79"/>
      <c r="BF183" s="59"/>
      <c r="BG183" s="59"/>
      <c r="BH183" s="59"/>
      <c r="BI183" s="59"/>
      <c r="BJ183" s="59"/>
      <c r="BK183" s="1"/>
    </row>
    <row r="184" spans="1:63">
      <c r="A184" s="176" t="s">
        <v>105</v>
      </c>
      <c r="B184" s="176">
        <v>47</v>
      </c>
      <c r="C184" s="238" t="s">
        <v>10</v>
      </c>
      <c r="D184" s="176" t="s">
        <v>564</v>
      </c>
      <c r="E184" s="176" t="s">
        <v>565</v>
      </c>
      <c r="F184" s="177"/>
      <c r="G184" s="176"/>
      <c r="H184" s="176"/>
      <c r="I184" s="176"/>
      <c r="J184" s="201"/>
      <c r="K184" s="178"/>
      <c r="L184" s="179"/>
      <c r="M184" s="176"/>
      <c r="N184" s="176"/>
      <c r="O184" s="176"/>
      <c r="P184" s="213"/>
      <c r="Q184" s="177"/>
      <c r="R184" s="176"/>
      <c r="S184" s="176"/>
      <c r="T184" s="201"/>
      <c r="U184" s="180"/>
      <c r="V184" s="179"/>
      <c r="W184" s="176"/>
      <c r="X184" s="1"/>
      <c r="Y184" s="76"/>
      <c r="Z184" s="79"/>
      <c r="AA184" s="59"/>
      <c r="AB184" s="59"/>
      <c r="AC184" s="59"/>
      <c r="AD184" s="78"/>
      <c r="AE184" s="121"/>
      <c r="AF184" s="75">
        <v>0</v>
      </c>
      <c r="AG184" s="230">
        <v>7</v>
      </c>
      <c r="AH184" s="230">
        <v>3</v>
      </c>
      <c r="AI184" s="178">
        <v>6</v>
      </c>
      <c r="AJ184" s="240">
        <v>2</v>
      </c>
      <c r="AK184" s="79"/>
      <c r="AL184" s="59"/>
      <c r="AM184" s="59"/>
      <c r="AN184" s="78"/>
      <c r="AO184" s="109"/>
      <c r="AP184" s="241">
        <v>0</v>
      </c>
      <c r="AQ184" s="230">
        <v>0</v>
      </c>
      <c r="AR184" s="1"/>
      <c r="AS184" s="76"/>
      <c r="AT184" s="79"/>
      <c r="AU184" s="59"/>
      <c r="AV184" s="59"/>
      <c r="AW184" s="59"/>
      <c r="AX184" s="78"/>
      <c r="AY184" s="109"/>
      <c r="AZ184" s="75"/>
      <c r="BA184" s="59"/>
      <c r="BB184" s="1"/>
      <c r="BC184" s="1"/>
      <c r="BD184" s="76"/>
      <c r="BE184" s="79"/>
      <c r="BF184" s="59"/>
      <c r="BG184" s="59"/>
      <c r="BH184" s="59"/>
      <c r="BI184" s="59"/>
      <c r="BJ184" s="59"/>
      <c r="BK184" s="1"/>
    </row>
    <row r="185" spans="1:63">
      <c r="A185" s="176" t="s">
        <v>105</v>
      </c>
      <c r="B185" s="176">
        <v>47</v>
      </c>
      <c r="C185" s="238" t="s">
        <v>14</v>
      </c>
      <c r="D185" s="176" t="s">
        <v>566</v>
      </c>
      <c r="E185" s="176" t="s">
        <v>567</v>
      </c>
      <c r="F185" s="177"/>
      <c r="G185" s="176"/>
      <c r="H185" s="176"/>
      <c r="I185" s="176"/>
      <c r="J185" s="201"/>
      <c r="K185" s="178"/>
      <c r="L185" s="179"/>
      <c r="M185" s="176"/>
      <c r="N185" s="176"/>
      <c r="O185" s="176"/>
      <c r="P185" s="213"/>
      <c r="Q185" s="177"/>
      <c r="R185" s="176"/>
      <c r="S185" s="176"/>
      <c r="T185" s="201"/>
      <c r="U185" s="180"/>
      <c r="V185" s="179"/>
      <c r="W185" s="176"/>
      <c r="X185" s="1"/>
      <c r="Y185" s="76"/>
      <c r="Z185" s="79"/>
      <c r="AA185" s="59"/>
      <c r="AB185" s="59"/>
      <c r="AC185" s="59"/>
      <c r="AD185" s="78"/>
      <c r="AE185" s="121"/>
      <c r="AF185" s="75">
        <v>0</v>
      </c>
      <c r="AG185" s="230">
        <v>7</v>
      </c>
      <c r="AH185" s="230">
        <v>8</v>
      </c>
      <c r="AI185" s="178">
        <v>2</v>
      </c>
      <c r="AJ185" s="240">
        <v>0</v>
      </c>
      <c r="AK185" s="79"/>
      <c r="AL185" s="59"/>
      <c r="AM185" s="59"/>
      <c r="AN185" s="78"/>
      <c r="AO185" s="109"/>
      <c r="AP185" s="241">
        <v>0</v>
      </c>
      <c r="AQ185" s="230">
        <v>0</v>
      </c>
      <c r="AR185" s="1"/>
      <c r="AS185" s="76"/>
      <c r="AT185" s="79"/>
      <c r="AU185" s="59"/>
      <c r="AV185" s="59"/>
      <c r="AW185" s="59"/>
      <c r="AX185" s="78"/>
      <c r="AY185" s="109"/>
      <c r="AZ185" s="75"/>
      <c r="BA185" s="59"/>
      <c r="BB185" s="1"/>
      <c r="BC185" s="1"/>
      <c r="BD185" s="76"/>
      <c r="BE185" s="79"/>
      <c r="BF185" s="59"/>
      <c r="BG185" s="59"/>
      <c r="BH185" s="59"/>
      <c r="BI185" s="59"/>
      <c r="BJ185" s="59"/>
      <c r="BK185" s="1"/>
    </row>
    <row r="186" spans="1:63">
      <c r="A186" s="176" t="s">
        <v>105</v>
      </c>
      <c r="B186" s="176">
        <v>47</v>
      </c>
      <c r="C186" s="238" t="s">
        <v>10</v>
      </c>
      <c r="D186" s="176" t="s">
        <v>568</v>
      </c>
      <c r="E186" s="176" t="s">
        <v>569</v>
      </c>
      <c r="F186" s="177"/>
      <c r="G186" s="176"/>
      <c r="H186" s="176"/>
      <c r="I186" s="176"/>
      <c r="J186" s="201"/>
      <c r="K186" s="178"/>
      <c r="L186" s="179"/>
      <c r="M186" s="176"/>
      <c r="N186" s="176"/>
      <c r="O186" s="176"/>
      <c r="P186" s="213"/>
      <c r="Q186" s="177"/>
      <c r="R186" s="176"/>
      <c r="S186" s="176"/>
      <c r="T186" s="201"/>
      <c r="U186" s="180"/>
      <c r="V186" s="179"/>
      <c r="W186" s="176"/>
      <c r="X186" s="1"/>
      <c r="Y186" s="76"/>
      <c r="Z186" s="79"/>
      <c r="AA186" s="59"/>
      <c r="AB186" s="59"/>
      <c r="AC186" s="59"/>
      <c r="AD186" s="78"/>
      <c r="AE186" s="121"/>
      <c r="AF186" s="75">
        <v>0</v>
      </c>
      <c r="AG186" s="230">
        <v>6</v>
      </c>
      <c r="AH186" s="230">
        <v>12</v>
      </c>
      <c r="AI186" s="178">
        <v>0</v>
      </c>
      <c r="AJ186" s="240">
        <v>0</v>
      </c>
      <c r="AK186" s="79"/>
      <c r="AL186" s="59"/>
      <c r="AM186" s="59"/>
      <c r="AN186" s="78"/>
      <c r="AO186" s="109"/>
      <c r="AP186" s="241">
        <v>0</v>
      </c>
      <c r="AQ186" s="230">
        <v>0</v>
      </c>
      <c r="AR186" s="1"/>
      <c r="AS186" s="76"/>
      <c r="AT186" s="79"/>
      <c r="AU186" s="59"/>
      <c r="AV186" s="59"/>
      <c r="AW186" s="59"/>
      <c r="AX186" s="78"/>
      <c r="AY186" s="109"/>
      <c r="AZ186" s="75"/>
      <c r="BA186" s="59"/>
      <c r="BB186" s="1"/>
      <c r="BC186" s="1"/>
      <c r="BD186" s="76"/>
      <c r="BE186" s="79"/>
      <c r="BF186" s="59"/>
      <c r="BG186" s="59"/>
      <c r="BH186" s="59"/>
      <c r="BI186" s="59"/>
      <c r="BJ186" s="59"/>
      <c r="BK186" s="1"/>
    </row>
    <row r="187" spans="1:63">
      <c r="A187" s="176" t="s">
        <v>105</v>
      </c>
      <c r="B187" s="177">
        <v>47</v>
      </c>
      <c r="C187" s="180" t="s">
        <v>10</v>
      </c>
      <c r="D187" s="176" t="s">
        <v>570</v>
      </c>
      <c r="E187" s="176" t="s">
        <v>571</v>
      </c>
      <c r="F187" s="177"/>
      <c r="G187" s="176"/>
      <c r="H187" s="176"/>
      <c r="I187" s="176"/>
      <c r="J187" s="201"/>
      <c r="K187" s="178"/>
      <c r="L187" s="179"/>
      <c r="M187" s="176"/>
      <c r="N187" s="176"/>
      <c r="O187" s="176"/>
      <c r="P187" s="213"/>
      <c r="Q187" s="177"/>
      <c r="R187" s="176"/>
      <c r="S187" s="176"/>
      <c r="T187" s="201"/>
      <c r="U187" s="180"/>
      <c r="V187" s="179"/>
      <c r="W187" s="176"/>
      <c r="X187" s="1"/>
      <c r="Y187" s="76"/>
      <c r="Z187" s="79"/>
      <c r="AA187" s="59"/>
      <c r="AB187" s="59"/>
      <c r="AC187" s="59"/>
      <c r="AD187" s="78"/>
      <c r="AE187" s="121"/>
      <c r="AF187" s="75"/>
      <c r="AG187" s="230"/>
      <c r="AH187" s="230">
        <v>6</v>
      </c>
      <c r="AI187" s="178">
        <v>0</v>
      </c>
      <c r="AJ187" s="240">
        <v>6</v>
      </c>
      <c r="AK187" s="79"/>
      <c r="AL187" s="59"/>
      <c r="AM187" s="59"/>
      <c r="AN187" s="78"/>
      <c r="AO187" s="109"/>
      <c r="AP187" s="241">
        <v>0</v>
      </c>
      <c r="AQ187" s="230">
        <v>0</v>
      </c>
      <c r="AR187" s="1"/>
      <c r="AS187" s="76"/>
      <c r="AT187" s="79"/>
      <c r="AU187" s="59"/>
      <c r="AV187" s="59"/>
      <c r="AW187" s="59"/>
      <c r="AX187" s="78"/>
      <c r="AY187" s="109"/>
      <c r="AZ187" s="75"/>
      <c r="BA187" s="59"/>
      <c r="BB187" s="1"/>
      <c r="BC187" s="1"/>
      <c r="BD187" s="76"/>
      <c r="BE187" s="79"/>
      <c r="BF187" s="59"/>
      <c r="BG187" s="59"/>
      <c r="BH187" s="59"/>
      <c r="BI187" s="59"/>
      <c r="BJ187" s="59"/>
      <c r="BK187" s="1"/>
    </row>
    <row r="188" spans="1:63">
      <c r="A188" s="230" t="s">
        <v>105</v>
      </c>
      <c r="B188" s="178">
        <v>47</v>
      </c>
      <c r="C188" s="180" t="s">
        <v>10</v>
      </c>
      <c r="D188" s="176" t="s">
        <v>572</v>
      </c>
      <c r="E188" s="176" t="s">
        <v>573</v>
      </c>
      <c r="F188" s="177"/>
      <c r="G188" s="176"/>
      <c r="H188" s="176"/>
      <c r="I188" s="176"/>
      <c r="J188" s="201"/>
      <c r="K188" s="178"/>
      <c r="L188" s="179"/>
      <c r="M188" s="176"/>
      <c r="N188" s="176"/>
      <c r="O188" s="176"/>
      <c r="P188" s="213"/>
      <c r="Q188" s="177"/>
      <c r="R188" s="176"/>
      <c r="S188" s="176"/>
      <c r="T188" s="201"/>
      <c r="U188" s="180"/>
      <c r="V188" s="179"/>
      <c r="W188" s="176"/>
      <c r="X188" s="1"/>
      <c r="Y188" s="76"/>
      <c r="Z188" s="79"/>
      <c r="AA188" s="59"/>
      <c r="AB188" s="59"/>
      <c r="AC188" s="59"/>
      <c r="AD188" s="78"/>
      <c r="AE188" s="121"/>
      <c r="AF188" s="75"/>
      <c r="AG188" s="230"/>
      <c r="AH188" s="230">
        <v>0</v>
      </c>
      <c r="AI188" s="178">
        <v>18</v>
      </c>
      <c r="AJ188" s="240">
        <v>0</v>
      </c>
      <c r="AK188" s="79"/>
      <c r="AL188" s="59"/>
      <c r="AM188" s="59"/>
      <c r="AN188" s="78"/>
      <c r="AO188" s="109"/>
      <c r="AP188" s="241">
        <v>0</v>
      </c>
      <c r="AQ188" s="230">
        <v>39</v>
      </c>
      <c r="AR188" s="1"/>
      <c r="AS188" s="76"/>
      <c r="AT188" s="79"/>
      <c r="AU188" s="59"/>
      <c r="AV188" s="59"/>
      <c r="AW188" s="59"/>
      <c r="AX188" s="78"/>
      <c r="AY188" s="109"/>
      <c r="AZ188" s="75"/>
      <c r="BA188" s="59"/>
      <c r="BB188" s="1"/>
      <c r="BC188" s="1"/>
      <c r="BD188" s="76"/>
      <c r="BE188" s="79"/>
      <c r="BF188" s="59"/>
      <c r="BG188" s="59"/>
      <c r="BH188" s="59"/>
      <c r="BI188" s="59"/>
      <c r="BJ188" s="59"/>
      <c r="BK188" s="1"/>
    </row>
    <row r="189" spans="1:63">
      <c r="A189" s="230" t="s">
        <v>105</v>
      </c>
      <c r="B189" s="178">
        <v>47</v>
      </c>
      <c r="C189" s="180" t="s">
        <v>574</v>
      </c>
      <c r="D189" s="176" t="s">
        <v>575</v>
      </c>
      <c r="E189" s="176" t="s">
        <v>576</v>
      </c>
      <c r="F189" s="177"/>
      <c r="G189" s="176"/>
      <c r="H189" s="176"/>
      <c r="I189" s="176"/>
      <c r="J189" s="201"/>
      <c r="K189" s="178"/>
      <c r="L189" s="179"/>
      <c r="M189" s="176"/>
      <c r="N189" s="176"/>
      <c r="O189" s="176"/>
      <c r="P189" s="213"/>
      <c r="Q189" s="177"/>
      <c r="R189" s="176"/>
      <c r="S189" s="176"/>
      <c r="T189" s="201"/>
      <c r="U189" s="180"/>
      <c r="V189" s="179"/>
      <c r="W189" s="176"/>
      <c r="X189" s="1"/>
      <c r="Y189" s="76"/>
      <c r="Z189" s="79"/>
      <c r="AA189" s="59"/>
      <c r="AB189" s="59"/>
      <c r="AC189" s="59"/>
      <c r="AD189" s="78"/>
      <c r="AE189" s="121"/>
      <c r="AF189" s="75"/>
      <c r="AG189" s="230"/>
      <c r="AH189" s="230">
        <v>0</v>
      </c>
      <c r="AI189" s="178">
        <v>16</v>
      </c>
      <c r="AJ189" s="240">
        <v>12</v>
      </c>
      <c r="AK189" s="79"/>
      <c r="AL189" s="59"/>
      <c r="AM189" s="59"/>
      <c r="AN189" s="78"/>
      <c r="AO189" s="109"/>
      <c r="AP189" s="241">
        <v>0</v>
      </c>
      <c r="AQ189" s="230">
        <v>0</v>
      </c>
      <c r="AR189" s="1"/>
      <c r="AS189" s="76"/>
      <c r="AT189" s="79"/>
      <c r="AU189" s="59"/>
      <c r="AV189" s="59"/>
      <c r="AW189" s="59"/>
      <c r="AX189" s="78"/>
      <c r="AY189" s="109"/>
      <c r="AZ189" s="75"/>
      <c r="BA189" s="59"/>
      <c r="BB189" s="1"/>
      <c r="BC189" s="1"/>
      <c r="BD189" s="76"/>
      <c r="BE189" s="79"/>
      <c r="BF189" s="59"/>
      <c r="BG189" s="59"/>
      <c r="BH189" s="59"/>
      <c r="BI189" s="59"/>
      <c r="BJ189" s="59"/>
      <c r="BK189" s="1"/>
    </row>
    <row r="190" spans="1:63">
      <c r="A190" s="235" t="s">
        <v>105</v>
      </c>
      <c r="B190" s="236">
        <v>47</v>
      </c>
      <c r="C190" s="227" t="s">
        <v>577</v>
      </c>
      <c r="D190" s="176" t="s">
        <v>578</v>
      </c>
      <c r="E190" s="176" t="s">
        <v>579</v>
      </c>
      <c r="F190" s="177"/>
      <c r="G190" s="176"/>
      <c r="H190" s="176"/>
      <c r="I190" s="176"/>
      <c r="J190" s="201"/>
      <c r="K190" s="178"/>
      <c r="L190" s="179"/>
      <c r="M190" s="176"/>
      <c r="N190" s="176"/>
      <c r="O190" s="176"/>
      <c r="P190" s="213"/>
      <c r="Q190" s="177"/>
      <c r="R190" s="176"/>
      <c r="S190" s="176"/>
      <c r="T190" s="201"/>
      <c r="U190" s="180"/>
      <c r="V190" s="179"/>
      <c r="W190" s="176"/>
      <c r="X190" s="1"/>
      <c r="Y190" s="76"/>
      <c r="Z190" s="79"/>
      <c r="AA190" s="59"/>
      <c r="AB190" s="59"/>
      <c r="AC190" s="59"/>
      <c r="AD190" s="78"/>
      <c r="AE190" s="121"/>
      <c r="AF190" s="75"/>
      <c r="AG190" s="230"/>
      <c r="AH190" s="230">
        <v>0</v>
      </c>
      <c r="AI190" s="178">
        <v>6</v>
      </c>
      <c r="AJ190" s="240">
        <v>8</v>
      </c>
      <c r="AK190" s="79"/>
      <c r="AL190" s="59"/>
      <c r="AM190" s="59"/>
      <c r="AN190" s="78"/>
      <c r="AO190" s="109"/>
      <c r="AP190" s="241">
        <v>5</v>
      </c>
      <c r="AQ190" s="230">
        <v>0</v>
      </c>
      <c r="AR190" s="1"/>
      <c r="AS190" s="76"/>
      <c r="AT190" s="79"/>
      <c r="AU190" s="59"/>
      <c r="AV190" s="59"/>
      <c r="AW190" s="59"/>
      <c r="AX190" s="78"/>
      <c r="AY190" s="109"/>
      <c r="AZ190" s="75"/>
      <c r="BA190" s="59"/>
      <c r="BB190" s="1"/>
      <c r="BC190" s="1"/>
      <c r="BD190" s="76"/>
      <c r="BE190" s="79"/>
      <c r="BF190" s="59"/>
      <c r="BG190" s="59"/>
      <c r="BH190" s="59"/>
      <c r="BI190" s="59"/>
      <c r="BJ190" s="59"/>
      <c r="BK190" s="1"/>
    </row>
    <row r="191" spans="1:63">
      <c r="A191" s="176" t="s">
        <v>105</v>
      </c>
      <c r="B191" s="176">
        <v>47</v>
      </c>
      <c r="C191" s="176" t="s">
        <v>574</v>
      </c>
      <c r="D191" s="230" t="s">
        <v>575</v>
      </c>
      <c r="E191" s="230" t="s">
        <v>580</v>
      </c>
      <c r="F191" s="177"/>
      <c r="G191" s="176"/>
      <c r="H191" s="176"/>
      <c r="I191" s="176"/>
      <c r="J191" s="201"/>
      <c r="K191" s="178"/>
      <c r="L191" s="179"/>
      <c r="M191" s="176"/>
      <c r="N191" s="176"/>
      <c r="O191" s="176"/>
      <c r="P191" s="213"/>
      <c r="Q191" s="177"/>
      <c r="R191" s="176"/>
      <c r="S191" s="176"/>
      <c r="T191" s="201"/>
      <c r="U191" s="180"/>
      <c r="V191" s="179"/>
      <c r="W191" s="176"/>
      <c r="X191" s="1"/>
      <c r="Y191" s="76"/>
      <c r="Z191" s="79"/>
      <c r="AA191" s="59"/>
      <c r="AB191" s="59"/>
      <c r="AC191" s="59"/>
      <c r="AD191" s="78"/>
      <c r="AE191" s="121"/>
      <c r="AF191" s="75"/>
      <c r="AG191" s="230"/>
      <c r="AH191" s="230"/>
      <c r="AI191" s="178"/>
      <c r="AJ191" s="240">
        <v>20</v>
      </c>
      <c r="AK191" s="79"/>
      <c r="AL191" s="59"/>
      <c r="AM191" s="59"/>
      <c r="AN191" s="78"/>
      <c r="AO191" s="109"/>
      <c r="AP191" s="241">
        <v>0</v>
      </c>
      <c r="AQ191" s="230">
        <v>0</v>
      </c>
      <c r="AR191" s="1"/>
      <c r="AS191" s="76"/>
      <c r="AT191" s="79"/>
      <c r="AU191" s="59"/>
      <c r="AV191" s="59"/>
      <c r="AW191" s="59"/>
      <c r="AX191" s="78"/>
      <c r="AY191" s="109"/>
      <c r="AZ191" s="75"/>
      <c r="BA191" s="59"/>
      <c r="BB191" s="1"/>
      <c r="BC191" s="1"/>
      <c r="BD191" s="76"/>
      <c r="BE191" s="79"/>
      <c r="BF191" s="59"/>
      <c r="BG191" s="59"/>
      <c r="BH191" s="59"/>
      <c r="BI191" s="59"/>
      <c r="BJ191" s="59"/>
      <c r="BK191" s="1"/>
    </row>
    <row r="192" spans="1:63">
      <c r="A192" s="176" t="s">
        <v>105</v>
      </c>
      <c r="B192" s="176">
        <v>47</v>
      </c>
      <c r="C192" s="176" t="s">
        <v>574</v>
      </c>
      <c r="D192" s="176" t="s">
        <v>575</v>
      </c>
      <c r="E192" s="176" t="s">
        <v>581</v>
      </c>
      <c r="F192" s="177"/>
      <c r="G192" s="176"/>
      <c r="H192" s="176"/>
      <c r="I192" s="176"/>
      <c r="J192" s="201"/>
      <c r="K192" s="178"/>
      <c r="L192" s="179"/>
      <c r="M192" s="176"/>
      <c r="N192" s="176"/>
      <c r="O192" s="176"/>
      <c r="P192" s="213"/>
      <c r="Q192" s="177"/>
      <c r="R192" s="176"/>
      <c r="S192" s="176"/>
      <c r="T192" s="201"/>
      <c r="U192" s="180"/>
      <c r="V192" s="179"/>
      <c r="W192" s="176"/>
      <c r="X192" s="1"/>
      <c r="Y192" s="76"/>
      <c r="Z192" s="79"/>
      <c r="AA192" s="59"/>
      <c r="AB192" s="59"/>
      <c r="AC192" s="59"/>
      <c r="AD192" s="78"/>
      <c r="AE192" s="121"/>
      <c r="AF192" s="75"/>
      <c r="AG192" s="230"/>
      <c r="AH192" s="230"/>
      <c r="AI192" s="178"/>
      <c r="AJ192" s="76">
        <v>0</v>
      </c>
      <c r="AK192" s="79"/>
      <c r="AL192" s="59"/>
      <c r="AM192" s="59"/>
      <c r="AN192" s="78"/>
      <c r="AO192" s="109"/>
      <c r="AP192" s="241">
        <v>22</v>
      </c>
      <c r="AQ192" s="230">
        <v>0</v>
      </c>
      <c r="AR192" s="1"/>
      <c r="AS192" s="76"/>
      <c r="AT192" s="79"/>
      <c r="AU192" s="59"/>
      <c r="AV192" s="59"/>
      <c r="AW192" s="59"/>
      <c r="AX192" s="78"/>
      <c r="AY192" s="109"/>
      <c r="AZ192" s="75"/>
      <c r="BA192" s="59"/>
      <c r="BB192" s="1"/>
      <c r="BC192" s="1"/>
      <c r="BD192" s="76"/>
      <c r="BE192" s="79"/>
      <c r="BF192" s="59"/>
      <c r="BG192" s="59"/>
      <c r="BH192" s="59"/>
      <c r="BI192" s="59"/>
      <c r="BJ192" s="59"/>
      <c r="BK192" s="1"/>
    </row>
    <row r="193" spans="1:63">
      <c r="A193" s="176" t="s">
        <v>105</v>
      </c>
      <c r="B193" s="176">
        <v>47</v>
      </c>
      <c r="C193" s="176" t="s">
        <v>574</v>
      </c>
      <c r="D193" s="176" t="s">
        <v>575</v>
      </c>
      <c r="E193" s="176" t="s">
        <v>582</v>
      </c>
      <c r="F193" s="177"/>
      <c r="G193" s="176"/>
      <c r="H193" s="176"/>
      <c r="I193" s="176"/>
      <c r="J193" s="201"/>
      <c r="K193" s="178"/>
      <c r="L193" s="179"/>
      <c r="M193" s="176"/>
      <c r="N193" s="176"/>
      <c r="O193" s="176"/>
      <c r="P193" s="213"/>
      <c r="Q193" s="177"/>
      <c r="R193" s="176"/>
      <c r="S193" s="176"/>
      <c r="T193" s="201"/>
      <c r="U193" s="180"/>
      <c r="V193" s="179"/>
      <c r="W193" s="176"/>
      <c r="X193" s="1"/>
      <c r="Y193" s="76"/>
      <c r="Z193" s="79"/>
      <c r="AA193" s="59"/>
      <c r="AB193" s="59"/>
      <c r="AC193" s="59"/>
      <c r="AD193" s="78"/>
      <c r="AE193" s="121"/>
      <c r="AF193" s="75"/>
      <c r="AG193" s="230"/>
      <c r="AH193" s="230"/>
      <c r="AI193" s="178"/>
      <c r="AJ193" s="76">
        <v>0</v>
      </c>
      <c r="AK193" s="79"/>
      <c r="AL193" s="59"/>
      <c r="AM193" s="59"/>
      <c r="AN193" s="78"/>
      <c r="AO193" s="109"/>
      <c r="AP193" s="241">
        <v>16</v>
      </c>
      <c r="AQ193" s="230">
        <v>0</v>
      </c>
      <c r="AR193" s="1"/>
      <c r="AS193" s="76"/>
      <c r="AT193" s="79"/>
      <c r="AU193" s="59"/>
      <c r="AV193" s="59"/>
      <c r="AW193" s="59"/>
      <c r="AX193" s="78"/>
      <c r="AY193" s="109"/>
      <c r="AZ193" s="75"/>
      <c r="BA193" s="59"/>
      <c r="BB193" s="1"/>
      <c r="BC193" s="1"/>
      <c r="BD193" s="76"/>
      <c r="BE193" s="79"/>
      <c r="BF193" s="59"/>
      <c r="BG193" s="59"/>
      <c r="BH193" s="59"/>
      <c r="BI193" s="59"/>
      <c r="BJ193" s="59"/>
      <c r="BK193" s="1"/>
    </row>
    <row r="194" spans="1:63">
      <c r="A194" s="176" t="s">
        <v>105</v>
      </c>
      <c r="B194" s="176">
        <v>47</v>
      </c>
      <c r="C194" s="176" t="s">
        <v>583</v>
      </c>
      <c r="D194" s="176" t="s">
        <v>584</v>
      </c>
      <c r="E194" s="176" t="s">
        <v>585</v>
      </c>
      <c r="F194" s="177"/>
      <c r="G194" s="176"/>
      <c r="H194" s="176"/>
      <c r="I194" s="176"/>
      <c r="J194" s="201"/>
      <c r="K194" s="178"/>
      <c r="L194" s="179"/>
      <c r="M194" s="176"/>
      <c r="N194" s="176"/>
      <c r="O194" s="176"/>
      <c r="P194" s="213"/>
      <c r="Q194" s="177"/>
      <c r="R194" s="176"/>
      <c r="S194" s="176"/>
      <c r="T194" s="201"/>
      <c r="U194" s="180"/>
      <c r="V194" s="179"/>
      <c r="W194" s="176"/>
      <c r="X194" s="1"/>
      <c r="Y194" s="76"/>
      <c r="Z194" s="79"/>
      <c r="AA194" s="59"/>
      <c r="AB194" s="59"/>
      <c r="AC194" s="59"/>
      <c r="AD194" s="78"/>
      <c r="AE194" s="121"/>
      <c r="AF194" s="75"/>
      <c r="AG194" s="230"/>
      <c r="AH194" s="230"/>
      <c r="AI194" s="178"/>
      <c r="AJ194" s="76">
        <v>0</v>
      </c>
      <c r="AK194" s="79"/>
      <c r="AL194" s="59"/>
      <c r="AM194" s="59"/>
      <c r="AN194" s="78"/>
      <c r="AO194" s="109"/>
      <c r="AP194" s="241">
        <v>2</v>
      </c>
      <c r="AQ194" s="230">
        <v>0</v>
      </c>
      <c r="AR194" s="1"/>
      <c r="AS194" s="76"/>
      <c r="AT194" s="79"/>
      <c r="AU194" s="59"/>
      <c r="AV194" s="59"/>
      <c r="AW194" s="59"/>
      <c r="AX194" s="78"/>
      <c r="AY194" s="109"/>
      <c r="AZ194" s="75"/>
      <c r="BA194" s="59"/>
      <c r="BB194" s="1"/>
      <c r="BC194" s="1"/>
      <c r="BD194" s="76"/>
      <c r="BE194" s="79"/>
      <c r="BF194" s="59"/>
      <c r="BG194" s="59"/>
      <c r="BH194" s="59"/>
      <c r="BI194" s="59"/>
      <c r="BJ194" s="59"/>
      <c r="BK194" s="1"/>
    </row>
    <row r="195" spans="1:63">
      <c r="A195" s="176" t="s">
        <v>105</v>
      </c>
      <c r="B195" s="176">
        <v>47</v>
      </c>
      <c r="C195" s="176" t="s">
        <v>10</v>
      </c>
      <c r="D195" s="176" t="s">
        <v>586</v>
      </c>
      <c r="E195" s="176" t="s">
        <v>587</v>
      </c>
      <c r="F195" s="177"/>
      <c r="G195" s="176"/>
      <c r="H195" s="176"/>
      <c r="I195" s="176"/>
      <c r="J195" s="201"/>
      <c r="K195" s="178"/>
      <c r="L195" s="179"/>
      <c r="M195" s="176"/>
      <c r="N195" s="176"/>
      <c r="O195" s="176"/>
      <c r="P195" s="213"/>
      <c r="Q195" s="177"/>
      <c r="R195" s="176"/>
      <c r="S195" s="176"/>
      <c r="T195" s="201"/>
      <c r="U195" s="180"/>
      <c r="V195" s="179"/>
      <c r="W195" s="176"/>
      <c r="X195" s="1"/>
      <c r="Y195" s="76"/>
      <c r="Z195" s="79"/>
      <c r="AA195" s="59"/>
      <c r="AB195" s="59"/>
      <c r="AC195" s="59"/>
      <c r="AD195" s="78"/>
      <c r="AE195" s="121"/>
      <c r="AF195" s="75"/>
      <c r="AG195" s="230"/>
      <c r="AH195" s="230"/>
      <c r="AI195" s="178"/>
      <c r="AJ195" s="76">
        <v>0</v>
      </c>
      <c r="AK195" s="79"/>
      <c r="AL195" s="59"/>
      <c r="AM195" s="59"/>
      <c r="AN195" s="78"/>
      <c r="AO195" s="109"/>
      <c r="AP195" s="241">
        <v>3</v>
      </c>
      <c r="AQ195" s="230">
        <v>0</v>
      </c>
      <c r="AR195" s="1"/>
      <c r="AS195" s="76"/>
      <c r="AT195" s="79"/>
      <c r="AU195" s="59"/>
      <c r="AV195" s="59"/>
      <c r="AW195" s="59"/>
      <c r="AX195" s="78"/>
      <c r="AY195" s="109"/>
      <c r="AZ195" s="75"/>
      <c r="BA195" s="59"/>
      <c r="BB195" s="1"/>
      <c r="BC195" s="1"/>
      <c r="BD195" s="76"/>
      <c r="BE195" s="79"/>
      <c r="BF195" s="59"/>
      <c r="BG195" s="59"/>
      <c r="BH195" s="59"/>
      <c r="BI195" s="59"/>
      <c r="BJ195" s="59"/>
      <c r="BK195" s="1"/>
    </row>
    <row r="196" spans="1:63">
      <c r="A196" s="230" t="s">
        <v>105</v>
      </c>
      <c r="B196" s="178">
        <v>47</v>
      </c>
      <c r="C196" s="180" t="s">
        <v>14</v>
      </c>
      <c r="D196" s="228" t="s">
        <v>544</v>
      </c>
      <c r="E196" s="242" t="s">
        <v>588</v>
      </c>
      <c r="F196" s="177"/>
      <c r="G196" s="176"/>
      <c r="H196" s="176"/>
      <c r="I196" s="176"/>
      <c r="J196" s="201"/>
      <c r="K196" s="178"/>
      <c r="L196" s="179"/>
      <c r="M196" s="176"/>
      <c r="N196" s="176"/>
      <c r="O196" s="176"/>
      <c r="P196" s="213"/>
      <c r="Q196" s="177"/>
      <c r="R196" s="176"/>
      <c r="S196" s="176"/>
      <c r="T196" s="201"/>
      <c r="U196" s="180"/>
      <c r="V196" s="179"/>
      <c r="W196" s="176"/>
      <c r="X196" s="1"/>
      <c r="Y196" s="76"/>
      <c r="Z196" s="79"/>
      <c r="AA196" s="59"/>
      <c r="AB196" s="59"/>
      <c r="AC196" s="59"/>
      <c r="AD196" s="78"/>
      <c r="AE196" s="121"/>
      <c r="AF196" s="75"/>
      <c r="AG196" s="230"/>
      <c r="AH196" s="230"/>
      <c r="AI196" s="178"/>
      <c r="AJ196" s="76"/>
      <c r="AK196" s="79"/>
      <c r="AL196" s="59"/>
      <c r="AM196" s="59"/>
      <c r="AN196" s="78"/>
      <c r="AO196" s="109"/>
      <c r="AP196" s="241">
        <v>0</v>
      </c>
      <c r="AQ196" s="230">
        <v>3</v>
      </c>
      <c r="AR196" s="1"/>
      <c r="AS196" s="76"/>
      <c r="AT196" s="79"/>
      <c r="AU196" s="59"/>
      <c r="AV196" s="59"/>
      <c r="AW196" s="59"/>
      <c r="AX196" s="78"/>
      <c r="AY196" s="109"/>
      <c r="AZ196" s="75"/>
      <c r="BA196" s="59"/>
      <c r="BB196" s="1"/>
      <c r="BC196" s="1"/>
      <c r="BD196" s="76"/>
      <c r="BE196" s="79"/>
      <c r="BF196" s="59"/>
      <c r="BG196" s="59"/>
      <c r="BH196" s="59"/>
      <c r="BI196" s="59"/>
      <c r="BJ196" s="59"/>
      <c r="BK196" s="1"/>
    </row>
    <row r="197" spans="1:63">
      <c r="A197" s="230" t="s">
        <v>105</v>
      </c>
      <c r="B197" s="178">
        <v>47</v>
      </c>
      <c r="C197" s="180" t="s">
        <v>14</v>
      </c>
      <c r="D197" s="229" t="s">
        <v>589</v>
      </c>
      <c r="E197" s="243" t="s">
        <v>590</v>
      </c>
      <c r="F197" s="177"/>
      <c r="G197" s="176"/>
      <c r="H197" s="176"/>
      <c r="I197" s="176"/>
      <c r="J197" s="201"/>
      <c r="K197" s="178"/>
      <c r="L197" s="179"/>
      <c r="M197" s="176"/>
      <c r="N197" s="176"/>
      <c r="O197" s="176"/>
      <c r="P197" s="213"/>
      <c r="Q197" s="177"/>
      <c r="R197" s="176"/>
      <c r="S197" s="176"/>
      <c r="T197" s="201"/>
      <c r="U197" s="180"/>
      <c r="V197" s="179"/>
      <c r="W197" s="176"/>
      <c r="X197" s="1"/>
      <c r="Y197" s="76"/>
      <c r="Z197" s="79"/>
      <c r="AA197" s="59"/>
      <c r="AB197" s="59"/>
      <c r="AC197" s="59"/>
      <c r="AD197" s="78"/>
      <c r="AE197" s="121"/>
      <c r="AF197" s="75"/>
      <c r="AG197" s="230"/>
      <c r="AH197" s="230"/>
      <c r="AI197" s="178"/>
      <c r="AJ197" s="76"/>
      <c r="AK197" s="79"/>
      <c r="AL197" s="59"/>
      <c r="AM197" s="59"/>
      <c r="AN197" s="78"/>
      <c r="AO197" s="109"/>
      <c r="AP197" s="241">
        <v>0</v>
      </c>
      <c r="AQ197" s="230">
        <v>1</v>
      </c>
      <c r="AR197" s="1"/>
      <c r="AS197" s="76"/>
      <c r="AT197" s="79"/>
      <c r="AU197" s="59"/>
      <c r="AV197" s="59"/>
      <c r="AW197" s="59"/>
      <c r="AX197" s="78"/>
      <c r="AY197" s="109"/>
      <c r="AZ197" s="75"/>
      <c r="BA197" s="59"/>
      <c r="BB197" s="1"/>
      <c r="BC197" s="1"/>
      <c r="BD197" s="76"/>
      <c r="BE197" s="79"/>
      <c r="BF197" s="59"/>
      <c r="BG197" s="59"/>
      <c r="BH197" s="59"/>
      <c r="BI197" s="59"/>
      <c r="BJ197" s="59"/>
      <c r="BK197" s="1"/>
    </row>
    <row r="198" spans="1:63">
      <c r="A198" s="230" t="s">
        <v>105</v>
      </c>
      <c r="B198" s="178">
        <v>47</v>
      </c>
      <c r="C198" s="180" t="s">
        <v>14</v>
      </c>
      <c r="D198" s="229" t="s">
        <v>589</v>
      </c>
      <c r="E198" s="243" t="s">
        <v>591</v>
      </c>
      <c r="F198" s="177"/>
      <c r="G198" s="176"/>
      <c r="H198" s="176"/>
      <c r="I198" s="176"/>
      <c r="J198" s="201"/>
      <c r="K198" s="178"/>
      <c r="L198" s="179"/>
      <c r="M198" s="176"/>
      <c r="N198" s="176"/>
      <c r="O198" s="176"/>
      <c r="P198" s="213"/>
      <c r="Q198" s="177"/>
      <c r="R198" s="176"/>
      <c r="S198" s="176"/>
      <c r="T198" s="201"/>
      <c r="U198" s="180"/>
      <c r="V198" s="179"/>
      <c r="W198" s="176"/>
      <c r="X198" s="1"/>
      <c r="Y198" s="76"/>
      <c r="Z198" s="79"/>
      <c r="AA198" s="59"/>
      <c r="AB198" s="59"/>
      <c r="AC198" s="59"/>
      <c r="AD198" s="78"/>
      <c r="AE198" s="121"/>
      <c r="AF198" s="75"/>
      <c r="AG198" s="230"/>
      <c r="AH198" s="230"/>
      <c r="AI198" s="178"/>
      <c r="AJ198" s="76"/>
      <c r="AK198" s="79"/>
      <c r="AL198" s="59"/>
      <c r="AM198" s="59"/>
      <c r="AN198" s="78"/>
      <c r="AO198" s="109"/>
      <c r="AP198" s="241">
        <v>0</v>
      </c>
      <c r="AQ198" s="230">
        <v>1</v>
      </c>
      <c r="AR198" s="1"/>
      <c r="AS198" s="76"/>
      <c r="AT198" s="79"/>
      <c r="AU198" s="59"/>
      <c r="AV198" s="59"/>
      <c r="AW198" s="59"/>
      <c r="AX198" s="78"/>
      <c r="AY198" s="109"/>
      <c r="AZ198" s="75"/>
      <c r="BA198" s="59"/>
      <c r="BB198" s="1"/>
      <c r="BC198" s="1"/>
      <c r="BD198" s="76"/>
      <c r="BE198" s="79"/>
      <c r="BF198" s="59"/>
      <c r="BG198" s="59"/>
      <c r="BH198" s="59"/>
      <c r="BI198" s="59"/>
      <c r="BJ198" s="59"/>
      <c r="BK198" s="1"/>
    </row>
    <row r="199" spans="1:63">
      <c r="A199" s="230" t="s">
        <v>105</v>
      </c>
      <c r="B199" s="178">
        <v>47</v>
      </c>
      <c r="C199" s="180" t="s">
        <v>10</v>
      </c>
      <c r="D199" s="229" t="s">
        <v>592</v>
      </c>
      <c r="E199" s="243" t="s">
        <v>593</v>
      </c>
      <c r="F199" s="177"/>
      <c r="G199" s="176"/>
      <c r="H199" s="176"/>
      <c r="I199" s="176"/>
      <c r="J199" s="201"/>
      <c r="K199" s="178"/>
      <c r="L199" s="179"/>
      <c r="M199" s="176"/>
      <c r="N199" s="176"/>
      <c r="O199" s="176"/>
      <c r="P199" s="213"/>
      <c r="Q199" s="177"/>
      <c r="R199" s="176"/>
      <c r="S199" s="176"/>
      <c r="T199" s="201"/>
      <c r="U199" s="180"/>
      <c r="V199" s="179"/>
      <c r="W199" s="176"/>
      <c r="X199" s="1"/>
      <c r="Y199" s="76"/>
      <c r="Z199" s="79"/>
      <c r="AA199" s="59"/>
      <c r="AB199" s="59"/>
      <c r="AC199" s="59"/>
      <c r="AD199" s="78"/>
      <c r="AE199" s="121"/>
      <c r="AF199" s="75"/>
      <c r="AG199" s="230"/>
      <c r="AH199" s="230"/>
      <c r="AI199" s="178"/>
      <c r="AJ199" s="76"/>
      <c r="AK199" s="79"/>
      <c r="AL199" s="59"/>
      <c r="AM199" s="59"/>
      <c r="AN199" s="78"/>
      <c r="AO199" s="109"/>
      <c r="AP199" s="241">
        <v>0</v>
      </c>
      <c r="AQ199" s="230">
        <v>3.5</v>
      </c>
      <c r="AR199" s="1"/>
      <c r="AS199" s="76"/>
      <c r="AT199" s="79"/>
      <c r="AU199" s="59"/>
      <c r="AV199" s="59"/>
      <c r="AW199" s="59"/>
      <c r="AX199" s="78"/>
      <c r="AY199" s="109"/>
      <c r="AZ199" s="75"/>
      <c r="BA199" s="59"/>
      <c r="BB199" s="1"/>
      <c r="BC199" s="1"/>
      <c r="BD199" s="76"/>
      <c r="BE199" s="79"/>
      <c r="BF199" s="59"/>
      <c r="BG199" s="59"/>
      <c r="BH199" s="59"/>
      <c r="BI199" s="59"/>
      <c r="BJ199" s="59"/>
      <c r="BK199" s="1"/>
    </row>
    <row r="200" spans="1:63">
      <c r="A200" s="230" t="s">
        <v>105</v>
      </c>
      <c r="B200" s="178">
        <v>47</v>
      </c>
      <c r="C200" s="180" t="s">
        <v>14</v>
      </c>
      <c r="D200" s="244" t="s">
        <v>594</v>
      </c>
      <c r="E200" s="247" t="s">
        <v>595</v>
      </c>
      <c r="F200" s="177"/>
      <c r="G200" s="176"/>
      <c r="H200" s="176"/>
      <c r="I200" s="176"/>
      <c r="J200" s="201"/>
      <c r="K200" s="178"/>
      <c r="L200" s="179"/>
      <c r="M200" s="176"/>
      <c r="N200" s="176"/>
      <c r="O200" s="176"/>
      <c r="P200" s="213"/>
      <c r="Q200" s="177"/>
      <c r="R200" s="176"/>
      <c r="S200" s="176"/>
      <c r="T200" s="201"/>
      <c r="U200" s="180"/>
      <c r="V200" s="179"/>
      <c r="W200" s="176"/>
      <c r="X200" s="1"/>
      <c r="Y200" s="76"/>
      <c r="Z200" s="79"/>
      <c r="AA200" s="59"/>
      <c r="AB200" s="59"/>
      <c r="AC200" s="59"/>
      <c r="AD200" s="78"/>
      <c r="AE200" s="121"/>
      <c r="AF200" s="75"/>
      <c r="AG200" s="230"/>
      <c r="AH200" s="230"/>
      <c r="AI200" s="178"/>
      <c r="AJ200" s="76"/>
      <c r="AK200" s="79"/>
      <c r="AL200" s="59"/>
      <c r="AM200" s="59"/>
      <c r="AN200" s="78"/>
      <c r="AO200" s="109"/>
      <c r="AP200" s="241">
        <v>0</v>
      </c>
      <c r="AQ200" s="230">
        <v>0.5</v>
      </c>
      <c r="AR200" s="130"/>
      <c r="AS200" s="76"/>
      <c r="AT200" s="79"/>
      <c r="AU200" s="59"/>
      <c r="AV200" s="59"/>
      <c r="AW200" s="59"/>
      <c r="AX200" s="78"/>
      <c r="AY200" s="109"/>
      <c r="AZ200" s="75"/>
      <c r="BA200" s="59"/>
      <c r="BB200" s="1"/>
      <c r="BC200" s="1"/>
      <c r="BD200" s="76"/>
      <c r="BE200" s="79"/>
      <c r="BF200" s="59"/>
      <c r="BG200" s="59"/>
      <c r="BH200" s="59"/>
      <c r="BI200" s="59"/>
      <c r="BJ200" s="59"/>
      <c r="BK200" s="1"/>
    </row>
    <row r="201" spans="1:63">
      <c r="A201" s="230" t="s">
        <v>105</v>
      </c>
      <c r="B201" s="178">
        <v>47</v>
      </c>
      <c r="C201" s="180" t="s">
        <v>10</v>
      </c>
      <c r="D201" s="246" t="s">
        <v>592</v>
      </c>
      <c r="E201" s="176" t="s">
        <v>573</v>
      </c>
      <c r="F201" s="177"/>
      <c r="G201" s="176"/>
      <c r="H201" s="176"/>
      <c r="I201" s="176"/>
      <c r="J201" s="201"/>
      <c r="K201" s="178"/>
      <c r="L201" s="179"/>
      <c r="M201" s="176"/>
      <c r="N201" s="176"/>
      <c r="O201" s="176"/>
      <c r="P201" s="213"/>
      <c r="Q201" s="177"/>
      <c r="R201" s="176"/>
      <c r="S201" s="176"/>
      <c r="T201" s="201"/>
      <c r="U201" s="180"/>
      <c r="V201" s="179"/>
      <c r="W201" s="176"/>
      <c r="X201" s="1"/>
      <c r="Y201" s="76"/>
      <c r="Z201" s="79"/>
      <c r="AA201" s="59"/>
      <c r="AB201" s="59"/>
      <c r="AC201" s="59"/>
      <c r="AD201" s="78"/>
      <c r="AE201" s="121"/>
      <c r="AF201" s="75"/>
      <c r="AG201" s="230"/>
      <c r="AH201" s="230"/>
      <c r="AI201" s="178"/>
      <c r="AJ201" s="76"/>
      <c r="AK201" s="79"/>
      <c r="AL201" s="59"/>
      <c r="AM201" s="59"/>
      <c r="AN201" s="78"/>
      <c r="AO201" s="109"/>
      <c r="AP201" s="241">
        <v>0</v>
      </c>
      <c r="AQ201" s="245">
        <v>0</v>
      </c>
      <c r="AR201" s="176">
        <v>33.5</v>
      </c>
      <c r="AS201" s="215"/>
      <c r="AT201" s="79"/>
      <c r="AU201" s="59"/>
      <c r="AV201" s="59"/>
      <c r="AW201" s="59"/>
      <c r="AX201" s="78"/>
      <c r="AY201" s="109"/>
      <c r="AZ201" s="75"/>
      <c r="BA201" s="59"/>
      <c r="BB201" s="1"/>
      <c r="BC201" s="1"/>
      <c r="BD201" s="76"/>
      <c r="BE201" s="79"/>
      <c r="BF201" s="59"/>
      <c r="BG201" s="59"/>
      <c r="BH201" s="59"/>
      <c r="BI201" s="59"/>
      <c r="BJ201" s="59"/>
      <c r="BK201" s="1"/>
    </row>
    <row r="202" spans="1:63">
      <c r="A202" s="230" t="s">
        <v>105</v>
      </c>
      <c r="B202" s="178">
        <v>47</v>
      </c>
      <c r="C202" s="180" t="s">
        <v>10</v>
      </c>
      <c r="D202" s="246" t="s">
        <v>592</v>
      </c>
      <c r="E202" s="176" t="s">
        <v>596</v>
      </c>
      <c r="F202" s="177"/>
      <c r="G202" s="176"/>
      <c r="H202" s="176"/>
      <c r="I202" s="176"/>
      <c r="J202" s="201"/>
      <c r="K202" s="178"/>
      <c r="L202" s="179"/>
      <c r="M202" s="176"/>
      <c r="N202" s="176"/>
      <c r="O202" s="176"/>
      <c r="P202" s="213"/>
      <c r="Q202" s="177"/>
      <c r="R202" s="176"/>
      <c r="S202" s="176"/>
      <c r="T202" s="201"/>
      <c r="U202" s="180"/>
      <c r="V202" s="179"/>
      <c r="W202" s="176"/>
      <c r="X202" s="1"/>
      <c r="Y202" s="76"/>
      <c r="Z202" s="79"/>
      <c r="AA202" s="59"/>
      <c r="AB202" s="59"/>
      <c r="AC202" s="59"/>
      <c r="AD202" s="78"/>
      <c r="AE202" s="121"/>
      <c r="AF202" s="75"/>
      <c r="AG202" s="230"/>
      <c r="AH202" s="230"/>
      <c r="AI202" s="178"/>
      <c r="AJ202" s="76"/>
      <c r="AK202" s="79"/>
      <c r="AL202" s="59"/>
      <c r="AM202" s="59"/>
      <c r="AN202" s="78"/>
      <c r="AO202" s="109"/>
      <c r="AP202" s="241">
        <v>0</v>
      </c>
      <c r="AQ202" s="245">
        <v>0</v>
      </c>
      <c r="AR202" s="176">
        <v>3</v>
      </c>
      <c r="AS202" s="215"/>
      <c r="AT202" s="79"/>
      <c r="AU202" s="59"/>
      <c r="AV202" s="59"/>
      <c r="AW202" s="59"/>
      <c r="AX202" s="78"/>
      <c r="AY202" s="109"/>
      <c r="AZ202" s="75"/>
      <c r="BA202" s="59"/>
      <c r="BB202" s="1"/>
      <c r="BC202" s="1"/>
      <c r="BD202" s="76"/>
      <c r="BE202" s="79"/>
      <c r="BF202" s="59"/>
      <c r="BG202" s="59"/>
      <c r="BH202" s="59"/>
      <c r="BI202" s="59"/>
      <c r="BJ202" s="59"/>
      <c r="BK202" s="1"/>
    </row>
    <row r="203" spans="1:63">
      <c r="A203" s="230" t="s">
        <v>105</v>
      </c>
      <c r="B203" s="178">
        <v>47</v>
      </c>
      <c r="C203" s="180" t="s">
        <v>10</v>
      </c>
      <c r="D203" s="246" t="s">
        <v>589</v>
      </c>
      <c r="E203" s="176" t="s">
        <v>597</v>
      </c>
      <c r="F203" s="177"/>
      <c r="G203" s="176"/>
      <c r="H203" s="176"/>
      <c r="I203" s="176"/>
      <c r="J203" s="201"/>
      <c r="K203" s="178"/>
      <c r="L203" s="179"/>
      <c r="M203" s="176"/>
      <c r="N203" s="176"/>
      <c r="O203" s="176"/>
      <c r="P203" s="213"/>
      <c r="Q203" s="177"/>
      <c r="R203" s="176"/>
      <c r="S203" s="176"/>
      <c r="T203" s="201"/>
      <c r="U203" s="180"/>
      <c r="V203" s="179"/>
      <c r="W203" s="176"/>
      <c r="X203" s="1"/>
      <c r="Y203" s="76"/>
      <c r="Z203" s="79"/>
      <c r="AA203" s="59"/>
      <c r="AB203" s="59"/>
      <c r="AC203" s="59"/>
      <c r="AD203" s="78"/>
      <c r="AE203" s="121"/>
      <c r="AF203" s="75"/>
      <c r="AG203" s="230"/>
      <c r="AH203" s="230"/>
      <c r="AI203" s="178"/>
      <c r="AJ203" s="76"/>
      <c r="AK203" s="79"/>
      <c r="AL203" s="59"/>
      <c r="AM203" s="59"/>
      <c r="AN203" s="78"/>
      <c r="AO203" s="109"/>
      <c r="AP203" s="241">
        <v>0</v>
      </c>
      <c r="AQ203" s="245">
        <v>0</v>
      </c>
      <c r="AR203" s="176">
        <v>4</v>
      </c>
      <c r="AS203" s="215"/>
      <c r="AT203" s="79"/>
      <c r="AU203" s="59"/>
      <c r="AV203" s="59"/>
      <c r="AW203" s="59"/>
      <c r="AX203" s="78"/>
      <c r="AY203" s="109"/>
      <c r="AZ203" s="75"/>
      <c r="BA203" s="59"/>
      <c r="BB203" s="1"/>
      <c r="BC203" s="1"/>
      <c r="BD203" s="76"/>
      <c r="BE203" s="79"/>
      <c r="BF203" s="59"/>
      <c r="BG203" s="59"/>
      <c r="BH203" s="59"/>
      <c r="BI203" s="59"/>
      <c r="BJ203" s="59"/>
      <c r="BK203" s="1"/>
    </row>
    <row r="204" spans="1:63">
      <c r="A204" s="230" t="s">
        <v>105</v>
      </c>
      <c r="B204" s="178">
        <v>47</v>
      </c>
      <c r="C204" s="180" t="s">
        <v>14</v>
      </c>
      <c r="D204" s="246" t="s">
        <v>589</v>
      </c>
      <c r="E204" s="176" t="s">
        <v>598</v>
      </c>
      <c r="F204" s="177"/>
      <c r="G204" s="176"/>
      <c r="H204" s="176"/>
      <c r="I204" s="176"/>
      <c r="J204" s="201"/>
      <c r="K204" s="178"/>
      <c r="L204" s="179"/>
      <c r="M204" s="176"/>
      <c r="N204" s="176"/>
      <c r="O204" s="176"/>
      <c r="P204" s="213"/>
      <c r="Q204" s="177"/>
      <c r="R204" s="176"/>
      <c r="S204" s="176"/>
      <c r="T204" s="201"/>
      <c r="U204" s="180"/>
      <c r="V204" s="179"/>
      <c r="W204" s="176"/>
      <c r="X204" s="1"/>
      <c r="Y204" s="76"/>
      <c r="Z204" s="79"/>
      <c r="AA204" s="59"/>
      <c r="AB204" s="59"/>
      <c r="AC204" s="59"/>
      <c r="AD204" s="78"/>
      <c r="AE204" s="121"/>
      <c r="AF204" s="75"/>
      <c r="AG204" s="230"/>
      <c r="AH204" s="230"/>
      <c r="AI204" s="178"/>
      <c r="AJ204" s="76"/>
      <c r="AK204" s="79"/>
      <c r="AL204" s="59"/>
      <c r="AM204" s="59"/>
      <c r="AN204" s="78"/>
      <c r="AO204" s="109"/>
      <c r="AP204" s="241">
        <v>0</v>
      </c>
      <c r="AQ204" s="245">
        <v>0</v>
      </c>
      <c r="AR204" s="176">
        <v>0.5</v>
      </c>
      <c r="AS204" s="215"/>
      <c r="AT204" s="79"/>
      <c r="AU204" s="59"/>
      <c r="AV204" s="59"/>
      <c r="AW204" s="59"/>
      <c r="AX204" s="78"/>
      <c r="AY204" s="109"/>
      <c r="AZ204" s="75"/>
      <c r="BA204" s="59"/>
      <c r="BB204" s="1"/>
      <c r="BC204" s="1"/>
      <c r="BD204" s="76"/>
      <c r="BE204" s="79"/>
      <c r="BF204" s="59"/>
      <c r="BG204" s="59"/>
      <c r="BH204" s="59"/>
      <c r="BI204" s="59"/>
      <c r="BJ204" s="59"/>
      <c r="BK204" s="1"/>
    </row>
    <row r="205" spans="1:63">
      <c r="A205" s="230" t="s">
        <v>105</v>
      </c>
      <c r="B205" s="178">
        <v>47</v>
      </c>
      <c r="C205" s="180" t="s">
        <v>14</v>
      </c>
      <c r="D205" s="246" t="s">
        <v>589</v>
      </c>
      <c r="E205" s="176" t="s">
        <v>599</v>
      </c>
      <c r="F205" s="177"/>
      <c r="G205" s="176"/>
      <c r="H205" s="176"/>
      <c r="I205" s="176"/>
      <c r="J205" s="201"/>
      <c r="K205" s="178"/>
      <c r="L205" s="179"/>
      <c r="M205" s="176"/>
      <c r="N205" s="176"/>
      <c r="O205" s="176"/>
      <c r="P205" s="213"/>
      <c r="Q205" s="177"/>
      <c r="R205" s="176"/>
      <c r="S205" s="176"/>
      <c r="T205" s="201"/>
      <c r="U205" s="180"/>
      <c r="V205" s="179"/>
      <c r="W205" s="176"/>
      <c r="X205" s="1"/>
      <c r="Y205" s="76"/>
      <c r="Z205" s="79"/>
      <c r="AA205" s="59"/>
      <c r="AB205" s="59"/>
      <c r="AC205" s="59"/>
      <c r="AD205" s="78"/>
      <c r="AE205" s="121"/>
      <c r="AF205" s="75"/>
      <c r="AG205" s="230"/>
      <c r="AH205" s="230"/>
      <c r="AI205" s="178"/>
      <c r="AJ205" s="76"/>
      <c r="AK205" s="79"/>
      <c r="AL205" s="59"/>
      <c r="AM205" s="59"/>
      <c r="AN205" s="78"/>
      <c r="AO205" s="109"/>
      <c r="AP205" s="241">
        <v>0</v>
      </c>
      <c r="AQ205" s="245">
        <v>0</v>
      </c>
      <c r="AR205" s="176">
        <v>1</v>
      </c>
      <c r="AS205" s="215"/>
      <c r="AT205" s="79"/>
      <c r="AU205" s="59"/>
      <c r="AV205" s="59"/>
      <c r="AW205" s="59"/>
      <c r="AX205" s="78"/>
      <c r="AY205" s="109"/>
      <c r="AZ205" s="75"/>
      <c r="BA205" s="59"/>
      <c r="BB205" s="1"/>
      <c r="BC205" s="1"/>
      <c r="BD205" s="76"/>
      <c r="BE205" s="79"/>
      <c r="BF205" s="59"/>
      <c r="BG205" s="59"/>
      <c r="BH205" s="59"/>
      <c r="BI205" s="59"/>
      <c r="BJ205" s="59"/>
      <c r="BK205" s="1"/>
    </row>
    <row r="206" spans="1:63">
      <c r="A206" s="230" t="s">
        <v>105</v>
      </c>
      <c r="B206" s="178">
        <v>47</v>
      </c>
      <c r="C206" s="180" t="s">
        <v>14</v>
      </c>
      <c r="D206" s="246" t="s">
        <v>589</v>
      </c>
      <c r="E206" s="176" t="s">
        <v>600</v>
      </c>
      <c r="F206" s="177"/>
      <c r="G206" s="176"/>
      <c r="H206" s="176"/>
      <c r="I206" s="176"/>
      <c r="J206" s="201"/>
      <c r="K206" s="178"/>
      <c r="L206" s="179"/>
      <c r="M206" s="176"/>
      <c r="N206" s="176"/>
      <c r="O206" s="176"/>
      <c r="P206" s="213"/>
      <c r="Q206" s="177"/>
      <c r="R206" s="176"/>
      <c r="S206" s="176"/>
      <c r="T206" s="201"/>
      <c r="U206" s="180"/>
      <c r="V206" s="179"/>
      <c r="W206" s="176"/>
      <c r="X206" s="1"/>
      <c r="Y206" s="76"/>
      <c r="Z206" s="79"/>
      <c r="AA206" s="59"/>
      <c r="AB206" s="59"/>
      <c r="AC206" s="59"/>
      <c r="AD206" s="78"/>
      <c r="AE206" s="121"/>
      <c r="AF206" s="75"/>
      <c r="AG206" s="230"/>
      <c r="AH206" s="230"/>
      <c r="AI206" s="178"/>
      <c r="AJ206" s="76"/>
      <c r="AK206" s="79"/>
      <c r="AL206" s="59"/>
      <c r="AM206" s="59"/>
      <c r="AN206" s="78"/>
      <c r="AO206" s="109"/>
      <c r="AP206" s="241">
        <v>0</v>
      </c>
      <c r="AQ206" s="245">
        <v>0</v>
      </c>
      <c r="AR206" s="176">
        <v>0.5</v>
      </c>
      <c r="AS206" s="215"/>
      <c r="AT206" s="79"/>
      <c r="AU206" s="59"/>
      <c r="AV206" s="59"/>
      <c r="AW206" s="59"/>
      <c r="AX206" s="78"/>
      <c r="AY206" s="109"/>
      <c r="AZ206" s="75"/>
      <c r="BA206" s="59"/>
      <c r="BB206" s="1"/>
      <c r="BC206" s="1"/>
      <c r="BD206" s="76"/>
      <c r="BE206" s="79"/>
      <c r="BF206" s="59"/>
      <c r="BG206" s="59"/>
      <c r="BH206" s="59"/>
      <c r="BI206" s="59"/>
      <c r="BJ206" s="59"/>
      <c r="BK206" s="1"/>
    </row>
    <row r="207" spans="1:63">
      <c r="A207" s="230" t="s">
        <v>105</v>
      </c>
      <c r="B207" s="178">
        <v>47</v>
      </c>
      <c r="C207" s="180" t="s">
        <v>14</v>
      </c>
      <c r="D207" s="246" t="s">
        <v>589</v>
      </c>
      <c r="E207" s="176" t="s">
        <v>601</v>
      </c>
      <c r="F207" s="177"/>
      <c r="G207" s="176"/>
      <c r="H207" s="176"/>
      <c r="I207" s="176"/>
      <c r="J207" s="201"/>
      <c r="K207" s="178"/>
      <c r="L207" s="179"/>
      <c r="M207" s="176"/>
      <c r="N207" s="176"/>
      <c r="O207" s="176"/>
      <c r="P207" s="213"/>
      <c r="Q207" s="177"/>
      <c r="R207" s="176"/>
      <c r="S207" s="176"/>
      <c r="T207" s="201"/>
      <c r="U207" s="180"/>
      <c r="V207" s="179"/>
      <c r="W207" s="176"/>
      <c r="X207" s="1"/>
      <c r="Y207" s="76"/>
      <c r="Z207" s="79"/>
      <c r="AA207" s="59"/>
      <c r="AB207" s="59"/>
      <c r="AC207" s="59"/>
      <c r="AD207" s="78"/>
      <c r="AE207" s="121"/>
      <c r="AF207" s="75"/>
      <c r="AG207" s="230"/>
      <c r="AH207" s="230"/>
      <c r="AI207" s="178"/>
      <c r="AJ207" s="76"/>
      <c r="AK207" s="79"/>
      <c r="AL207" s="59"/>
      <c r="AM207" s="59"/>
      <c r="AN207" s="78"/>
      <c r="AO207" s="109"/>
      <c r="AP207" s="241">
        <v>0</v>
      </c>
      <c r="AQ207" s="245">
        <v>0</v>
      </c>
      <c r="AR207" s="176">
        <v>1</v>
      </c>
      <c r="AS207" s="215"/>
      <c r="AT207" s="79"/>
      <c r="AU207" s="59"/>
      <c r="AV207" s="59"/>
      <c r="AW207" s="59"/>
      <c r="AX207" s="78"/>
      <c r="AY207" s="109"/>
      <c r="AZ207" s="75"/>
      <c r="BA207" s="59"/>
      <c r="BB207" s="1"/>
      <c r="BC207" s="1"/>
      <c r="BD207" s="76"/>
      <c r="BE207" s="79"/>
      <c r="BF207" s="59"/>
      <c r="BG207" s="59"/>
      <c r="BH207" s="59"/>
      <c r="BI207" s="59"/>
      <c r="BJ207" s="59"/>
      <c r="BK207" s="1"/>
    </row>
    <row r="208" spans="1:63">
      <c r="A208" s="230" t="s">
        <v>105</v>
      </c>
      <c r="B208" s="178">
        <v>47</v>
      </c>
      <c r="C208" s="180" t="s">
        <v>14</v>
      </c>
      <c r="D208" s="246" t="s">
        <v>589</v>
      </c>
      <c r="E208" s="176" t="s">
        <v>602</v>
      </c>
      <c r="F208" s="177"/>
      <c r="G208" s="176"/>
      <c r="H208" s="176"/>
      <c r="I208" s="176"/>
      <c r="J208" s="201"/>
      <c r="K208" s="178"/>
      <c r="L208" s="179"/>
      <c r="M208" s="176"/>
      <c r="N208" s="176"/>
      <c r="O208" s="176"/>
      <c r="P208" s="213"/>
      <c r="Q208" s="177"/>
      <c r="R208" s="176"/>
      <c r="S208" s="176"/>
      <c r="T208" s="201"/>
      <c r="U208" s="180"/>
      <c r="V208" s="179"/>
      <c r="W208" s="176"/>
      <c r="X208" s="1"/>
      <c r="Y208" s="76"/>
      <c r="Z208" s="79"/>
      <c r="AA208" s="59"/>
      <c r="AB208" s="59"/>
      <c r="AC208" s="59"/>
      <c r="AD208" s="78"/>
      <c r="AE208" s="121"/>
      <c r="AF208" s="75"/>
      <c r="AG208" s="230"/>
      <c r="AH208" s="230"/>
      <c r="AI208" s="178"/>
      <c r="AJ208" s="76"/>
      <c r="AK208" s="79"/>
      <c r="AL208" s="59"/>
      <c r="AM208" s="59"/>
      <c r="AN208" s="78"/>
      <c r="AO208" s="109"/>
      <c r="AP208" s="241">
        <v>0</v>
      </c>
      <c r="AQ208" s="245">
        <v>0</v>
      </c>
      <c r="AR208" s="176">
        <v>1</v>
      </c>
      <c r="AS208" s="215"/>
      <c r="AT208" s="79"/>
      <c r="AU208" s="59"/>
      <c r="AV208" s="59"/>
      <c r="AW208" s="59"/>
      <c r="AX208" s="78"/>
      <c r="AY208" s="109"/>
      <c r="AZ208" s="75"/>
      <c r="BA208" s="59"/>
      <c r="BB208" s="1"/>
      <c r="BC208" s="1"/>
      <c r="BD208" s="76"/>
      <c r="BE208" s="79"/>
      <c r="BF208" s="59"/>
      <c r="BG208" s="59"/>
      <c r="BH208" s="59"/>
      <c r="BI208" s="59"/>
      <c r="BJ208" s="59"/>
      <c r="BK208" s="1"/>
    </row>
    <row r="209" spans="1:63">
      <c r="A209" s="230" t="s">
        <v>105</v>
      </c>
      <c r="B209" s="178">
        <v>47</v>
      </c>
      <c r="C209" s="180" t="s">
        <v>14</v>
      </c>
      <c r="D209" s="246" t="s">
        <v>589</v>
      </c>
      <c r="E209" s="176" t="s">
        <v>603</v>
      </c>
      <c r="F209" s="177"/>
      <c r="G209" s="176"/>
      <c r="H209" s="176"/>
      <c r="I209" s="176"/>
      <c r="J209" s="201"/>
      <c r="K209" s="178"/>
      <c r="L209" s="179"/>
      <c r="M209" s="176"/>
      <c r="N209" s="176"/>
      <c r="O209" s="176"/>
      <c r="P209" s="213"/>
      <c r="Q209" s="177"/>
      <c r="R209" s="176"/>
      <c r="S209" s="176"/>
      <c r="T209" s="201"/>
      <c r="U209" s="180"/>
      <c r="V209" s="179"/>
      <c r="W209" s="176"/>
      <c r="X209" s="1"/>
      <c r="Y209" s="76"/>
      <c r="Z209" s="79"/>
      <c r="AA209" s="59"/>
      <c r="AB209" s="59"/>
      <c r="AC209" s="59"/>
      <c r="AD209" s="78"/>
      <c r="AE209" s="121"/>
      <c r="AF209" s="75"/>
      <c r="AG209" s="230"/>
      <c r="AH209" s="230"/>
      <c r="AI209" s="178"/>
      <c r="AJ209" s="76"/>
      <c r="AK209" s="79"/>
      <c r="AL209" s="59"/>
      <c r="AM209" s="59"/>
      <c r="AN209" s="78"/>
      <c r="AO209" s="109"/>
      <c r="AP209" s="241">
        <v>0</v>
      </c>
      <c r="AQ209" s="245">
        <v>0</v>
      </c>
      <c r="AR209" s="176">
        <v>1</v>
      </c>
      <c r="AS209" s="215"/>
      <c r="AT209" s="79"/>
      <c r="AU209" s="59"/>
      <c r="AV209" s="59"/>
      <c r="AW209" s="59"/>
      <c r="AX209" s="78"/>
      <c r="AY209" s="109"/>
      <c r="AZ209" s="75"/>
      <c r="BA209" s="59"/>
      <c r="BB209" s="1"/>
      <c r="BC209" s="1"/>
      <c r="BD209" s="76"/>
      <c r="BE209" s="79"/>
      <c r="BF209" s="59"/>
      <c r="BG209" s="59"/>
      <c r="BH209" s="59"/>
      <c r="BI209" s="59"/>
      <c r="BJ209" s="59"/>
      <c r="BK209" s="1"/>
    </row>
    <row r="210" spans="1:63">
      <c r="A210" s="230" t="s">
        <v>105</v>
      </c>
      <c r="B210" s="178">
        <v>47</v>
      </c>
      <c r="C210" s="180" t="s">
        <v>14</v>
      </c>
      <c r="D210" s="246" t="s">
        <v>589</v>
      </c>
      <c r="E210" s="176" t="s">
        <v>604</v>
      </c>
      <c r="F210" s="177"/>
      <c r="G210" s="176"/>
      <c r="H210" s="176"/>
      <c r="I210" s="176"/>
      <c r="J210" s="201"/>
      <c r="K210" s="178"/>
      <c r="L210" s="179"/>
      <c r="M210" s="176"/>
      <c r="N210" s="176"/>
      <c r="O210" s="176"/>
      <c r="P210" s="213"/>
      <c r="Q210" s="177"/>
      <c r="R210" s="176"/>
      <c r="S210" s="176"/>
      <c r="T210" s="201"/>
      <c r="U210" s="180"/>
      <c r="V210" s="179"/>
      <c r="W210" s="176"/>
      <c r="X210" s="1"/>
      <c r="Y210" s="76"/>
      <c r="Z210" s="79"/>
      <c r="AA210" s="59"/>
      <c r="AB210" s="59"/>
      <c r="AC210" s="59"/>
      <c r="AD210" s="78"/>
      <c r="AE210" s="121"/>
      <c r="AF210" s="75"/>
      <c r="AG210" s="230"/>
      <c r="AH210" s="230"/>
      <c r="AI210" s="178"/>
      <c r="AJ210" s="76"/>
      <c r="AK210" s="79"/>
      <c r="AL210" s="59"/>
      <c r="AM210" s="59"/>
      <c r="AN210" s="78"/>
      <c r="AO210" s="109"/>
      <c r="AP210" s="241">
        <v>0</v>
      </c>
      <c r="AQ210" s="245">
        <v>0</v>
      </c>
      <c r="AR210" s="176">
        <v>1</v>
      </c>
      <c r="AS210" s="215"/>
      <c r="AT210" s="79"/>
      <c r="AU210" s="59"/>
      <c r="AV210" s="59"/>
      <c r="AW210" s="59"/>
      <c r="AX210" s="78"/>
      <c r="AY210" s="109"/>
      <c r="AZ210" s="75"/>
      <c r="BA210" s="59"/>
      <c r="BB210" s="1"/>
      <c r="BC210" s="1"/>
      <c r="BD210" s="76"/>
      <c r="BE210" s="79"/>
      <c r="BF210" s="59"/>
      <c r="BG210" s="59"/>
      <c r="BH210" s="59"/>
      <c r="BI210" s="59"/>
      <c r="BJ210" s="59"/>
      <c r="BK210" s="1"/>
    </row>
    <row r="211" spans="1:63">
      <c r="A211" s="230" t="s">
        <v>105</v>
      </c>
      <c r="B211" s="178">
        <v>47</v>
      </c>
      <c r="C211" s="180" t="s">
        <v>14</v>
      </c>
      <c r="D211" s="246" t="s">
        <v>589</v>
      </c>
      <c r="E211" s="176" t="s">
        <v>605</v>
      </c>
      <c r="F211" s="177"/>
      <c r="G211" s="176"/>
      <c r="H211" s="176"/>
      <c r="I211" s="176"/>
      <c r="J211" s="201"/>
      <c r="K211" s="178"/>
      <c r="L211" s="179"/>
      <c r="M211" s="176"/>
      <c r="N211" s="176"/>
      <c r="O211" s="176"/>
      <c r="P211" s="213"/>
      <c r="Q211" s="177"/>
      <c r="R211" s="176"/>
      <c r="S211" s="176"/>
      <c r="T211" s="201"/>
      <c r="U211" s="180"/>
      <c r="V211" s="179"/>
      <c r="W211" s="176"/>
      <c r="X211" s="1"/>
      <c r="Y211" s="76"/>
      <c r="Z211" s="79"/>
      <c r="AA211" s="59"/>
      <c r="AB211" s="59"/>
      <c r="AC211" s="59"/>
      <c r="AD211" s="78"/>
      <c r="AE211" s="121"/>
      <c r="AF211" s="75"/>
      <c r="AG211" s="230"/>
      <c r="AH211" s="230"/>
      <c r="AI211" s="178"/>
      <c r="AJ211" s="76"/>
      <c r="AK211" s="79"/>
      <c r="AL211" s="59"/>
      <c r="AM211" s="59"/>
      <c r="AN211" s="78"/>
      <c r="AO211" s="109"/>
      <c r="AP211" s="241">
        <v>0</v>
      </c>
      <c r="AQ211" s="245">
        <v>0</v>
      </c>
      <c r="AR211" s="176">
        <v>3.5</v>
      </c>
      <c r="AS211" s="215"/>
      <c r="AT211" s="79"/>
      <c r="AU211" s="59"/>
      <c r="AV211" s="59"/>
      <c r="AW211" s="59"/>
      <c r="AX211" s="78"/>
      <c r="AY211" s="109"/>
      <c r="AZ211" s="75"/>
      <c r="BA211" s="59"/>
      <c r="BB211" s="1"/>
      <c r="BC211" s="1"/>
      <c r="BD211" s="76"/>
      <c r="BE211" s="79"/>
      <c r="BF211" s="59"/>
      <c r="BG211" s="59"/>
      <c r="BH211" s="59"/>
      <c r="BI211" s="59"/>
      <c r="BJ211" s="59"/>
      <c r="BK211" s="1"/>
    </row>
    <row r="212" spans="1:63">
      <c r="A212" s="230" t="s">
        <v>105</v>
      </c>
      <c r="B212" s="178">
        <v>47</v>
      </c>
      <c r="C212" s="180" t="s">
        <v>10</v>
      </c>
      <c r="D212" s="246" t="s">
        <v>589</v>
      </c>
      <c r="E212" s="235" t="s">
        <v>606</v>
      </c>
      <c r="F212" s="177"/>
      <c r="G212" s="176"/>
      <c r="H212" s="176"/>
      <c r="I212" s="176"/>
      <c r="J212" s="201"/>
      <c r="K212" s="178"/>
      <c r="L212" s="179"/>
      <c r="M212" s="176"/>
      <c r="N212" s="176"/>
      <c r="O212" s="176"/>
      <c r="P212" s="213"/>
      <c r="Q212" s="177"/>
      <c r="R212" s="176"/>
      <c r="S212" s="176"/>
      <c r="T212" s="201"/>
      <c r="U212" s="180"/>
      <c r="V212" s="179"/>
      <c r="W212" s="176"/>
      <c r="X212" s="1"/>
      <c r="Y212" s="76"/>
      <c r="Z212" s="79"/>
      <c r="AA212" s="59"/>
      <c r="AB212" s="59"/>
      <c r="AC212" s="59"/>
      <c r="AD212" s="78"/>
      <c r="AE212" s="121"/>
      <c r="AF212" s="75"/>
      <c r="AG212" s="230"/>
      <c r="AH212" s="230"/>
      <c r="AI212" s="178"/>
      <c r="AJ212" s="76"/>
      <c r="AK212" s="79"/>
      <c r="AL212" s="59"/>
      <c r="AM212" s="59"/>
      <c r="AN212" s="78"/>
      <c r="AO212" s="109"/>
      <c r="AP212" s="241"/>
      <c r="AQ212" s="180"/>
      <c r="AR212" s="230"/>
      <c r="AS212" s="215"/>
      <c r="AT212" s="79"/>
      <c r="AU212" s="59"/>
      <c r="AV212" s="59"/>
      <c r="AW212" s="59"/>
      <c r="AX212" s="78"/>
      <c r="AY212" s="109"/>
      <c r="AZ212" s="75"/>
      <c r="BA212" s="176">
        <v>4</v>
      </c>
      <c r="BB212" s="1"/>
      <c r="BC212" s="1"/>
      <c r="BD212" s="76"/>
      <c r="BE212" s="79"/>
      <c r="BF212" s="59"/>
      <c r="BG212" s="59"/>
      <c r="BH212" s="59"/>
      <c r="BI212" s="59"/>
      <c r="BJ212" s="59"/>
      <c r="BK212" s="1"/>
    </row>
    <row r="213" spans="1:63">
      <c r="A213" s="230" t="s">
        <v>105</v>
      </c>
      <c r="B213" s="178">
        <v>47</v>
      </c>
      <c r="C213" s="180" t="s">
        <v>14</v>
      </c>
      <c r="D213" s="246" t="s">
        <v>589</v>
      </c>
      <c r="E213" s="176" t="s">
        <v>607</v>
      </c>
      <c r="F213" s="177"/>
      <c r="G213" s="176"/>
      <c r="H213" s="176"/>
      <c r="I213" s="176"/>
      <c r="J213" s="201"/>
      <c r="K213" s="178"/>
      <c r="L213" s="179"/>
      <c r="M213" s="176"/>
      <c r="N213" s="176"/>
      <c r="O213" s="176"/>
      <c r="P213" s="213"/>
      <c r="Q213" s="177"/>
      <c r="R213" s="176"/>
      <c r="S213" s="176"/>
      <c r="T213" s="201"/>
      <c r="U213" s="180"/>
      <c r="V213" s="179"/>
      <c r="W213" s="176"/>
      <c r="X213" s="1"/>
      <c r="Y213" s="76"/>
      <c r="Z213" s="79"/>
      <c r="AA213" s="59"/>
      <c r="AB213" s="59"/>
      <c r="AC213" s="59"/>
      <c r="AD213" s="78"/>
      <c r="AE213" s="121"/>
      <c r="AF213" s="75"/>
      <c r="AG213" s="230"/>
      <c r="AH213" s="230"/>
      <c r="AI213" s="178"/>
      <c r="AJ213" s="76"/>
      <c r="AK213" s="79"/>
      <c r="AL213" s="59"/>
      <c r="AM213" s="59"/>
      <c r="AN213" s="78"/>
      <c r="AO213" s="109"/>
      <c r="AP213" s="241"/>
      <c r="AQ213" s="180"/>
      <c r="AR213" s="230"/>
      <c r="AS213" s="215"/>
      <c r="AT213" s="79"/>
      <c r="AU213" s="59"/>
      <c r="AV213" s="59"/>
      <c r="AW213" s="59"/>
      <c r="AX213" s="78"/>
      <c r="AY213" s="109"/>
      <c r="AZ213" s="75"/>
      <c r="BA213" s="230">
        <v>1</v>
      </c>
      <c r="BB213" s="1"/>
      <c r="BC213" s="1"/>
      <c r="BD213" s="76"/>
      <c r="BE213" s="79"/>
      <c r="BF213" s="59"/>
      <c r="BG213" s="59"/>
      <c r="BH213" s="59"/>
      <c r="BI213" s="59"/>
      <c r="BJ213" s="59"/>
      <c r="BK213" s="1"/>
    </row>
    <row r="214" spans="1:63">
      <c r="A214" s="230" t="s">
        <v>105</v>
      </c>
      <c r="B214" s="178">
        <v>47</v>
      </c>
      <c r="C214" s="180" t="s">
        <v>14</v>
      </c>
      <c r="D214" s="246" t="s">
        <v>589</v>
      </c>
      <c r="E214" s="176" t="s">
        <v>608</v>
      </c>
      <c r="F214" s="177"/>
      <c r="G214" s="176"/>
      <c r="H214" s="176"/>
      <c r="I214" s="176"/>
      <c r="J214" s="201"/>
      <c r="K214" s="178"/>
      <c r="L214" s="179"/>
      <c r="M214" s="176"/>
      <c r="N214" s="176"/>
      <c r="O214" s="176"/>
      <c r="P214" s="213"/>
      <c r="Q214" s="177"/>
      <c r="R214" s="176"/>
      <c r="S214" s="176"/>
      <c r="T214" s="201"/>
      <c r="U214" s="180"/>
      <c r="V214" s="179"/>
      <c r="W214" s="176"/>
      <c r="X214" s="1"/>
      <c r="Y214" s="76"/>
      <c r="Z214" s="79"/>
      <c r="AA214" s="59"/>
      <c r="AB214" s="59"/>
      <c r="AC214" s="59"/>
      <c r="AD214" s="78"/>
      <c r="AE214" s="121"/>
      <c r="AF214" s="75"/>
      <c r="AG214" s="230"/>
      <c r="AH214" s="230"/>
      <c r="AI214" s="178"/>
      <c r="AJ214" s="76"/>
      <c r="AK214" s="79"/>
      <c r="AL214" s="59"/>
      <c r="AM214" s="59"/>
      <c r="AN214" s="78"/>
      <c r="AO214" s="109"/>
      <c r="AP214" s="241"/>
      <c r="AQ214" s="180"/>
      <c r="AR214" s="230"/>
      <c r="AS214" s="215"/>
      <c r="AT214" s="79"/>
      <c r="AU214" s="59"/>
      <c r="AV214" s="59"/>
      <c r="AW214" s="59"/>
      <c r="AX214" s="78"/>
      <c r="AY214" s="109"/>
      <c r="AZ214" s="75"/>
      <c r="BA214" s="230">
        <v>1</v>
      </c>
      <c r="BB214" s="1"/>
      <c r="BC214" s="1"/>
      <c r="BD214" s="76"/>
      <c r="BE214" s="79"/>
      <c r="BF214" s="59"/>
      <c r="BG214" s="59"/>
      <c r="BH214" s="59"/>
      <c r="BI214" s="59"/>
      <c r="BJ214" s="59"/>
      <c r="BK214" s="1"/>
    </row>
    <row r="215" spans="1:63">
      <c r="A215" s="230" t="s">
        <v>105</v>
      </c>
      <c r="B215" s="178">
        <v>47</v>
      </c>
      <c r="C215" s="180" t="s">
        <v>14</v>
      </c>
      <c r="D215" s="246" t="s">
        <v>589</v>
      </c>
      <c r="E215" s="176" t="s">
        <v>609</v>
      </c>
      <c r="F215" s="177"/>
      <c r="G215" s="176"/>
      <c r="H215" s="176"/>
      <c r="I215" s="176"/>
      <c r="J215" s="201"/>
      <c r="K215" s="178"/>
      <c r="L215" s="179"/>
      <c r="M215" s="176"/>
      <c r="N215" s="176"/>
      <c r="O215" s="176"/>
      <c r="P215" s="213"/>
      <c r="Q215" s="177"/>
      <c r="R215" s="176"/>
      <c r="S215" s="176"/>
      <c r="T215" s="201"/>
      <c r="U215" s="180"/>
      <c r="V215" s="179"/>
      <c r="W215" s="176"/>
      <c r="X215" s="1"/>
      <c r="Y215" s="76"/>
      <c r="Z215" s="79"/>
      <c r="AA215" s="59"/>
      <c r="AB215" s="59"/>
      <c r="AC215" s="59"/>
      <c r="AD215" s="78"/>
      <c r="AE215" s="121"/>
      <c r="AF215" s="75"/>
      <c r="AG215" s="230"/>
      <c r="AH215" s="230"/>
      <c r="AI215" s="178"/>
      <c r="AJ215" s="76"/>
      <c r="AK215" s="79"/>
      <c r="AL215" s="59"/>
      <c r="AM215" s="59"/>
      <c r="AN215" s="78"/>
      <c r="AO215" s="109"/>
      <c r="AP215" s="241"/>
      <c r="AQ215" s="180"/>
      <c r="AR215" s="230"/>
      <c r="AS215" s="215"/>
      <c r="AT215" s="79"/>
      <c r="AU215" s="59"/>
      <c r="AV215" s="59"/>
      <c r="AW215" s="59"/>
      <c r="AX215" s="78"/>
      <c r="AY215" s="109"/>
      <c r="AZ215" s="75"/>
      <c r="BA215" s="230">
        <v>2</v>
      </c>
      <c r="BB215" s="1"/>
      <c r="BC215" s="1"/>
      <c r="BD215" s="76"/>
      <c r="BE215" s="79"/>
      <c r="BF215" s="59"/>
      <c r="BG215" s="59"/>
      <c r="BH215" s="59"/>
      <c r="BI215" s="59"/>
      <c r="BJ215" s="59"/>
      <c r="BK215" s="1"/>
    </row>
    <row r="216" spans="1:63">
      <c r="A216" s="230" t="s">
        <v>105</v>
      </c>
      <c r="B216" s="178">
        <v>47</v>
      </c>
      <c r="C216" s="180" t="s">
        <v>14</v>
      </c>
      <c r="D216" s="246" t="s">
        <v>589</v>
      </c>
      <c r="E216" s="176" t="s">
        <v>610</v>
      </c>
      <c r="F216" s="177"/>
      <c r="G216" s="176"/>
      <c r="H216" s="176"/>
      <c r="I216" s="176"/>
      <c r="J216" s="201"/>
      <c r="K216" s="178"/>
      <c r="L216" s="179"/>
      <c r="M216" s="176"/>
      <c r="N216" s="176"/>
      <c r="O216" s="176"/>
      <c r="P216" s="213"/>
      <c r="Q216" s="177"/>
      <c r="R216" s="176"/>
      <c r="S216" s="176"/>
      <c r="T216" s="201"/>
      <c r="U216" s="180"/>
      <c r="V216" s="179"/>
      <c r="W216" s="176"/>
      <c r="X216" s="1"/>
      <c r="Y216" s="76"/>
      <c r="Z216" s="79"/>
      <c r="AA216" s="59"/>
      <c r="AB216" s="59"/>
      <c r="AC216" s="59"/>
      <c r="AD216" s="78"/>
      <c r="AE216" s="121"/>
      <c r="AF216" s="75"/>
      <c r="AG216" s="230"/>
      <c r="AH216" s="230"/>
      <c r="AI216" s="178"/>
      <c r="AJ216" s="76"/>
      <c r="AK216" s="79"/>
      <c r="AL216" s="59"/>
      <c r="AM216" s="59"/>
      <c r="AN216" s="78"/>
      <c r="AO216" s="109"/>
      <c r="AP216" s="241"/>
      <c r="AQ216" s="180"/>
      <c r="AR216" s="230"/>
      <c r="AS216" s="215"/>
      <c r="AT216" s="79"/>
      <c r="AU216" s="59"/>
      <c r="AV216" s="59"/>
      <c r="AW216" s="59"/>
      <c r="AX216" s="78"/>
      <c r="AY216" s="109"/>
      <c r="AZ216" s="75"/>
      <c r="BA216" s="230">
        <v>1</v>
      </c>
      <c r="BB216" s="1"/>
      <c r="BC216" s="1"/>
      <c r="BD216" s="76"/>
      <c r="BE216" s="79"/>
      <c r="BF216" s="59"/>
      <c r="BG216" s="59"/>
      <c r="BH216" s="59"/>
      <c r="BI216" s="59"/>
      <c r="BJ216" s="59"/>
      <c r="BK216" s="1"/>
    </row>
    <row r="217" spans="1:63">
      <c r="A217" s="230" t="s">
        <v>105</v>
      </c>
      <c r="B217" s="178">
        <v>47</v>
      </c>
      <c r="C217" s="180" t="s">
        <v>14</v>
      </c>
      <c r="D217" s="246" t="s">
        <v>611</v>
      </c>
      <c r="E217" s="176" t="s">
        <v>612</v>
      </c>
      <c r="F217" s="177"/>
      <c r="G217" s="176"/>
      <c r="H217" s="176"/>
      <c r="I217" s="176"/>
      <c r="J217" s="201"/>
      <c r="K217" s="178"/>
      <c r="L217" s="179"/>
      <c r="M217" s="176"/>
      <c r="N217" s="176"/>
      <c r="O217" s="176"/>
      <c r="P217" s="213"/>
      <c r="Q217" s="177"/>
      <c r="R217" s="176"/>
      <c r="S217" s="176"/>
      <c r="T217" s="201"/>
      <c r="U217" s="180"/>
      <c r="V217" s="179"/>
      <c r="W217" s="176"/>
      <c r="X217" s="1"/>
      <c r="Y217" s="76"/>
      <c r="Z217" s="79"/>
      <c r="AA217" s="59"/>
      <c r="AB217" s="59"/>
      <c r="AC217" s="59"/>
      <c r="AD217" s="78"/>
      <c r="AE217" s="121"/>
      <c r="AF217" s="75"/>
      <c r="AG217" s="230"/>
      <c r="AH217" s="230"/>
      <c r="AI217" s="178"/>
      <c r="AJ217" s="76"/>
      <c r="AK217" s="79"/>
      <c r="AL217" s="59"/>
      <c r="AM217" s="59"/>
      <c r="AN217" s="78"/>
      <c r="AO217" s="109"/>
      <c r="AP217" s="241"/>
      <c r="AQ217" s="180"/>
      <c r="AR217" s="230"/>
      <c r="AS217" s="215"/>
      <c r="AT217" s="79"/>
      <c r="AU217" s="59"/>
      <c r="AV217" s="59"/>
      <c r="AW217" s="59"/>
      <c r="AX217" s="78"/>
      <c r="AY217" s="109"/>
      <c r="AZ217" s="75"/>
      <c r="BA217" s="230">
        <v>1.5</v>
      </c>
      <c r="BB217" s="1"/>
      <c r="BC217" s="1"/>
      <c r="BD217" s="76"/>
      <c r="BE217" s="79"/>
      <c r="BF217" s="59"/>
      <c r="BG217" s="59"/>
      <c r="BH217" s="59"/>
      <c r="BI217" s="59"/>
      <c r="BJ217" s="59"/>
      <c r="BK217" s="1"/>
    </row>
    <row r="218" spans="1:63">
      <c r="A218" s="230" t="s">
        <v>105</v>
      </c>
      <c r="B218" s="178">
        <v>47</v>
      </c>
      <c r="C218" s="180" t="s">
        <v>14</v>
      </c>
      <c r="D218" s="246" t="s">
        <v>611</v>
      </c>
      <c r="E218" s="176" t="s">
        <v>613</v>
      </c>
      <c r="F218" s="177"/>
      <c r="G218" s="176"/>
      <c r="H218" s="176"/>
      <c r="I218" s="176"/>
      <c r="J218" s="201"/>
      <c r="K218" s="178"/>
      <c r="L218" s="179"/>
      <c r="M218" s="176"/>
      <c r="N218" s="176"/>
      <c r="O218" s="176"/>
      <c r="P218" s="213"/>
      <c r="Q218" s="177"/>
      <c r="R218" s="176"/>
      <c r="S218" s="176"/>
      <c r="T218" s="201"/>
      <c r="U218" s="180"/>
      <c r="V218" s="179"/>
      <c r="W218" s="176"/>
      <c r="X218" s="1"/>
      <c r="Y218" s="76"/>
      <c r="Z218" s="79"/>
      <c r="AA218" s="59"/>
      <c r="AB218" s="59"/>
      <c r="AC218" s="59"/>
      <c r="AD218" s="78"/>
      <c r="AE218" s="121"/>
      <c r="AF218" s="75"/>
      <c r="AG218" s="230"/>
      <c r="AH218" s="230"/>
      <c r="AI218" s="178"/>
      <c r="AJ218" s="76"/>
      <c r="AK218" s="79"/>
      <c r="AL218" s="59"/>
      <c r="AM218" s="59"/>
      <c r="AN218" s="78"/>
      <c r="AO218" s="109"/>
      <c r="AP218" s="241"/>
      <c r="AQ218" s="180"/>
      <c r="AR218" s="230"/>
      <c r="AS218" s="215"/>
      <c r="AT218" s="79"/>
      <c r="AU218" s="59"/>
      <c r="AV218" s="59"/>
      <c r="AW218" s="59"/>
      <c r="AX218" s="78"/>
      <c r="AY218" s="109"/>
      <c r="AZ218" s="75"/>
      <c r="BA218" s="230">
        <v>1</v>
      </c>
      <c r="BB218" s="1"/>
      <c r="BC218" s="1"/>
      <c r="BD218" s="76"/>
      <c r="BE218" s="79"/>
      <c r="BF218" s="59"/>
      <c r="BG218" s="59"/>
      <c r="BH218" s="59"/>
      <c r="BI218" s="59"/>
      <c r="BJ218" s="59"/>
      <c r="BK218" s="1"/>
    </row>
    <row r="219" spans="1:63">
      <c r="A219" s="230" t="s">
        <v>105</v>
      </c>
      <c r="B219" s="178">
        <v>47</v>
      </c>
      <c r="C219" s="180" t="s">
        <v>14</v>
      </c>
      <c r="D219" s="246" t="s">
        <v>611</v>
      </c>
      <c r="E219" s="176" t="s">
        <v>614</v>
      </c>
      <c r="F219" s="177"/>
      <c r="G219" s="176"/>
      <c r="H219" s="176"/>
      <c r="I219" s="176"/>
      <c r="J219" s="201"/>
      <c r="K219" s="178"/>
      <c r="L219" s="179"/>
      <c r="M219" s="176"/>
      <c r="N219" s="176"/>
      <c r="O219" s="176"/>
      <c r="P219" s="213"/>
      <c r="Q219" s="177"/>
      <c r="R219" s="176"/>
      <c r="S219" s="176"/>
      <c r="T219" s="201"/>
      <c r="U219" s="180"/>
      <c r="V219" s="179"/>
      <c r="W219" s="176"/>
      <c r="X219" s="1"/>
      <c r="Y219" s="76"/>
      <c r="Z219" s="79"/>
      <c r="AA219" s="59"/>
      <c r="AB219" s="59"/>
      <c r="AC219" s="59"/>
      <c r="AD219" s="78"/>
      <c r="AE219" s="121"/>
      <c r="AF219" s="75"/>
      <c r="AG219" s="230"/>
      <c r="AH219" s="230"/>
      <c r="AI219" s="178"/>
      <c r="AJ219" s="76"/>
      <c r="AK219" s="79"/>
      <c r="AL219" s="59"/>
      <c r="AM219" s="59"/>
      <c r="AN219" s="78"/>
      <c r="AO219" s="109"/>
      <c r="AP219" s="241"/>
      <c r="AQ219" s="180"/>
      <c r="AR219" s="230"/>
      <c r="AS219" s="215"/>
      <c r="AT219" s="79"/>
      <c r="AU219" s="59"/>
      <c r="AV219" s="59"/>
      <c r="AW219" s="59"/>
      <c r="AX219" s="78"/>
      <c r="AY219" s="109"/>
      <c r="AZ219" s="75"/>
      <c r="BA219" s="230">
        <v>0.5</v>
      </c>
      <c r="BB219" s="1"/>
      <c r="BC219" s="1"/>
      <c r="BD219" s="76"/>
      <c r="BE219" s="79"/>
      <c r="BF219" s="59"/>
      <c r="BG219" s="59"/>
      <c r="BH219" s="59"/>
      <c r="BI219" s="59"/>
      <c r="BJ219" s="59"/>
      <c r="BK219" s="1"/>
    </row>
    <row r="220" spans="1:63">
      <c r="A220" s="230" t="s">
        <v>105</v>
      </c>
      <c r="B220" s="178">
        <v>47</v>
      </c>
      <c r="C220" s="180" t="s">
        <v>10</v>
      </c>
      <c r="D220" s="246" t="s">
        <v>589</v>
      </c>
      <c r="E220" s="176" t="s">
        <v>615</v>
      </c>
      <c r="F220" s="177"/>
      <c r="G220" s="176"/>
      <c r="H220" s="176"/>
      <c r="I220" s="176"/>
      <c r="J220" s="201"/>
      <c r="K220" s="178"/>
      <c r="L220" s="179"/>
      <c r="M220" s="176"/>
      <c r="N220" s="176"/>
      <c r="O220" s="176"/>
      <c r="P220" s="213"/>
      <c r="Q220" s="177"/>
      <c r="R220" s="176"/>
      <c r="S220" s="176"/>
      <c r="T220" s="201"/>
      <c r="U220" s="180"/>
      <c r="V220" s="179"/>
      <c r="W220" s="176"/>
      <c r="X220" s="1"/>
      <c r="Y220" s="76"/>
      <c r="Z220" s="79"/>
      <c r="AA220" s="59"/>
      <c r="AB220" s="59"/>
      <c r="AC220" s="59"/>
      <c r="AD220" s="78"/>
      <c r="AE220" s="121"/>
      <c r="AF220" s="75"/>
      <c r="AG220" s="230"/>
      <c r="AH220" s="230"/>
      <c r="AI220" s="178"/>
      <c r="AJ220" s="76"/>
      <c r="AK220" s="79"/>
      <c r="AL220" s="59"/>
      <c r="AM220" s="59"/>
      <c r="AN220" s="78"/>
      <c r="AO220" s="109"/>
      <c r="AP220" s="241"/>
      <c r="AQ220" s="180"/>
      <c r="AR220" s="230"/>
      <c r="AS220" s="215"/>
      <c r="AT220" s="79"/>
      <c r="AU220" s="59"/>
      <c r="AV220" s="59"/>
      <c r="AW220" s="59"/>
      <c r="AX220" s="78"/>
      <c r="AY220" s="109"/>
      <c r="AZ220" s="75"/>
      <c r="BA220" s="230">
        <v>1</v>
      </c>
      <c r="BB220" s="1"/>
      <c r="BC220" s="1"/>
      <c r="BD220" s="76"/>
      <c r="BE220" s="79"/>
      <c r="BF220" s="59"/>
      <c r="BG220" s="59"/>
      <c r="BH220" s="59"/>
      <c r="BI220" s="59"/>
      <c r="BJ220" s="59"/>
      <c r="BK220" s="1"/>
    </row>
    <row r="221" spans="1:63">
      <c r="A221" s="230" t="s">
        <v>105</v>
      </c>
      <c r="B221" s="178">
        <v>47</v>
      </c>
      <c r="C221" s="180" t="s">
        <v>10</v>
      </c>
      <c r="D221" s="246" t="s">
        <v>589</v>
      </c>
      <c r="E221" s="176" t="s">
        <v>616</v>
      </c>
      <c r="F221" s="177"/>
      <c r="G221" s="176"/>
      <c r="H221" s="176"/>
      <c r="I221" s="176"/>
      <c r="J221" s="201"/>
      <c r="K221" s="178"/>
      <c r="L221" s="179"/>
      <c r="M221" s="176"/>
      <c r="N221" s="176"/>
      <c r="O221" s="176"/>
      <c r="P221" s="213"/>
      <c r="Q221" s="177"/>
      <c r="R221" s="176"/>
      <c r="S221" s="176"/>
      <c r="T221" s="201"/>
      <c r="U221" s="180"/>
      <c r="V221" s="179"/>
      <c r="W221" s="176"/>
      <c r="X221" s="1"/>
      <c r="Y221" s="76"/>
      <c r="Z221" s="79"/>
      <c r="AA221" s="59"/>
      <c r="AB221" s="59"/>
      <c r="AC221" s="59"/>
      <c r="AD221" s="78"/>
      <c r="AE221" s="121"/>
      <c r="AF221" s="75"/>
      <c r="AG221" s="230"/>
      <c r="AH221" s="230"/>
      <c r="AI221" s="178"/>
      <c r="AJ221" s="76"/>
      <c r="AK221" s="79"/>
      <c r="AL221" s="59"/>
      <c r="AM221" s="59"/>
      <c r="AN221" s="78"/>
      <c r="AO221" s="109"/>
      <c r="AP221" s="241"/>
      <c r="AQ221" s="180"/>
      <c r="AR221" s="230"/>
      <c r="AS221" s="215"/>
      <c r="AT221" s="79"/>
      <c r="AU221" s="59"/>
      <c r="AV221" s="59"/>
      <c r="AW221" s="59"/>
      <c r="AX221" s="78"/>
      <c r="AY221" s="109"/>
      <c r="AZ221" s="75"/>
      <c r="BA221" s="230">
        <v>10</v>
      </c>
      <c r="BB221" s="1"/>
      <c r="BC221" s="1"/>
      <c r="BD221" s="76"/>
      <c r="BE221" s="79"/>
      <c r="BF221" s="59"/>
      <c r="BG221" s="59"/>
      <c r="BH221" s="59"/>
      <c r="BI221" s="59"/>
      <c r="BJ221" s="59"/>
      <c r="BK221" s="1"/>
    </row>
    <row r="222" spans="1:63">
      <c r="A222" s="230" t="s">
        <v>105</v>
      </c>
      <c r="B222" s="178">
        <v>47</v>
      </c>
      <c r="C222" s="180" t="s">
        <v>10</v>
      </c>
      <c r="D222" s="246" t="s">
        <v>589</v>
      </c>
      <c r="E222" s="176" t="s">
        <v>617</v>
      </c>
      <c r="F222" s="177"/>
      <c r="G222" s="176"/>
      <c r="H222" s="176"/>
      <c r="I222" s="176"/>
      <c r="J222" s="201"/>
      <c r="K222" s="178"/>
      <c r="L222" s="179"/>
      <c r="M222" s="176"/>
      <c r="N222" s="176"/>
      <c r="O222" s="176"/>
      <c r="P222" s="213"/>
      <c r="Q222" s="177"/>
      <c r="R222" s="176"/>
      <c r="S222" s="176"/>
      <c r="T222" s="201"/>
      <c r="U222" s="180"/>
      <c r="V222" s="179"/>
      <c r="W222" s="176"/>
      <c r="X222" s="1"/>
      <c r="Y222" s="76"/>
      <c r="Z222" s="79"/>
      <c r="AA222" s="59"/>
      <c r="AB222" s="59"/>
      <c r="AC222" s="59"/>
      <c r="AD222" s="78"/>
      <c r="AE222" s="121"/>
      <c r="AF222" s="75"/>
      <c r="AG222" s="230"/>
      <c r="AH222" s="230"/>
      <c r="AI222" s="178"/>
      <c r="AJ222" s="76"/>
      <c r="AK222" s="79"/>
      <c r="AL222" s="59"/>
      <c r="AM222" s="59"/>
      <c r="AN222" s="78"/>
      <c r="AO222" s="109"/>
      <c r="AP222" s="241"/>
      <c r="AQ222" s="180"/>
      <c r="AR222" s="230"/>
      <c r="AS222" s="215"/>
      <c r="AT222" s="79"/>
      <c r="AU222" s="59"/>
      <c r="AV222" s="59"/>
      <c r="AW222" s="59"/>
      <c r="AX222" s="78"/>
      <c r="AY222" s="109"/>
      <c r="AZ222" s="75"/>
      <c r="BA222" s="230">
        <v>25</v>
      </c>
      <c r="BB222" s="1"/>
      <c r="BC222" s="1"/>
      <c r="BD222" s="76"/>
      <c r="BE222" s="79"/>
      <c r="BF222" s="59"/>
      <c r="BG222" s="59"/>
      <c r="BH222" s="59"/>
      <c r="BI222" s="59"/>
      <c r="BJ222" s="59"/>
      <c r="BK222" s="1"/>
    </row>
    <row r="223" spans="1:63">
      <c r="A223" s="230" t="s">
        <v>105</v>
      </c>
      <c r="B223" s="178">
        <v>47</v>
      </c>
      <c r="C223" s="180" t="s">
        <v>14</v>
      </c>
      <c r="D223" s="246" t="s">
        <v>611</v>
      </c>
      <c r="E223" s="235" t="s">
        <v>618</v>
      </c>
      <c r="F223" s="177"/>
      <c r="G223" s="176"/>
      <c r="H223" s="176"/>
      <c r="I223" s="176"/>
      <c r="J223" s="201"/>
      <c r="K223" s="178"/>
      <c r="L223" s="179"/>
      <c r="M223" s="176"/>
      <c r="N223" s="176"/>
      <c r="O223" s="176"/>
      <c r="P223" s="213"/>
      <c r="Q223" s="177"/>
      <c r="R223" s="176"/>
      <c r="S223" s="176"/>
      <c r="T223" s="201"/>
      <c r="U223" s="180"/>
      <c r="V223" s="179"/>
      <c r="W223" s="176"/>
      <c r="X223" s="1"/>
      <c r="Y223" s="76"/>
      <c r="Z223" s="79"/>
      <c r="AA223" s="59"/>
      <c r="AB223" s="59"/>
      <c r="AC223" s="59"/>
      <c r="AD223" s="78"/>
      <c r="AE223" s="121"/>
      <c r="AF223" s="75"/>
      <c r="AG223" s="230"/>
      <c r="AH223" s="230"/>
      <c r="AI223" s="178"/>
      <c r="AJ223" s="76"/>
      <c r="AK223" s="79"/>
      <c r="AL223" s="59"/>
      <c r="AM223" s="59"/>
      <c r="AN223" s="78"/>
      <c r="AO223" s="109"/>
      <c r="AP223" s="241"/>
      <c r="AQ223" s="180"/>
      <c r="AR223" s="230"/>
      <c r="AS223" s="215"/>
      <c r="AT223" s="79"/>
      <c r="AU223" s="59"/>
      <c r="AV223" s="59"/>
      <c r="AW223" s="59"/>
      <c r="AX223" s="78"/>
      <c r="AY223" s="109"/>
      <c r="AZ223" s="75"/>
      <c r="BA223" s="230"/>
      <c r="BB223" s="176">
        <v>2</v>
      </c>
      <c r="BC223" s="177" t="s">
        <v>177</v>
      </c>
      <c r="BD223" s="76"/>
      <c r="BE223" s="79"/>
      <c r="BF223" s="59"/>
      <c r="BG223" s="59"/>
      <c r="BH223" s="59"/>
      <c r="BI223" s="59"/>
      <c r="BJ223" s="59"/>
      <c r="BK223" s="1"/>
    </row>
    <row r="224" spans="1:63">
      <c r="A224" s="230" t="s">
        <v>105</v>
      </c>
      <c r="B224" s="178">
        <v>47</v>
      </c>
      <c r="C224" s="180" t="s">
        <v>10</v>
      </c>
      <c r="D224" s="246" t="s">
        <v>589</v>
      </c>
      <c r="E224" s="228" t="s">
        <v>619</v>
      </c>
      <c r="F224" s="177"/>
      <c r="G224" s="176"/>
      <c r="H224" s="176"/>
      <c r="I224" s="176"/>
      <c r="J224" s="201"/>
      <c r="K224" s="178"/>
      <c r="L224" s="179"/>
      <c r="M224" s="176"/>
      <c r="N224" s="176"/>
      <c r="O224" s="176"/>
      <c r="P224" s="213"/>
      <c r="Q224" s="177"/>
      <c r="R224" s="176"/>
      <c r="S224" s="176"/>
      <c r="T224" s="201"/>
      <c r="U224" s="180"/>
      <c r="V224" s="179"/>
      <c r="W224" s="176"/>
      <c r="X224" s="1"/>
      <c r="Y224" s="76"/>
      <c r="Z224" s="79"/>
      <c r="AA224" s="59"/>
      <c r="AB224" s="59"/>
      <c r="AC224" s="59"/>
      <c r="AD224" s="78"/>
      <c r="AE224" s="121"/>
      <c r="AF224" s="75"/>
      <c r="AG224" s="230"/>
      <c r="AH224" s="230"/>
      <c r="AI224" s="178"/>
      <c r="AJ224" s="76"/>
      <c r="AK224" s="79"/>
      <c r="AL224" s="59"/>
      <c r="AM224" s="59"/>
      <c r="AN224" s="78"/>
      <c r="AO224" s="109"/>
      <c r="AP224" s="241"/>
      <c r="AQ224" s="180"/>
      <c r="AR224" s="230"/>
      <c r="AS224" s="215"/>
      <c r="AT224" s="79"/>
      <c r="AU224" s="59"/>
      <c r="AV224" s="59"/>
      <c r="AW224" s="59"/>
      <c r="AX224" s="78"/>
      <c r="AY224" s="109"/>
      <c r="AZ224" s="75"/>
      <c r="BA224" s="230"/>
      <c r="BB224" s="230">
        <v>28</v>
      </c>
      <c r="BC224" s="178" t="s">
        <v>177</v>
      </c>
      <c r="BD224" s="76"/>
      <c r="BE224" s="79"/>
      <c r="BF224" s="59"/>
      <c r="BG224" s="59"/>
      <c r="BH224" s="59"/>
      <c r="BI224" s="59"/>
      <c r="BJ224" s="59"/>
      <c r="BK224" s="1"/>
    </row>
    <row r="225" spans="1:63">
      <c r="A225" s="230" t="s">
        <v>105</v>
      </c>
      <c r="B225" s="178">
        <v>47</v>
      </c>
      <c r="C225" s="180" t="s">
        <v>10</v>
      </c>
      <c r="D225" s="246" t="s">
        <v>589</v>
      </c>
      <c r="E225" s="229" t="s">
        <v>620</v>
      </c>
      <c r="F225" s="177"/>
      <c r="G225" s="176"/>
      <c r="H225" s="176"/>
      <c r="I225" s="176"/>
      <c r="J225" s="201"/>
      <c r="K225" s="178"/>
      <c r="L225" s="179"/>
      <c r="M225" s="176"/>
      <c r="N225" s="176"/>
      <c r="O225" s="176"/>
      <c r="P225" s="213"/>
      <c r="Q225" s="177"/>
      <c r="R225" s="176"/>
      <c r="S225" s="176"/>
      <c r="T225" s="201"/>
      <c r="U225" s="180"/>
      <c r="V225" s="179"/>
      <c r="W225" s="176"/>
      <c r="X225" s="1"/>
      <c r="Y225" s="76"/>
      <c r="Z225" s="79"/>
      <c r="AA225" s="59"/>
      <c r="AB225" s="59"/>
      <c r="AC225" s="59"/>
      <c r="AD225" s="78"/>
      <c r="AE225" s="121"/>
      <c r="AF225" s="75"/>
      <c r="AG225" s="230"/>
      <c r="AH225" s="230"/>
      <c r="AI225" s="178"/>
      <c r="AJ225" s="76"/>
      <c r="AK225" s="79"/>
      <c r="AL225" s="59"/>
      <c r="AM225" s="59"/>
      <c r="AN225" s="78"/>
      <c r="AO225" s="109"/>
      <c r="AP225" s="241"/>
      <c r="AQ225" s="180"/>
      <c r="AR225" s="230"/>
      <c r="AS225" s="215"/>
      <c r="AT225" s="79"/>
      <c r="AU225" s="59"/>
      <c r="AV225" s="59"/>
      <c r="AW225" s="59"/>
      <c r="AX225" s="78"/>
      <c r="AY225" s="109"/>
      <c r="AZ225" s="75"/>
      <c r="BA225" s="230"/>
      <c r="BB225" s="230">
        <v>18</v>
      </c>
      <c r="BC225" s="178" t="s">
        <v>177</v>
      </c>
      <c r="BD225" s="76"/>
      <c r="BE225" s="79"/>
      <c r="BF225" s="59"/>
      <c r="BG225" s="59"/>
      <c r="BH225" s="59"/>
      <c r="BI225" s="259">
        <v>15</v>
      </c>
      <c r="BJ225" s="259">
        <v>8</v>
      </c>
      <c r="BK225" s="259" t="s">
        <v>177</v>
      </c>
    </row>
    <row r="226" spans="1:63">
      <c r="A226" s="230" t="s">
        <v>105</v>
      </c>
      <c r="B226" s="178">
        <v>47</v>
      </c>
      <c r="C226" s="180" t="s">
        <v>10</v>
      </c>
      <c r="D226" s="246" t="s">
        <v>589</v>
      </c>
      <c r="E226" s="244" t="s">
        <v>621</v>
      </c>
      <c r="F226" s="177"/>
      <c r="G226" s="176"/>
      <c r="H226" s="176"/>
      <c r="I226" s="176"/>
      <c r="J226" s="201"/>
      <c r="K226" s="178"/>
      <c r="L226" s="179"/>
      <c r="M226" s="176"/>
      <c r="N226" s="176"/>
      <c r="O226" s="176"/>
      <c r="P226" s="213"/>
      <c r="Q226" s="177"/>
      <c r="R226" s="176"/>
      <c r="S226" s="176"/>
      <c r="T226" s="201"/>
      <c r="U226" s="180"/>
      <c r="V226" s="179"/>
      <c r="W226" s="176"/>
      <c r="X226" s="1"/>
      <c r="Y226" s="76"/>
      <c r="Z226" s="79"/>
      <c r="AA226" s="59"/>
      <c r="AB226" s="59"/>
      <c r="AC226" s="59"/>
      <c r="AD226" s="78"/>
      <c r="AE226" s="121"/>
      <c r="AF226" s="75"/>
      <c r="AG226" s="230"/>
      <c r="AH226" s="230"/>
      <c r="AI226" s="178"/>
      <c r="AJ226" s="76"/>
      <c r="AK226" s="79"/>
      <c r="AL226" s="59"/>
      <c r="AM226" s="59"/>
      <c r="AN226" s="78"/>
      <c r="AO226" s="109"/>
      <c r="AP226" s="241"/>
      <c r="AQ226" s="180"/>
      <c r="AR226" s="230"/>
      <c r="AS226" s="215"/>
      <c r="AT226" s="79"/>
      <c r="AU226" s="59"/>
      <c r="AV226" s="59"/>
      <c r="AW226" s="59"/>
      <c r="AX226" s="78"/>
      <c r="AY226" s="109"/>
      <c r="AZ226" s="75"/>
      <c r="BA226" s="230"/>
      <c r="BB226" s="230" t="s">
        <v>177</v>
      </c>
      <c r="BC226" s="178">
        <v>32</v>
      </c>
      <c r="BD226" s="76">
        <v>13</v>
      </c>
      <c r="BE226" s="79"/>
      <c r="BF226" s="59"/>
      <c r="BG226" s="59"/>
      <c r="BH226" s="59"/>
      <c r="BI226" s="255">
        <v>15</v>
      </c>
      <c r="BJ226" s="255">
        <v>20</v>
      </c>
      <c r="BK226" s="255">
        <v>16</v>
      </c>
    </row>
    <row r="227" spans="1:63">
      <c r="A227" s="230" t="s">
        <v>105</v>
      </c>
      <c r="B227" s="178">
        <v>47</v>
      </c>
      <c r="C227" s="180" t="s">
        <v>10</v>
      </c>
      <c r="D227" s="246" t="s">
        <v>589</v>
      </c>
      <c r="E227" s="176" t="s">
        <v>622</v>
      </c>
      <c r="F227" s="177"/>
      <c r="G227" s="176"/>
      <c r="H227" s="176"/>
      <c r="I227" s="176"/>
      <c r="J227" s="201"/>
      <c r="K227" s="178"/>
      <c r="L227" s="179"/>
      <c r="M227" s="176"/>
      <c r="N227" s="176"/>
      <c r="O227" s="176"/>
      <c r="P227" s="213"/>
      <c r="Q227" s="177"/>
      <c r="R227" s="176"/>
      <c r="S227" s="176"/>
      <c r="T227" s="201"/>
      <c r="U227" s="180"/>
      <c r="V227" s="179"/>
      <c r="W227" s="176"/>
      <c r="X227" s="1"/>
      <c r="Y227" s="76"/>
      <c r="Z227" s="79"/>
      <c r="AA227" s="59"/>
      <c r="AB227" s="59"/>
      <c r="AC227" s="59"/>
      <c r="AD227" s="78"/>
      <c r="AE227" s="121"/>
      <c r="AF227" s="75"/>
      <c r="AG227" s="230"/>
      <c r="AH227" s="230"/>
      <c r="AI227" s="178"/>
      <c r="AJ227" s="76"/>
      <c r="AK227" s="79"/>
      <c r="AL227" s="59"/>
      <c r="AM227" s="59"/>
      <c r="AN227" s="78"/>
      <c r="AO227" s="109"/>
      <c r="AP227" s="241"/>
      <c r="AQ227" s="180"/>
      <c r="AR227" s="230"/>
      <c r="AS227" s="215"/>
      <c r="AT227" s="79"/>
      <c r="AU227" s="59"/>
      <c r="AV227" s="59"/>
      <c r="AW227" s="59"/>
      <c r="AX227" s="78"/>
      <c r="AY227" s="109"/>
      <c r="AZ227" s="75"/>
      <c r="BA227" s="230"/>
      <c r="BB227" s="230" t="s">
        <v>177</v>
      </c>
      <c r="BC227" s="178">
        <v>16</v>
      </c>
      <c r="BD227" s="76"/>
      <c r="BE227" s="79"/>
      <c r="BF227" s="59"/>
      <c r="BG227" s="59"/>
      <c r="BH227" s="59"/>
      <c r="BI227" s="255" t="s">
        <v>177</v>
      </c>
      <c r="BJ227" s="255" t="s">
        <v>177</v>
      </c>
      <c r="BK227" s="255" t="s">
        <v>177</v>
      </c>
    </row>
    <row r="228" spans="1:63">
      <c r="A228" s="230" t="s">
        <v>105</v>
      </c>
      <c r="B228" s="178">
        <v>47</v>
      </c>
      <c r="C228" s="180" t="s">
        <v>14</v>
      </c>
      <c r="D228" s="246" t="s">
        <v>589</v>
      </c>
      <c r="E228" s="228" t="s">
        <v>623</v>
      </c>
      <c r="F228" s="177"/>
      <c r="G228" s="176"/>
      <c r="H228" s="176"/>
      <c r="I228" s="176"/>
      <c r="J228" s="201"/>
      <c r="K228" s="178"/>
      <c r="L228" s="179"/>
      <c r="M228" s="176"/>
      <c r="N228" s="176"/>
      <c r="O228" s="176"/>
      <c r="P228" s="213"/>
      <c r="Q228" s="177"/>
      <c r="R228" s="176"/>
      <c r="S228" s="176"/>
      <c r="T228" s="201"/>
      <c r="U228" s="180"/>
      <c r="V228" s="179"/>
      <c r="W228" s="176"/>
      <c r="X228" s="1"/>
      <c r="Y228" s="76"/>
      <c r="Z228" s="79"/>
      <c r="AA228" s="59"/>
      <c r="AB228" s="59"/>
      <c r="AC228" s="59"/>
      <c r="AD228" s="78"/>
      <c r="AE228" s="121"/>
      <c r="AF228" s="75"/>
      <c r="AG228" s="230"/>
      <c r="AH228" s="230"/>
      <c r="AI228" s="178"/>
      <c r="AJ228" s="76"/>
      <c r="AK228" s="79"/>
      <c r="AL228" s="59"/>
      <c r="AM228" s="59"/>
      <c r="AN228" s="78"/>
      <c r="AO228" s="109"/>
      <c r="AP228" s="241"/>
      <c r="AQ228" s="180"/>
      <c r="AR228" s="230"/>
      <c r="AS228" s="215"/>
      <c r="AT228" s="79"/>
      <c r="AU228" s="59"/>
      <c r="AV228" s="59"/>
      <c r="AW228" s="59"/>
      <c r="AX228" s="78"/>
      <c r="AY228" s="109"/>
      <c r="AZ228" s="75"/>
      <c r="BA228" s="230"/>
      <c r="BB228" s="230"/>
      <c r="BC228" s="178"/>
      <c r="BD228" s="213">
        <v>1</v>
      </c>
      <c r="BE228" s="79"/>
      <c r="BF228" s="59"/>
      <c r="BG228" s="59"/>
      <c r="BH228" s="59"/>
      <c r="BI228" s="255" t="s">
        <v>177</v>
      </c>
      <c r="BJ228" s="255" t="s">
        <v>177</v>
      </c>
      <c r="BK228" s="255" t="s">
        <v>177</v>
      </c>
    </row>
    <row r="229" spans="1:63">
      <c r="A229" s="230" t="s">
        <v>105</v>
      </c>
      <c r="B229" s="178">
        <v>47</v>
      </c>
      <c r="C229" s="180" t="s">
        <v>10</v>
      </c>
      <c r="D229" s="246" t="s">
        <v>589</v>
      </c>
      <c r="E229" s="229" t="s">
        <v>624</v>
      </c>
      <c r="F229" s="177"/>
      <c r="G229" s="176"/>
      <c r="H229" s="176"/>
      <c r="I229" s="176"/>
      <c r="J229" s="201"/>
      <c r="K229" s="178"/>
      <c r="L229" s="179"/>
      <c r="M229" s="176"/>
      <c r="N229" s="176"/>
      <c r="O229" s="176"/>
      <c r="P229" s="213"/>
      <c r="Q229" s="177"/>
      <c r="R229" s="176"/>
      <c r="S229" s="176"/>
      <c r="T229" s="201"/>
      <c r="U229" s="180"/>
      <c r="V229" s="179"/>
      <c r="W229" s="176"/>
      <c r="X229" s="1"/>
      <c r="Y229" s="76"/>
      <c r="Z229" s="79"/>
      <c r="AA229" s="59"/>
      <c r="AB229" s="59"/>
      <c r="AC229" s="59"/>
      <c r="AD229" s="78"/>
      <c r="AE229" s="121"/>
      <c r="AF229" s="75"/>
      <c r="AG229" s="230"/>
      <c r="AH229" s="230"/>
      <c r="AI229" s="178"/>
      <c r="AJ229" s="76"/>
      <c r="AK229" s="79"/>
      <c r="AL229" s="59"/>
      <c r="AM229" s="59"/>
      <c r="AN229" s="78"/>
      <c r="AO229" s="109"/>
      <c r="AP229" s="241"/>
      <c r="AQ229" s="180"/>
      <c r="AR229" s="230"/>
      <c r="AS229" s="215"/>
      <c r="AT229" s="79"/>
      <c r="AU229" s="59"/>
      <c r="AV229" s="59"/>
      <c r="AW229" s="59"/>
      <c r="AX229" s="78"/>
      <c r="AY229" s="109"/>
      <c r="AZ229" s="75"/>
      <c r="BA229" s="230"/>
      <c r="BB229" s="230"/>
      <c r="BC229" s="178"/>
      <c r="BD229" s="240">
        <v>8</v>
      </c>
      <c r="BE229" s="79"/>
      <c r="BF229" s="59"/>
      <c r="BG229" s="59"/>
      <c r="BH229" s="59"/>
      <c r="BI229" s="255" t="s">
        <v>177</v>
      </c>
      <c r="BJ229" s="255" t="s">
        <v>177</v>
      </c>
      <c r="BK229" s="255" t="s">
        <v>177</v>
      </c>
    </row>
    <row r="230" spans="1:63">
      <c r="A230" s="230" t="s">
        <v>105</v>
      </c>
      <c r="B230" s="178">
        <v>47</v>
      </c>
      <c r="C230" s="180" t="s">
        <v>10</v>
      </c>
      <c r="D230" s="246" t="s">
        <v>589</v>
      </c>
      <c r="E230" s="229" t="s">
        <v>625</v>
      </c>
      <c r="F230" s="177"/>
      <c r="G230" s="176"/>
      <c r="H230" s="176"/>
      <c r="I230" s="176"/>
      <c r="J230" s="201"/>
      <c r="K230" s="178"/>
      <c r="L230" s="179"/>
      <c r="M230" s="176"/>
      <c r="N230" s="176"/>
      <c r="O230" s="176"/>
      <c r="P230" s="213"/>
      <c r="Q230" s="177"/>
      <c r="R230" s="176"/>
      <c r="S230" s="176"/>
      <c r="T230" s="201"/>
      <c r="U230" s="180"/>
      <c r="V230" s="179"/>
      <c r="W230" s="176"/>
      <c r="X230" s="1"/>
      <c r="Y230" s="76"/>
      <c r="Z230" s="79"/>
      <c r="AA230" s="59"/>
      <c r="AB230" s="59"/>
      <c r="AC230" s="59"/>
      <c r="AD230" s="78"/>
      <c r="AE230" s="121"/>
      <c r="AF230" s="75"/>
      <c r="AG230" s="230"/>
      <c r="AH230" s="230"/>
      <c r="AI230" s="178"/>
      <c r="AJ230" s="76"/>
      <c r="AK230" s="79"/>
      <c r="AL230" s="59"/>
      <c r="AM230" s="59"/>
      <c r="AN230" s="78"/>
      <c r="AO230" s="109"/>
      <c r="AP230" s="241"/>
      <c r="AQ230" s="180"/>
      <c r="AR230" s="230"/>
      <c r="AS230" s="215"/>
      <c r="AT230" s="79"/>
      <c r="AU230" s="59"/>
      <c r="AV230" s="59"/>
      <c r="AW230" s="59"/>
      <c r="AX230" s="78"/>
      <c r="AY230" s="109"/>
      <c r="AZ230" s="75"/>
      <c r="BA230" s="230"/>
      <c r="BB230" s="230"/>
      <c r="BC230" s="178"/>
      <c r="BD230" s="240">
        <v>23</v>
      </c>
      <c r="BE230" s="79"/>
      <c r="BF230" s="59"/>
      <c r="BG230" s="59"/>
      <c r="BH230" s="59"/>
      <c r="BI230" s="255" t="s">
        <v>177</v>
      </c>
      <c r="BJ230" s="255" t="s">
        <v>177</v>
      </c>
      <c r="BK230" s="255" t="s">
        <v>177</v>
      </c>
    </row>
    <row r="231" spans="1:63">
      <c r="A231" s="230" t="s">
        <v>105</v>
      </c>
      <c r="B231" s="178">
        <v>47</v>
      </c>
      <c r="C231" s="180" t="s">
        <v>14</v>
      </c>
      <c r="D231" s="246" t="s">
        <v>589</v>
      </c>
      <c r="E231" s="229" t="s">
        <v>626</v>
      </c>
      <c r="F231" s="177"/>
      <c r="G231" s="176"/>
      <c r="H231" s="176"/>
      <c r="I231" s="176"/>
      <c r="J231" s="201"/>
      <c r="K231" s="178"/>
      <c r="L231" s="179"/>
      <c r="M231" s="176"/>
      <c r="N231" s="176"/>
      <c r="O231" s="176"/>
      <c r="P231" s="213"/>
      <c r="Q231" s="177"/>
      <c r="R231" s="176"/>
      <c r="S231" s="176"/>
      <c r="T231" s="201"/>
      <c r="U231" s="180"/>
      <c r="V231" s="179"/>
      <c r="W231" s="176"/>
      <c r="X231" s="1"/>
      <c r="Y231" s="76"/>
      <c r="Z231" s="79"/>
      <c r="AA231" s="59"/>
      <c r="AB231" s="59"/>
      <c r="AC231" s="59"/>
      <c r="AD231" s="78"/>
      <c r="AE231" s="121"/>
      <c r="AF231" s="75"/>
      <c r="AG231" s="230"/>
      <c r="AH231" s="230"/>
      <c r="AI231" s="178"/>
      <c r="AJ231" s="76"/>
      <c r="AK231" s="79"/>
      <c r="AL231" s="59"/>
      <c r="AM231" s="59"/>
      <c r="AN231" s="78"/>
      <c r="AO231" s="109"/>
      <c r="AP231" s="241"/>
      <c r="AQ231" s="180"/>
      <c r="AR231" s="230"/>
      <c r="AS231" s="215"/>
      <c r="AT231" s="79"/>
      <c r="AU231" s="59"/>
      <c r="AV231" s="59"/>
      <c r="AW231" s="59"/>
      <c r="AX231" s="78"/>
      <c r="AY231" s="109"/>
      <c r="AZ231" s="75"/>
      <c r="BA231" s="230"/>
      <c r="BB231" s="230"/>
      <c r="BC231" s="178"/>
      <c r="BD231" s="240">
        <v>3</v>
      </c>
      <c r="BE231" s="79"/>
      <c r="BF231" s="59"/>
      <c r="BG231" s="59"/>
      <c r="BH231" s="59"/>
      <c r="BI231" s="255" t="s">
        <v>177</v>
      </c>
      <c r="BJ231" s="255" t="s">
        <v>177</v>
      </c>
      <c r="BK231" s="255" t="s">
        <v>177</v>
      </c>
    </row>
    <row r="232" spans="1:63" ht="28.9">
      <c r="A232" s="254" t="s">
        <v>105</v>
      </c>
      <c r="B232" s="255">
        <v>47</v>
      </c>
      <c r="C232" s="256" t="s">
        <v>14</v>
      </c>
      <c r="D232" s="257" t="s">
        <v>589</v>
      </c>
      <c r="E232" s="258" t="s">
        <v>627</v>
      </c>
      <c r="F232" s="177"/>
      <c r="G232" s="176"/>
      <c r="H232" s="176"/>
      <c r="I232" s="176"/>
      <c r="J232" s="201"/>
      <c r="K232" s="178"/>
      <c r="L232" s="179"/>
      <c r="M232" s="176"/>
      <c r="N232" s="176"/>
      <c r="O232" s="176"/>
      <c r="P232" s="213"/>
      <c r="Q232" s="177"/>
      <c r="R232" s="176"/>
      <c r="S232" s="176"/>
      <c r="T232" s="201"/>
      <c r="U232" s="180"/>
      <c r="V232" s="179"/>
      <c r="W232" s="176"/>
      <c r="X232" s="1"/>
      <c r="Y232" s="76"/>
      <c r="Z232" s="79"/>
      <c r="AA232" s="59"/>
      <c r="AB232" s="59"/>
      <c r="AC232" s="59"/>
      <c r="AD232" s="78"/>
      <c r="AE232" s="121"/>
      <c r="AF232" s="75"/>
      <c r="AG232" s="230"/>
      <c r="AH232" s="230"/>
      <c r="AI232" s="178"/>
      <c r="AJ232" s="76"/>
      <c r="AK232" s="79"/>
      <c r="AL232" s="59"/>
      <c r="AM232" s="59"/>
      <c r="AN232" s="78"/>
      <c r="AO232" s="109"/>
      <c r="AP232" s="241"/>
      <c r="AQ232" s="180"/>
      <c r="AR232" s="230"/>
      <c r="AS232" s="215"/>
      <c r="AT232" s="79"/>
      <c r="AU232" s="59"/>
      <c r="AV232" s="59"/>
      <c r="AW232" s="59"/>
      <c r="AX232" s="78"/>
      <c r="AY232" s="109"/>
      <c r="AZ232" s="75"/>
      <c r="BA232" s="230"/>
      <c r="BB232" s="230"/>
      <c r="BC232" s="178"/>
      <c r="BD232" s="240"/>
      <c r="BE232" s="79"/>
      <c r="BF232" s="59"/>
      <c r="BG232" s="59"/>
      <c r="BH232" s="59"/>
      <c r="BI232" s="255">
        <v>2</v>
      </c>
      <c r="BJ232" s="255" t="s">
        <v>177</v>
      </c>
      <c r="BK232" s="255" t="s">
        <v>177</v>
      </c>
    </row>
    <row r="233" spans="1:63" ht="72">
      <c r="A233" s="254" t="s">
        <v>105</v>
      </c>
      <c r="B233" s="255">
        <v>47</v>
      </c>
      <c r="C233" s="255" t="s">
        <v>10</v>
      </c>
      <c r="D233" s="255" t="s">
        <v>628</v>
      </c>
      <c r="E233" s="259" t="s">
        <v>629</v>
      </c>
      <c r="F233" s="177"/>
      <c r="G233" s="176"/>
      <c r="H233" s="176"/>
      <c r="I233" s="176"/>
      <c r="J233" s="201"/>
      <c r="K233" s="178"/>
      <c r="L233" s="179"/>
      <c r="M233" s="176"/>
      <c r="N233" s="176"/>
      <c r="O233" s="176"/>
      <c r="P233" s="213"/>
      <c r="Q233" s="177"/>
      <c r="R233" s="176"/>
      <c r="S233" s="176"/>
      <c r="T233" s="201"/>
      <c r="U233" s="180"/>
      <c r="V233" s="179"/>
      <c r="W233" s="176"/>
      <c r="X233" s="1"/>
      <c r="Y233" s="76"/>
      <c r="Z233" s="79"/>
      <c r="AA233" s="59"/>
      <c r="AB233" s="59"/>
      <c r="AC233" s="59"/>
      <c r="AD233" s="78"/>
      <c r="AE233" s="121"/>
      <c r="AF233" s="75"/>
      <c r="AG233" s="230"/>
      <c r="AH233" s="230"/>
      <c r="AI233" s="178"/>
      <c r="AJ233" s="76"/>
      <c r="AK233" s="79"/>
      <c r="AL233" s="59"/>
      <c r="AM233" s="59"/>
      <c r="AN233" s="78"/>
      <c r="AO233" s="109"/>
      <c r="AP233" s="241"/>
      <c r="AQ233" s="180"/>
      <c r="AR233" s="230"/>
      <c r="AS233" s="215"/>
      <c r="AT233" s="79"/>
      <c r="AU233" s="59"/>
      <c r="AV233" s="59"/>
      <c r="AW233" s="59"/>
      <c r="AX233" s="78"/>
      <c r="AY233" s="109"/>
      <c r="AZ233" s="75"/>
      <c r="BA233" s="230"/>
      <c r="BB233" s="230"/>
      <c r="BC233" s="178"/>
      <c r="BD233" s="240"/>
      <c r="BE233" s="79"/>
      <c r="BF233" s="59"/>
      <c r="BG233" s="59"/>
      <c r="BH233" s="59"/>
      <c r="BI233" s="255">
        <v>16</v>
      </c>
      <c r="BJ233" s="255">
        <v>20</v>
      </c>
      <c r="BK233" s="255">
        <v>20</v>
      </c>
    </row>
    <row r="234" spans="1:63">
      <c r="A234" s="237" t="s">
        <v>105</v>
      </c>
      <c r="B234" s="196">
        <v>47</v>
      </c>
      <c r="C234" s="196" t="s">
        <v>10</v>
      </c>
      <c r="D234" s="196"/>
      <c r="E234" s="237" t="s">
        <v>630</v>
      </c>
      <c r="F234" s="97"/>
      <c r="G234" s="97"/>
      <c r="H234" s="97"/>
      <c r="I234" s="97"/>
      <c r="J234" s="98"/>
      <c r="K234" s="118">
        <f t="shared" ref="K234:K241" si="18">SUM(F234:J234)</f>
        <v>0</v>
      </c>
      <c r="L234" s="99"/>
      <c r="M234" s="97"/>
      <c r="N234" s="96"/>
      <c r="O234" s="96"/>
      <c r="P234" s="100"/>
      <c r="Q234" s="101"/>
      <c r="R234" s="97"/>
      <c r="S234" s="97"/>
      <c r="T234" s="98"/>
      <c r="U234" s="121">
        <f>SUM(Q234:T234)</f>
        <v>0</v>
      </c>
      <c r="V234" s="99"/>
      <c r="W234" s="97"/>
      <c r="X234" s="96"/>
      <c r="Y234" s="100"/>
      <c r="Z234" s="101"/>
      <c r="AA234" s="97"/>
      <c r="AB234" s="97"/>
      <c r="AC234" s="97"/>
      <c r="AD234" s="98"/>
      <c r="AE234" s="121">
        <f t="shared" ref="AE234:AE241" si="19">SUM(Z234:AD234)</f>
        <v>0</v>
      </c>
      <c r="AF234" s="99"/>
      <c r="AG234" s="97"/>
      <c r="AH234" s="96"/>
      <c r="AI234" s="96"/>
      <c r="AJ234" s="100"/>
      <c r="AK234" s="101"/>
      <c r="AL234" s="97"/>
      <c r="AM234" s="97"/>
      <c r="AN234" s="98"/>
      <c r="AO234" s="175"/>
      <c r="AP234" s="99"/>
      <c r="AQ234" s="97"/>
      <c r="AR234" s="237"/>
      <c r="AS234" s="100"/>
      <c r="AT234" s="101"/>
      <c r="AU234" s="97"/>
      <c r="AV234" s="97"/>
      <c r="AW234" s="97"/>
      <c r="AX234" s="98"/>
      <c r="AY234" s="175"/>
      <c r="AZ234" s="99"/>
      <c r="BA234" s="97"/>
      <c r="BB234" s="96"/>
      <c r="BC234" s="96"/>
      <c r="BD234" s="100"/>
      <c r="BE234" s="101"/>
      <c r="BF234" s="97"/>
      <c r="BG234" s="97"/>
      <c r="BH234" s="97"/>
      <c r="BI234" s="97"/>
      <c r="BJ234" s="97"/>
      <c r="BK234" s="96"/>
    </row>
    <row r="235" spans="1:63">
      <c r="A235" s="96" t="s">
        <v>105</v>
      </c>
      <c r="B235" s="1">
        <v>47</v>
      </c>
      <c r="C235" s="1" t="s">
        <v>10</v>
      </c>
      <c r="D235" s="1"/>
      <c r="E235" s="96" t="s">
        <v>631</v>
      </c>
      <c r="F235" s="97"/>
      <c r="G235" s="97"/>
      <c r="H235" s="97"/>
      <c r="I235" s="97"/>
      <c r="J235" s="98"/>
      <c r="K235" s="118">
        <f t="shared" si="18"/>
        <v>0</v>
      </c>
      <c r="L235" s="99"/>
      <c r="M235" s="97"/>
      <c r="N235" s="96"/>
      <c r="O235" s="96"/>
      <c r="P235" s="100"/>
      <c r="Q235" s="101"/>
      <c r="R235" s="97"/>
      <c r="S235" s="97"/>
      <c r="T235" s="98"/>
      <c r="U235" s="121">
        <f>SUM(Q235:T235)</f>
        <v>0</v>
      </c>
      <c r="V235" s="99"/>
      <c r="W235" s="97"/>
      <c r="X235" s="96"/>
      <c r="Y235" s="100"/>
      <c r="Z235" s="101"/>
      <c r="AA235" s="97"/>
      <c r="AB235" s="97"/>
      <c r="AC235" s="97"/>
      <c r="AD235" s="98"/>
      <c r="AE235" s="121">
        <f t="shared" si="19"/>
        <v>0</v>
      </c>
      <c r="AF235" s="99"/>
      <c r="AG235" s="97"/>
      <c r="AH235" s="96"/>
      <c r="AI235" s="96"/>
      <c r="AJ235" s="100"/>
      <c r="AK235" s="101"/>
      <c r="AL235" s="97"/>
      <c r="AM235" s="97"/>
      <c r="AN235" s="98"/>
      <c r="AO235" s="175"/>
      <c r="AP235" s="99"/>
      <c r="AQ235" s="97"/>
      <c r="AR235" s="96"/>
      <c r="AS235" s="100"/>
      <c r="AT235" s="101"/>
      <c r="AU235" s="97"/>
      <c r="AV235" s="97"/>
      <c r="AW235" s="97"/>
      <c r="AX235" s="98"/>
      <c r="AY235" s="175"/>
      <c r="AZ235" s="99"/>
      <c r="BA235" s="97"/>
      <c r="BB235" s="96"/>
      <c r="BC235" s="96"/>
      <c r="BD235" s="100"/>
      <c r="BE235" s="101"/>
      <c r="BF235" s="97"/>
      <c r="BG235" s="97"/>
      <c r="BH235" s="97"/>
      <c r="BI235" s="97"/>
      <c r="BJ235" s="97"/>
      <c r="BK235" s="96"/>
    </row>
    <row r="236" spans="1:63">
      <c r="A236" s="96" t="s">
        <v>105</v>
      </c>
      <c r="B236" s="1">
        <v>47</v>
      </c>
      <c r="C236" s="1" t="s">
        <v>6</v>
      </c>
      <c r="D236" s="1"/>
      <c r="E236" s="96" t="s">
        <v>632</v>
      </c>
      <c r="F236" s="97"/>
      <c r="G236" s="97"/>
      <c r="H236" s="97"/>
      <c r="I236" s="97"/>
      <c r="J236" s="98"/>
      <c r="K236" s="118">
        <f t="shared" si="18"/>
        <v>0</v>
      </c>
      <c r="L236" s="99"/>
      <c r="M236" s="97"/>
      <c r="N236" s="96"/>
      <c r="O236" s="96"/>
      <c r="P236" s="100"/>
      <c r="Q236" s="101">
        <v>16</v>
      </c>
      <c r="R236" s="97">
        <v>16</v>
      </c>
      <c r="S236" s="97">
        <v>16</v>
      </c>
      <c r="T236" s="98">
        <v>16</v>
      </c>
      <c r="U236" s="121">
        <f>SUM(Q236:T236)</f>
        <v>64</v>
      </c>
      <c r="V236" s="99"/>
      <c r="W236" s="97"/>
      <c r="X236" s="96"/>
      <c r="Y236" s="100"/>
      <c r="Z236" s="101">
        <v>16</v>
      </c>
      <c r="AA236" s="97">
        <v>16</v>
      </c>
      <c r="AB236" s="97">
        <v>16</v>
      </c>
      <c r="AC236" s="97">
        <v>16</v>
      </c>
      <c r="AD236" s="98">
        <v>16</v>
      </c>
      <c r="AE236" s="121">
        <f t="shared" si="19"/>
        <v>80</v>
      </c>
      <c r="AF236" s="99"/>
      <c r="AG236" s="97"/>
      <c r="AH236" s="96"/>
      <c r="AI236" s="96"/>
      <c r="AJ236" s="100"/>
      <c r="AK236" s="101">
        <v>16</v>
      </c>
      <c r="AL236" s="97">
        <v>16</v>
      </c>
      <c r="AM236" s="97">
        <v>16</v>
      </c>
      <c r="AN236" s="98">
        <v>16</v>
      </c>
      <c r="AO236" s="175"/>
      <c r="AP236" s="99"/>
      <c r="AQ236" s="97"/>
      <c r="AR236" s="96"/>
      <c r="AS236" s="100"/>
      <c r="AT236" s="101">
        <v>16</v>
      </c>
      <c r="AU236" s="97">
        <v>16</v>
      </c>
      <c r="AV236" s="97">
        <v>16</v>
      </c>
      <c r="AW236" s="97">
        <v>16</v>
      </c>
      <c r="AX236" s="98">
        <v>16</v>
      </c>
      <c r="AY236" s="175"/>
      <c r="AZ236" s="99"/>
      <c r="BA236" s="97"/>
      <c r="BB236" s="96"/>
      <c r="BC236" s="96"/>
      <c r="BD236" s="100"/>
      <c r="BE236" s="101">
        <v>16</v>
      </c>
      <c r="BF236" s="97">
        <v>16</v>
      </c>
      <c r="BG236" s="97">
        <v>16</v>
      </c>
      <c r="BH236" s="97"/>
      <c r="BI236" s="97"/>
      <c r="BJ236" s="97"/>
      <c r="BK236" s="96"/>
    </row>
    <row r="237" spans="1:63">
      <c r="A237" s="96" t="s">
        <v>105</v>
      </c>
      <c r="B237" s="1">
        <v>47</v>
      </c>
      <c r="C237" s="1" t="s">
        <v>18</v>
      </c>
      <c r="D237" s="1"/>
      <c r="E237" s="96" t="s">
        <v>633</v>
      </c>
      <c r="F237" s="97"/>
      <c r="G237" s="97"/>
      <c r="H237" s="97"/>
      <c r="I237" s="97"/>
      <c r="J237" s="98"/>
      <c r="K237" s="118">
        <f t="shared" si="18"/>
        <v>0</v>
      </c>
      <c r="L237" s="99"/>
      <c r="M237" s="97"/>
      <c r="N237" s="96"/>
      <c r="O237" s="96"/>
      <c r="P237" s="100"/>
      <c r="Q237" s="101">
        <v>4</v>
      </c>
      <c r="R237" s="97">
        <v>4</v>
      </c>
      <c r="S237" s="97">
        <v>4</v>
      </c>
      <c r="T237" s="98">
        <v>4</v>
      </c>
      <c r="U237" s="121">
        <f>SUM(Q237:T237)</f>
        <v>16</v>
      </c>
      <c r="V237" s="99"/>
      <c r="W237" s="97"/>
      <c r="X237" s="96"/>
      <c r="Y237" s="100"/>
      <c r="Z237" s="101">
        <v>4</v>
      </c>
      <c r="AA237" s="97">
        <v>4</v>
      </c>
      <c r="AB237" s="97">
        <v>4</v>
      </c>
      <c r="AC237" s="97">
        <v>4</v>
      </c>
      <c r="AD237" s="98">
        <v>4</v>
      </c>
      <c r="AE237" s="121">
        <f t="shared" si="19"/>
        <v>20</v>
      </c>
      <c r="AF237" s="99"/>
      <c r="AG237" s="97"/>
      <c r="AH237" s="96"/>
      <c r="AI237" s="96"/>
      <c r="AJ237" s="100"/>
      <c r="AK237" s="101">
        <v>4</v>
      </c>
      <c r="AL237" s="97">
        <v>4</v>
      </c>
      <c r="AM237" s="97">
        <v>4</v>
      </c>
      <c r="AN237" s="98">
        <v>4</v>
      </c>
      <c r="AO237" s="175"/>
      <c r="AP237" s="99"/>
      <c r="AQ237" s="97"/>
      <c r="AR237" s="96"/>
      <c r="AS237" s="100"/>
      <c r="AT237" s="101">
        <v>4</v>
      </c>
      <c r="AU237" s="97">
        <v>4</v>
      </c>
      <c r="AV237" s="97">
        <v>4</v>
      </c>
      <c r="AW237" s="97">
        <v>4</v>
      </c>
      <c r="AX237" s="98">
        <v>4</v>
      </c>
      <c r="AY237" s="175"/>
      <c r="AZ237" s="99"/>
      <c r="BA237" s="97"/>
      <c r="BB237" s="96"/>
      <c r="BC237" s="96"/>
      <c r="BD237" s="100"/>
      <c r="BE237" s="101">
        <v>4</v>
      </c>
      <c r="BF237" s="97">
        <v>4</v>
      </c>
      <c r="BG237" s="97">
        <v>4</v>
      </c>
      <c r="BH237" s="97"/>
      <c r="BI237" s="97"/>
      <c r="BJ237" s="97"/>
      <c r="BK237" s="96"/>
    </row>
    <row r="238" spans="1:63">
      <c r="A238" s="96" t="s">
        <v>105</v>
      </c>
      <c r="B238" s="1">
        <v>47</v>
      </c>
      <c r="C238" s="1" t="s">
        <v>14</v>
      </c>
      <c r="D238" s="1"/>
      <c r="E238" s="96" t="s">
        <v>634</v>
      </c>
      <c r="F238" s="97"/>
      <c r="G238" s="97"/>
      <c r="H238" s="97"/>
      <c r="I238" s="97"/>
      <c r="J238" s="98"/>
      <c r="K238" s="118">
        <f t="shared" si="18"/>
        <v>0</v>
      </c>
      <c r="L238" s="99"/>
      <c r="M238" s="97"/>
      <c r="N238" s="96"/>
      <c r="O238" s="96"/>
      <c r="P238" s="100"/>
      <c r="Q238" s="101">
        <v>4</v>
      </c>
      <c r="R238" s="97">
        <v>4</v>
      </c>
      <c r="S238" s="97">
        <v>4</v>
      </c>
      <c r="T238" s="98">
        <v>4</v>
      </c>
      <c r="U238" s="121">
        <f>SUM(Q238:T238)</f>
        <v>16</v>
      </c>
      <c r="V238" s="99"/>
      <c r="W238" s="97"/>
      <c r="X238" s="96"/>
      <c r="Y238" s="100"/>
      <c r="Z238" s="101">
        <v>4</v>
      </c>
      <c r="AA238" s="97">
        <v>4</v>
      </c>
      <c r="AB238" s="97">
        <v>4</v>
      </c>
      <c r="AC238" s="97">
        <v>4</v>
      </c>
      <c r="AD238" s="98">
        <v>4</v>
      </c>
      <c r="AE238" s="121">
        <f t="shared" si="19"/>
        <v>20</v>
      </c>
      <c r="AF238" s="99"/>
      <c r="AG238" s="97"/>
      <c r="AH238" s="96"/>
      <c r="AI238" s="96"/>
      <c r="AJ238" s="100"/>
      <c r="AK238" s="101">
        <v>4</v>
      </c>
      <c r="AL238" s="97">
        <v>4</v>
      </c>
      <c r="AM238" s="97">
        <v>4</v>
      </c>
      <c r="AN238" s="98">
        <v>4</v>
      </c>
      <c r="AO238" s="175"/>
      <c r="AP238" s="99"/>
      <c r="AQ238" s="97"/>
      <c r="AR238" s="96"/>
      <c r="AS238" s="100"/>
      <c r="AT238" s="101">
        <v>4</v>
      </c>
      <c r="AU238" s="97">
        <v>4</v>
      </c>
      <c r="AV238" s="97">
        <v>4</v>
      </c>
      <c r="AW238" s="97">
        <v>4</v>
      </c>
      <c r="AX238" s="98">
        <v>4</v>
      </c>
      <c r="AY238" s="175"/>
      <c r="AZ238" s="99"/>
      <c r="BA238" s="97"/>
      <c r="BB238" s="96"/>
      <c r="BC238" s="96"/>
      <c r="BD238" s="100"/>
      <c r="BE238" s="101">
        <v>4</v>
      </c>
      <c r="BF238" s="97">
        <v>4</v>
      </c>
      <c r="BG238" s="97">
        <v>4</v>
      </c>
      <c r="BH238" s="97"/>
      <c r="BI238" s="97"/>
      <c r="BJ238" s="97"/>
      <c r="BK238" s="96"/>
    </row>
    <row r="239" spans="1:63">
      <c r="A239" s="1" t="s">
        <v>106</v>
      </c>
      <c r="B239" s="1">
        <v>47</v>
      </c>
      <c r="C239" s="1" t="s">
        <v>10</v>
      </c>
      <c r="D239" s="1" t="s">
        <v>635</v>
      </c>
      <c r="E239" s="1" t="s">
        <v>636</v>
      </c>
      <c r="F239" s="59">
        <v>19</v>
      </c>
      <c r="G239" s="59"/>
      <c r="H239" s="59"/>
      <c r="I239" s="59"/>
      <c r="J239" s="78"/>
      <c r="K239" s="118">
        <f t="shared" si="18"/>
        <v>19</v>
      </c>
      <c r="L239" s="75">
        <v>23</v>
      </c>
      <c r="M239" s="59"/>
      <c r="N239" s="1"/>
      <c r="O239" s="1"/>
      <c r="P239" s="76"/>
      <c r="Q239" s="79"/>
      <c r="R239" s="59"/>
      <c r="S239" s="59"/>
      <c r="T239" s="78"/>
      <c r="U239" s="121"/>
      <c r="V239" s="75"/>
      <c r="W239" s="59"/>
      <c r="X239" s="1"/>
      <c r="Y239" s="76"/>
      <c r="Z239" s="79">
        <v>19</v>
      </c>
      <c r="AA239" s="59"/>
      <c r="AB239" s="59"/>
      <c r="AC239" s="59"/>
      <c r="AD239" s="78"/>
      <c r="AE239" s="121">
        <f t="shared" si="19"/>
        <v>19</v>
      </c>
      <c r="AF239" s="75"/>
      <c r="AG239" s="59"/>
      <c r="AH239" s="1"/>
      <c r="AI239" s="1"/>
      <c r="AJ239" s="76"/>
      <c r="AK239" s="79">
        <v>19</v>
      </c>
      <c r="AL239" s="59"/>
      <c r="AM239" s="59"/>
      <c r="AN239" s="78"/>
      <c r="AO239" s="109">
        <f t="shared" ref="AO239:AO250" si="20">SUBTOTAL(9,AK239:AN239)</f>
        <v>19</v>
      </c>
      <c r="AP239" s="75"/>
      <c r="AQ239" s="59">
        <v>0</v>
      </c>
      <c r="AR239" s="1"/>
      <c r="AS239" s="76"/>
      <c r="AT239" s="79">
        <v>19</v>
      </c>
      <c r="AU239" s="59"/>
      <c r="AV239" s="59"/>
      <c r="AW239" s="59"/>
      <c r="AX239" s="78"/>
      <c r="AY239" s="109"/>
      <c r="AZ239" s="75"/>
      <c r="BA239" s="59"/>
      <c r="BB239" s="1"/>
      <c r="BC239" s="1">
        <v>6</v>
      </c>
      <c r="BD239" s="76"/>
      <c r="BE239" s="79">
        <v>19</v>
      </c>
      <c r="BF239" s="59"/>
      <c r="BG239" s="59"/>
      <c r="BH239" s="59"/>
      <c r="BI239" s="59"/>
      <c r="BJ239" s="59"/>
      <c r="BK239" s="1"/>
    </row>
    <row r="240" spans="1:63">
      <c r="A240" s="1" t="s">
        <v>106</v>
      </c>
      <c r="B240" s="1">
        <v>47</v>
      </c>
      <c r="C240" s="1" t="s">
        <v>10</v>
      </c>
      <c r="D240" s="1" t="s">
        <v>635</v>
      </c>
      <c r="E240" s="1" t="s">
        <v>637</v>
      </c>
      <c r="F240" s="59">
        <v>8</v>
      </c>
      <c r="G240" s="59">
        <v>27</v>
      </c>
      <c r="H240" s="59">
        <v>27</v>
      </c>
      <c r="I240" s="59">
        <v>0</v>
      </c>
      <c r="J240" s="78"/>
      <c r="K240" s="118">
        <f t="shared" si="18"/>
        <v>62</v>
      </c>
      <c r="L240" s="75">
        <v>10</v>
      </c>
      <c r="M240" s="59">
        <v>27</v>
      </c>
      <c r="N240" s="1">
        <v>30</v>
      </c>
      <c r="O240" s="1">
        <v>10</v>
      </c>
      <c r="P240" s="76"/>
      <c r="Q240" s="79"/>
      <c r="R240" s="59"/>
      <c r="S240" s="59"/>
      <c r="T240" s="78"/>
      <c r="U240" s="121">
        <f>SUM(Q240:T240)</f>
        <v>0</v>
      </c>
      <c r="V240" s="75"/>
      <c r="W240" s="59"/>
      <c r="X240" s="1"/>
      <c r="Y240" s="76"/>
      <c r="Z240" s="79">
        <v>8</v>
      </c>
      <c r="AA240" s="59">
        <v>27</v>
      </c>
      <c r="AB240" s="59">
        <v>27</v>
      </c>
      <c r="AC240" s="59">
        <v>0</v>
      </c>
      <c r="AD240" s="78"/>
      <c r="AE240" s="121">
        <f t="shared" si="19"/>
        <v>62</v>
      </c>
      <c r="AF240" s="75"/>
      <c r="AG240" s="59"/>
      <c r="AH240" s="1"/>
      <c r="AI240" s="1"/>
      <c r="AJ240" s="76"/>
      <c r="AK240" s="79">
        <v>8</v>
      </c>
      <c r="AL240" s="59">
        <v>27</v>
      </c>
      <c r="AM240" s="59">
        <v>27</v>
      </c>
      <c r="AN240" s="78">
        <v>0</v>
      </c>
      <c r="AO240" s="109">
        <f t="shared" si="20"/>
        <v>62</v>
      </c>
      <c r="AP240" s="75">
        <v>10</v>
      </c>
      <c r="AQ240" s="59">
        <v>0</v>
      </c>
      <c r="AR240" s="1">
        <v>10</v>
      </c>
      <c r="AS240" s="76"/>
      <c r="AT240" s="79">
        <v>8</v>
      </c>
      <c r="AU240" s="59">
        <v>27</v>
      </c>
      <c r="AV240" s="59">
        <v>27</v>
      </c>
      <c r="AW240" s="59">
        <v>0</v>
      </c>
      <c r="AX240" s="78"/>
      <c r="AY240" s="109"/>
      <c r="AZ240" s="75"/>
      <c r="BA240" s="59">
        <v>19</v>
      </c>
      <c r="BB240" s="1">
        <v>24</v>
      </c>
      <c r="BC240" s="1">
        <v>30</v>
      </c>
      <c r="BD240" s="76">
        <v>14</v>
      </c>
      <c r="BE240" s="79">
        <v>8</v>
      </c>
      <c r="BF240" s="59">
        <v>27</v>
      </c>
      <c r="BG240" s="59">
        <v>27</v>
      </c>
      <c r="BH240" s="59"/>
      <c r="BI240" s="59"/>
      <c r="BJ240" s="59"/>
      <c r="BK240" s="1"/>
    </row>
    <row r="241" spans="1:63">
      <c r="A241" s="1" t="s">
        <v>106</v>
      </c>
      <c r="B241" s="1">
        <v>47</v>
      </c>
      <c r="C241" s="1" t="s">
        <v>10</v>
      </c>
      <c r="D241" s="1" t="s">
        <v>638</v>
      </c>
      <c r="E241" s="1" t="s">
        <v>639</v>
      </c>
      <c r="F241" s="59">
        <v>0</v>
      </c>
      <c r="G241" s="59">
        <v>0</v>
      </c>
      <c r="H241" s="59">
        <v>0</v>
      </c>
      <c r="I241" s="59">
        <v>10</v>
      </c>
      <c r="J241" s="78">
        <v>10</v>
      </c>
      <c r="K241" s="118">
        <f t="shared" si="18"/>
        <v>20</v>
      </c>
      <c r="L241" s="75"/>
      <c r="M241" s="59"/>
      <c r="N241" s="1"/>
      <c r="O241" s="1">
        <v>14</v>
      </c>
      <c r="P241" s="76">
        <v>7</v>
      </c>
      <c r="Q241" s="79"/>
      <c r="R241" s="59"/>
      <c r="S241" s="59"/>
      <c r="T241" s="78"/>
      <c r="U241" s="121">
        <f>SUM(Q241:T241)</f>
        <v>0</v>
      </c>
      <c r="V241" s="75">
        <v>4</v>
      </c>
      <c r="W241" s="59">
        <v>9</v>
      </c>
      <c r="X241" s="1">
        <v>18</v>
      </c>
      <c r="Y241" s="76">
        <v>9</v>
      </c>
      <c r="Z241" s="79"/>
      <c r="AA241" s="59"/>
      <c r="AB241" s="59"/>
      <c r="AC241" s="59"/>
      <c r="AD241" s="78"/>
      <c r="AE241" s="121">
        <f t="shared" si="19"/>
        <v>0</v>
      </c>
      <c r="AF241" s="75"/>
      <c r="AG241" s="59"/>
      <c r="AH241" s="1"/>
      <c r="AI241" s="1"/>
      <c r="AJ241" s="76">
        <v>10</v>
      </c>
      <c r="AK241" s="79"/>
      <c r="AL241" s="59"/>
      <c r="AM241" s="59"/>
      <c r="AN241" s="78"/>
      <c r="AO241" s="109">
        <f t="shared" si="20"/>
        <v>0</v>
      </c>
      <c r="AP241" s="75">
        <v>19</v>
      </c>
      <c r="AQ241" s="59">
        <v>0</v>
      </c>
      <c r="AR241" s="1">
        <v>19</v>
      </c>
      <c r="AS241" s="76">
        <v>10</v>
      </c>
      <c r="AT241" s="79"/>
      <c r="AU241" s="59"/>
      <c r="AV241" s="59"/>
      <c r="AW241" s="59"/>
      <c r="AX241" s="78"/>
      <c r="AY241" s="109"/>
      <c r="AZ241" s="75">
        <v>3</v>
      </c>
      <c r="BA241" s="59"/>
      <c r="BB241" s="1"/>
      <c r="BC241" s="1"/>
      <c r="BD241" s="76"/>
      <c r="BE241" s="79"/>
      <c r="BF241" s="59"/>
      <c r="BG241" s="59"/>
      <c r="BH241" s="59"/>
      <c r="BI241" s="59"/>
      <c r="BJ241" s="59"/>
      <c r="BK241" s="1"/>
    </row>
    <row r="242" spans="1:63">
      <c r="A242" s="1" t="s">
        <v>106</v>
      </c>
      <c r="B242" s="1">
        <v>47</v>
      </c>
      <c r="C242" s="1" t="s">
        <v>10</v>
      </c>
      <c r="D242" s="1" t="s">
        <v>638</v>
      </c>
      <c r="E242" s="1" t="s">
        <v>640</v>
      </c>
      <c r="F242" s="59"/>
      <c r="G242" s="59"/>
      <c r="H242" s="59"/>
      <c r="I242" s="59"/>
      <c r="J242" s="78"/>
      <c r="K242" s="118"/>
      <c r="L242" s="75"/>
      <c r="M242" s="59"/>
      <c r="N242" s="1"/>
      <c r="O242" s="1"/>
      <c r="P242" s="76"/>
      <c r="Q242" s="79">
        <v>0</v>
      </c>
      <c r="R242" s="59">
        <v>0</v>
      </c>
      <c r="S242" s="59">
        <v>0</v>
      </c>
      <c r="T242" s="78">
        <v>0</v>
      </c>
      <c r="U242" s="121"/>
      <c r="V242" s="75">
        <v>41</v>
      </c>
      <c r="W242" s="59">
        <v>20</v>
      </c>
      <c r="X242" s="1">
        <v>30</v>
      </c>
      <c r="Y242" s="76"/>
      <c r="Z242" s="79"/>
      <c r="AA242" s="59"/>
      <c r="AB242" s="59"/>
      <c r="AC242" s="59"/>
      <c r="AD242" s="78"/>
      <c r="AE242" s="121"/>
      <c r="AF242" s="75"/>
      <c r="AG242" s="59"/>
      <c r="AH242" s="1"/>
      <c r="AI242" s="1"/>
      <c r="AJ242" s="76"/>
      <c r="AK242" s="79"/>
      <c r="AL242" s="59"/>
      <c r="AM242" s="59"/>
      <c r="AN242" s="78"/>
      <c r="AO242" s="109">
        <f t="shared" si="20"/>
        <v>0</v>
      </c>
      <c r="AP242" s="75"/>
      <c r="AQ242" s="59">
        <v>0</v>
      </c>
      <c r="AR242" s="1"/>
      <c r="AS242" s="76"/>
      <c r="AT242" s="79"/>
      <c r="AU242" s="59"/>
      <c r="AV242" s="59"/>
      <c r="AW242" s="59"/>
      <c r="AX242" s="78"/>
      <c r="AY242" s="109"/>
      <c r="AZ242" s="75"/>
      <c r="BA242" s="59"/>
      <c r="BB242" s="1"/>
      <c r="BC242" s="1"/>
      <c r="BD242" s="76"/>
      <c r="BE242" s="79"/>
      <c r="BF242" s="59"/>
      <c r="BG242" s="59"/>
      <c r="BH242" s="59"/>
      <c r="BI242" s="59"/>
      <c r="BJ242" s="59"/>
      <c r="BK242" s="1"/>
    </row>
    <row r="243" spans="1:63">
      <c r="A243" s="1" t="s">
        <v>106</v>
      </c>
      <c r="B243" s="1">
        <v>47</v>
      </c>
      <c r="C243" s="1" t="s">
        <v>10</v>
      </c>
      <c r="D243" s="1" t="s">
        <v>638</v>
      </c>
      <c r="E243" s="1" t="s">
        <v>641</v>
      </c>
      <c r="F243" s="59"/>
      <c r="G243" s="59"/>
      <c r="H243" s="59"/>
      <c r="I243" s="59"/>
      <c r="J243" s="78"/>
      <c r="K243" s="118"/>
      <c r="L243" s="75"/>
      <c r="M243" s="59"/>
      <c r="N243" s="1"/>
      <c r="O243" s="1"/>
      <c r="P243" s="76"/>
      <c r="Q243" s="79"/>
      <c r="R243" s="59"/>
      <c r="S243" s="59"/>
      <c r="T243" s="78"/>
      <c r="U243" s="121"/>
      <c r="V243" s="75"/>
      <c r="W243" s="59"/>
      <c r="X243" s="1"/>
      <c r="Y243" s="76">
        <v>9</v>
      </c>
      <c r="Z243" s="79"/>
      <c r="AA243" s="59"/>
      <c r="AB243" s="59"/>
      <c r="AC243" s="59"/>
      <c r="AD243" s="78"/>
      <c r="AE243" s="121"/>
      <c r="AF243" s="75"/>
      <c r="AG243" s="59"/>
      <c r="AH243" s="1"/>
      <c r="AI243" s="1"/>
      <c r="AJ243" s="76"/>
      <c r="AK243" s="79"/>
      <c r="AL243" s="59"/>
      <c r="AM243" s="59"/>
      <c r="AN243" s="78"/>
      <c r="AO243" s="109">
        <f t="shared" si="20"/>
        <v>0</v>
      </c>
      <c r="AP243" s="75"/>
      <c r="AQ243" s="59">
        <v>0</v>
      </c>
      <c r="AR243" s="1"/>
      <c r="AS243" s="76"/>
      <c r="AT243" s="79"/>
      <c r="AU243" s="59"/>
      <c r="AV243" s="59"/>
      <c r="AW243" s="59"/>
      <c r="AX243" s="78"/>
      <c r="AY243" s="109"/>
      <c r="AZ243" s="75"/>
      <c r="BA243" s="59"/>
      <c r="BB243" s="1"/>
      <c r="BC243" s="1"/>
      <c r="BD243" s="76"/>
      <c r="BE243" s="79"/>
      <c r="BF243" s="59"/>
      <c r="BG243" s="59"/>
      <c r="BH243" s="59"/>
      <c r="BI243" s="59"/>
      <c r="BJ243" s="59"/>
      <c r="BK243" s="1"/>
    </row>
    <row r="244" spans="1:63">
      <c r="A244" s="1" t="s">
        <v>106</v>
      </c>
      <c r="B244" s="1">
        <v>47</v>
      </c>
      <c r="C244" s="1" t="s">
        <v>10</v>
      </c>
      <c r="D244" s="1" t="s">
        <v>638</v>
      </c>
      <c r="E244" s="1" t="s">
        <v>642</v>
      </c>
      <c r="F244" s="59">
        <v>0</v>
      </c>
      <c r="G244" s="59">
        <v>0</v>
      </c>
      <c r="H244" s="59">
        <v>0</v>
      </c>
      <c r="I244" s="59">
        <v>17</v>
      </c>
      <c r="J244" s="78">
        <v>17</v>
      </c>
      <c r="K244" s="118">
        <f>SUM(F244:J244)</f>
        <v>34</v>
      </c>
      <c r="L244" s="75"/>
      <c r="M244" s="59"/>
      <c r="N244" s="1">
        <v>6</v>
      </c>
      <c r="O244" s="1">
        <v>19</v>
      </c>
      <c r="P244" s="76">
        <v>1</v>
      </c>
      <c r="Q244" s="79">
        <v>27</v>
      </c>
      <c r="R244" s="59">
        <v>27</v>
      </c>
      <c r="S244" s="59">
        <v>27</v>
      </c>
      <c r="T244" s="78"/>
      <c r="U244" s="121">
        <f>SUM(Q244:T244)</f>
        <v>81</v>
      </c>
      <c r="V244" s="75"/>
      <c r="W244" s="59"/>
      <c r="X244" s="1"/>
      <c r="Y244" s="76">
        <v>27</v>
      </c>
      <c r="Z244" s="79">
        <v>27</v>
      </c>
      <c r="AA244" s="59">
        <v>27</v>
      </c>
      <c r="AB244" s="59"/>
      <c r="AC244" s="59"/>
      <c r="AD244" s="78"/>
      <c r="AE244" s="121">
        <f>SUM(Z244:AD244)</f>
        <v>54</v>
      </c>
      <c r="AF244" s="75">
        <v>22</v>
      </c>
      <c r="AG244" s="59">
        <v>18</v>
      </c>
      <c r="AH244" s="1">
        <v>22</v>
      </c>
      <c r="AI244" s="1">
        <v>19</v>
      </c>
      <c r="AJ244" s="76">
        <v>14</v>
      </c>
      <c r="AK244" s="79"/>
      <c r="AL244" s="59"/>
      <c r="AM244" s="59"/>
      <c r="AN244" s="78"/>
      <c r="AO244" s="109">
        <f t="shared" si="20"/>
        <v>0</v>
      </c>
      <c r="AP244" s="75">
        <v>9</v>
      </c>
      <c r="AQ244" s="59">
        <v>0</v>
      </c>
      <c r="AR244" s="1">
        <v>13</v>
      </c>
      <c r="AS244" s="76">
        <v>14</v>
      </c>
      <c r="AT244" s="79"/>
      <c r="AU244" s="59"/>
      <c r="AV244" s="59"/>
      <c r="AW244" s="59"/>
      <c r="AX244" s="78"/>
      <c r="AY244" s="109"/>
      <c r="AZ244" s="75">
        <v>10</v>
      </c>
      <c r="BA244" s="59"/>
      <c r="BB244" s="1"/>
      <c r="BC244" s="1"/>
      <c r="BD244" s="76"/>
      <c r="BE244" s="79"/>
      <c r="BF244" s="59"/>
      <c r="BG244" s="59"/>
      <c r="BH244" s="59"/>
      <c r="BI244" s="59"/>
      <c r="BJ244" s="59"/>
      <c r="BK244" s="1"/>
    </row>
    <row r="245" spans="1:63">
      <c r="A245" s="1" t="s">
        <v>106</v>
      </c>
      <c r="B245" s="1">
        <v>47</v>
      </c>
      <c r="C245" s="1" t="s">
        <v>10</v>
      </c>
      <c r="D245" s="1" t="s">
        <v>638</v>
      </c>
      <c r="E245" s="1" t="s">
        <v>643</v>
      </c>
      <c r="F245" s="59">
        <v>0</v>
      </c>
      <c r="G245" s="59">
        <v>0</v>
      </c>
      <c r="H245" s="59">
        <v>0</v>
      </c>
      <c r="I245" s="59">
        <v>0</v>
      </c>
      <c r="J245" s="78">
        <v>0</v>
      </c>
      <c r="K245" s="118">
        <f>SUM(F245:J245)</f>
        <v>0</v>
      </c>
      <c r="L245" s="75"/>
      <c r="M245" s="59"/>
      <c r="N245" s="1"/>
      <c r="O245" s="1"/>
      <c r="P245" s="76">
        <v>1</v>
      </c>
      <c r="Q245" s="79"/>
      <c r="R245" s="59"/>
      <c r="S245" s="59"/>
      <c r="T245" s="78">
        <v>27</v>
      </c>
      <c r="U245" s="121">
        <f>SUM(Q245:T245)</f>
        <v>27</v>
      </c>
      <c r="V245" s="75"/>
      <c r="W245" s="59"/>
      <c r="X245" s="1"/>
      <c r="Y245" s="76"/>
      <c r="Z245" s="79"/>
      <c r="AA245" s="59"/>
      <c r="AB245" s="59"/>
      <c r="AC245" s="59"/>
      <c r="AD245" s="78"/>
      <c r="AE245" s="121">
        <f>SUM(Z245:AD245)</f>
        <v>0</v>
      </c>
      <c r="AF245" s="75"/>
      <c r="AG245" s="59"/>
      <c r="AH245" s="1"/>
      <c r="AI245" s="1"/>
      <c r="AJ245" s="76"/>
      <c r="AK245" s="79"/>
      <c r="AL245" s="59"/>
      <c r="AM245" s="59"/>
      <c r="AN245" s="78"/>
      <c r="AO245" s="109">
        <f t="shared" si="20"/>
        <v>0</v>
      </c>
      <c r="AP245" s="75"/>
      <c r="AQ245" s="59">
        <v>0</v>
      </c>
      <c r="AR245" s="1"/>
      <c r="AS245" s="76"/>
      <c r="AT245" s="79"/>
      <c r="AU245" s="59"/>
      <c r="AV245" s="59"/>
      <c r="AW245" s="59"/>
      <c r="AX245" s="78"/>
      <c r="AY245" s="109"/>
      <c r="AZ245" s="75"/>
      <c r="BA245" s="59"/>
      <c r="BB245" s="1"/>
      <c r="BC245" s="1"/>
      <c r="BD245" s="76"/>
      <c r="BE245" s="79"/>
      <c r="BF245" s="59"/>
      <c r="BG245" s="59"/>
      <c r="BH245" s="59"/>
      <c r="BI245" s="59"/>
      <c r="BJ245" s="59"/>
      <c r="BK245" s="1"/>
    </row>
    <row r="246" spans="1:63">
      <c r="A246" s="1" t="s">
        <v>106</v>
      </c>
      <c r="B246" s="1">
        <v>47</v>
      </c>
      <c r="C246" s="1" t="s">
        <v>10</v>
      </c>
      <c r="D246" s="1" t="s">
        <v>638</v>
      </c>
      <c r="E246" s="1" t="s">
        <v>644</v>
      </c>
      <c r="F246" s="59">
        <v>0</v>
      </c>
      <c r="G246" s="59">
        <v>0</v>
      </c>
      <c r="H246" s="59">
        <v>0</v>
      </c>
      <c r="I246" s="59">
        <v>0</v>
      </c>
      <c r="J246" s="78">
        <v>0</v>
      </c>
      <c r="K246" s="118">
        <f>SUM(F246:J246)</f>
        <v>0</v>
      </c>
      <c r="L246" s="75"/>
      <c r="M246" s="59"/>
      <c r="N246" s="1"/>
      <c r="O246" s="1"/>
      <c r="P246" s="76"/>
      <c r="Q246" s="79"/>
      <c r="R246" s="59"/>
      <c r="S246" s="59"/>
      <c r="T246" s="78"/>
      <c r="U246" s="121">
        <f>SUM(Q246:T246)</f>
        <v>0</v>
      </c>
      <c r="V246" s="75"/>
      <c r="W246" s="59"/>
      <c r="X246" s="1"/>
      <c r="Y246" s="76"/>
      <c r="Z246" s="79"/>
      <c r="AA246" s="59"/>
      <c r="AB246" s="59">
        <v>27</v>
      </c>
      <c r="AC246" s="59">
        <v>27</v>
      </c>
      <c r="AD246" s="78"/>
      <c r="AE246" s="121">
        <f>SUM(Z246:AD246)</f>
        <v>54</v>
      </c>
      <c r="AF246" s="75"/>
      <c r="AG246" s="59"/>
      <c r="AH246" s="1"/>
      <c r="AI246" s="1"/>
      <c r="AJ246" s="76"/>
      <c r="AK246" s="79"/>
      <c r="AL246" s="59"/>
      <c r="AM246" s="59"/>
      <c r="AN246" s="78"/>
      <c r="AO246" s="109">
        <f t="shared" si="20"/>
        <v>0</v>
      </c>
      <c r="AP246" s="75"/>
      <c r="AQ246" s="59">
        <v>0</v>
      </c>
      <c r="AR246" s="1"/>
      <c r="AS246" s="76"/>
      <c r="AT246" s="79"/>
      <c r="AU246" s="59"/>
      <c r="AV246" s="59"/>
      <c r="AW246" s="59"/>
      <c r="AX246" s="78"/>
      <c r="AY246" s="109"/>
      <c r="AZ246" s="75"/>
      <c r="BA246" s="59"/>
      <c r="BB246" s="1"/>
      <c r="BC246" s="1"/>
      <c r="BD246" s="76"/>
      <c r="BE246" s="79"/>
      <c r="BF246" s="59"/>
      <c r="BG246" s="59"/>
      <c r="BH246" s="59"/>
      <c r="BI246" s="59"/>
      <c r="BJ246" s="59"/>
      <c r="BK246" s="1"/>
    </row>
    <row r="247" spans="1:63">
      <c r="A247" s="1" t="s">
        <v>106</v>
      </c>
      <c r="B247" s="1">
        <v>47</v>
      </c>
      <c r="C247" s="1" t="s">
        <v>10</v>
      </c>
      <c r="D247" s="1" t="s">
        <v>638</v>
      </c>
      <c r="E247" s="1" t="s">
        <v>645</v>
      </c>
      <c r="F247" s="59">
        <v>0</v>
      </c>
      <c r="G247" s="59">
        <v>0</v>
      </c>
      <c r="H247" s="59">
        <v>0</v>
      </c>
      <c r="I247" s="59">
        <v>0</v>
      </c>
      <c r="J247" s="78">
        <v>0</v>
      </c>
      <c r="K247" s="118">
        <f>SUM(F247:J247)</f>
        <v>0</v>
      </c>
      <c r="L247" s="75"/>
      <c r="M247" s="59"/>
      <c r="N247" s="1"/>
      <c r="O247" s="1"/>
      <c r="P247" s="76"/>
      <c r="Q247" s="79"/>
      <c r="R247" s="59"/>
      <c r="S247" s="59"/>
      <c r="T247" s="78"/>
      <c r="U247" s="121">
        <f>SUM(Q247:T247)</f>
        <v>0</v>
      </c>
      <c r="V247" s="75"/>
      <c r="W247" s="59"/>
      <c r="X247" s="1"/>
      <c r="Y247" s="76"/>
      <c r="Z247" s="79"/>
      <c r="AA247" s="59"/>
      <c r="AB247" s="59"/>
      <c r="AC247" s="59"/>
      <c r="AD247" s="78">
        <v>27</v>
      </c>
      <c r="AE247" s="121">
        <f>SUM(Z247:AD247)</f>
        <v>27</v>
      </c>
      <c r="AF247" s="75"/>
      <c r="AG247" s="59"/>
      <c r="AH247" s="1"/>
      <c r="AI247" s="1"/>
      <c r="AJ247" s="76"/>
      <c r="AK247" s="79">
        <v>27</v>
      </c>
      <c r="AL247" s="59">
        <v>27</v>
      </c>
      <c r="AM247" s="59">
        <v>27</v>
      </c>
      <c r="AN247" s="78">
        <v>27</v>
      </c>
      <c r="AO247" s="109">
        <f t="shared" si="20"/>
        <v>108</v>
      </c>
      <c r="AP247" s="75"/>
      <c r="AQ247" s="59">
        <v>0</v>
      </c>
      <c r="AR247" s="1"/>
      <c r="AS247" s="76"/>
      <c r="AT247" s="79"/>
      <c r="AU247" s="59"/>
      <c r="AV247" s="59"/>
      <c r="AW247" s="59"/>
      <c r="AX247" s="78"/>
      <c r="AY247" s="109"/>
      <c r="AZ247" s="75"/>
      <c r="BA247" s="59"/>
      <c r="BB247" s="1"/>
      <c r="BC247" s="1"/>
      <c r="BD247" s="76"/>
      <c r="BE247" s="79"/>
      <c r="BF247" s="59"/>
      <c r="BG247" s="59"/>
      <c r="BH247" s="59"/>
      <c r="BI247" s="59"/>
      <c r="BJ247" s="59"/>
      <c r="BK247" s="1"/>
    </row>
    <row r="248" spans="1:63">
      <c r="A248" s="1" t="s">
        <v>106</v>
      </c>
      <c r="B248" s="1">
        <v>47</v>
      </c>
      <c r="C248" s="1" t="s">
        <v>10</v>
      </c>
      <c r="D248" s="1" t="s">
        <v>638</v>
      </c>
      <c r="E248" s="1" t="s">
        <v>646</v>
      </c>
      <c r="F248" s="59">
        <v>0</v>
      </c>
      <c r="G248" s="59">
        <v>0</v>
      </c>
      <c r="H248" s="59">
        <v>0</v>
      </c>
      <c r="I248" s="59">
        <v>0</v>
      </c>
      <c r="J248" s="78">
        <v>0</v>
      </c>
      <c r="K248" s="118">
        <f>SUM(F248:J248)</f>
        <v>0</v>
      </c>
      <c r="L248" s="75"/>
      <c r="M248" s="59"/>
      <c r="N248" s="1"/>
      <c r="O248" s="1"/>
      <c r="P248" s="76"/>
      <c r="Q248" s="79"/>
      <c r="R248" s="59"/>
      <c r="S248" s="59"/>
      <c r="T248" s="78"/>
      <c r="U248" s="121">
        <f>SUM(Q248:T248)</f>
        <v>0</v>
      </c>
      <c r="V248" s="75"/>
      <c r="W248" s="59"/>
      <c r="X248" s="1"/>
      <c r="Y248" s="76"/>
      <c r="Z248" s="79"/>
      <c r="AA248" s="59"/>
      <c r="AB248" s="59"/>
      <c r="AC248" s="59"/>
      <c r="AD248" s="78"/>
      <c r="AE248" s="121">
        <f>SUM(Z248:AD248)</f>
        <v>0</v>
      </c>
      <c r="AF248" s="75">
        <v>9</v>
      </c>
      <c r="AG248" s="59">
        <v>18</v>
      </c>
      <c r="AH248" s="1"/>
      <c r="AI248" s="1">
        <v>5</v>
      </c>
      <c r="AJ248" s="76"/>
      <c r="AK248" s="79"/>
      <c r="AL248" s="59"/>
      <c r="AM248" s="59"/>
      <c r="AN248" s="78"/>
      <c r="AO248" s="109">
        <f t="shared" si="20"/>
        <v>0</v>
      </c>
      <c r="AP248" s="75"/>
      <c r="AQ248" s="59">
        <v>0</v>
      </c>
      <c r="AR248" s="1"/>
      <c r="AS248" s="76"/>
      <c r="AT248" s="79">
        <v>27</v>
      </c>
      <c r="AU248" s="59">
        <v>27</v>
      </c>
      <c r="AV248" s="59">
        <v>27</v>
      </c>
      <c r="AW248" s="59">
        <v>27</v>
      </c>
      <c r="AX248" s="78">
        <v>27</v>
      </c>
      <c r="AY248" s="109"/>
      <c r="AZ248" s="75"/>
      <c r="BA248" s="59">
        <v>14</v>
      </c>
      <c r="BB248" s="1">
        <v>6</v>
      </c>
      <c r="BC248" s="1"/>
      <c r="BD248" s="76"/>
      <c r="BE248" s="79"/>
      <c r="BF248" s="59"/>
      <c r="BG248" s="59"/>
      <c r="BH248" s="59"/>
      <c r="BI248" s="59"/>
      <c r="BJ248" s="59"/>
      <c r="BK248" s="1"/>
    </row>
    <row r="249" spans="1:63">
      <c r="A249" s="1" t="s">
        <v>106</v>
      </c>
      <c r="B249" s="1">
        <v>47</v>
      </c>
      <c r="C249" s="1" t="s">
        <v>10</v>
      </c>
      <c r="D249" s="1" t="s">
        <v>635</v>
      </c>
      <c r="E249" s="1" t="s">
        <v>647</v>
      </c>
      <c r="F249" s="59"/>
      <c r="G249" s="59"/>
      <c r="H249" s="59"/>
      <c r="I249" s="59"/>
      <c r="J249" s="78"/>
      <c r="K249" s="118"/>
      <c r="L249" s="75"/>
      <c r="M249" s="59"/>
      <c r="N249" s="1"/>
      <c r="O249" s="1"/>
      <c r="P249" s="76">
        <v>1</v>
      </c>
      <c r="Q249" s="79"/>
      <c r="R249" s="59"/>
      <c r="S249" s="59"/>
      <c r="T249" s="78"/>
      <c r="U249" s="121"/>
      <c r="V249" s="75"/>
      <c r="W249" s="59"/>
      <c r="X249" s="1"/>
      <c r="Y249" s="76"/>
      <c r="Z249" s="79"/>
      <c r="AA249" s="59"/>
      <c r="AB249" s="59"/>
      <c r="AC249" s="59"/>
      <c r="AD249" s="78"/>
      <c r="AE249" s="121"/>
      <c r="AF249" s="75"/>
      <c r="AG249" s="59"/>
      <c r="AH249" s="1"/>
      <c r="AI249" s="1"/>
      <c r="AJ249" s="76"/>
      <c r="AK249" s="79"/>
      <c r="AL249" s="59"/>
      <c r="AM249" s="59"/>
      <c r="AN249" s="78"/>
      <c r="AO249" s="109">
        <f t="shared" si="20"/>
        <v>0</v>
      </c>
      <c r="AP249" s="75"/>
      <c r="AQ249" s="59">
        <v>0</v>
      </c>
      <c r="AR249" s="1"/>
      <c r="AS249" s="76"/>
      <c r="AT249" s="79"/>
      <c r="AU249" s="59"/>
      <c r="AV249" s="59"/>
      <c r="AW249" s="59"/>
      <c r="AX249" s="78"/>
      <c r="AY249" s="109"/>
      <c r="AZ249" s="75"/>
      <c r="BA249" s="59"/>
      <c r="BB249" s="1"/>
      <c r="BC249" s="1"/>
      <c r="BD249" s="76"/>
      <c r="BE249" s="79"/>
      <c r="BF249" s="59"/>
      <c r="BG249" s="59"/>
      <c r="BH249" s="59"/>
      <c r="BI249" s="59"/>
      <c r="BJ249" s="59"/>
      <c r="BK249" s="1"/>
    </row>
    <row r="250" spans="1:63">
      <c r="A250" s="1" t="s">
        <v>106</v>
      </c>
      <c r="B250" s="1">
        <v>47</v>
      </c>
      <c r="C250" s="1" t="s">
        <v>6</v>
      </c>
      <c r="D250" s="1"/>
      <c r="E250" s="1" t="s">
        <v>377</v>
      </c>
      <c r="F250" s="59">
        <v>6</v>
      </c>
      <c r="G250" s="59">
        <v>6</v>
      </c>
      <c r="H250" s="59">
        <v>6</v>
      </c>
      <c r="I250" s="59">
        <v>6</v>
      </c>
      <c r="J250" s="78"/>
      <c r="K250" s="118">
        <f>SUM(F250:J250)</f>
        <v>24</v>
      </c>
      <c r="L250" s="75">
        <v>0</v>
      </c>
      <c r="M250" s="59">
        <v>13</v>
      </c>
      <c r="N250" s="1">
        <v>0</v>
      </c>
      <c r="O250" s="1">
        <v>1</v>
      </c>
      <c r="P250" s="76"/>
      <c r="Q250" s="79">
        <v>6</v>
      </c>
      <c r="R250" s="59">
        <v>6</v>
      </c>
      <c r="S250" s="59">
        <v>6</v>
      </c>
      <c r="T250" s="78">
        <v>0</v>
      </c>
      <c r="U250" s="121">
        <f>SUM(Q250:T250)</f>
        <v>18</v>
      </c>
      <c r="V250" s="75"/>
      <c r="W250" s="59">
        <v>18</v>
      </c>
      <c r="X250" s="1"/>
      <c r="Y250" s="76"/>
      <c r="Z250" s="79">
        <v>6</v>
      </c>
      <c r="AA250" s="59">
        <v>6</v>
      </c>
      <c r="AB250" s="59">
        <v>6</v>
      </c>
      <c r="AC250" s="59">
        <v>0</v>
      </c>
      <c r="AD250" s="78"/>
      <c r="AE250" s="121">
        <f>SUM(Z250:AD250)</f>
        <v>18</v>
      </c>
      <c r="AF250" s="75">
        <v>12</v>
      </c>
      <c r="AG250" s="59">
        <v>3</v>
      </c>
      <c r="AH250" s="1"/>
      <c r="AI250" s="1"/>
      <c r="AJ250" s="76">
        <v>2</v>
      </c>
      <c r="AK250" s="79">
        <v>6</v>
      </c>
      <c r="AL250" s="59">
        <v>6</v>
      </c>
      <c r="AM250" s="59">
        <v>6</v>
      </c>
      <c r="AN250" s="78">
        <v>0</v>
      </c>
      <c r="AO250" s="109">
        <f t="shared" si="20"/>
        <v>18</v>
      </c>
      <c r="AP250" s="75"/>
      <c r="AQ250" s="59">
        <v>0</v>
      </c>
      <c r="AR250" s="1"/>
      <c r="AS250" s="76"/>
      <c r="AT250" s="79">
        <v>6</v>
      </c>
      <c r="AU250" s="59">
        <v>6</v>
      </c>
      <c r="AV250" s="59">
        <v>6</v>
      </c>
      <c r="AW250" s="59">
        <v>0</v>
      </c>
      <c r="AX250" s="78"/>
      <c r="AY250" s="109"/>
      <c r="AZ250" s="75">
        <v>1</v>
      </c>
      <c r="BA250" s="59">
        <v>3</v>
      </c>
      <c r="BB250" s="1">
        <v>4</v>
      </c>
      <c r="BC250" s="1"/>
      <c r="BD250" s="76"/>
      <c r="BE250" s="79">
        <v>6</v>
      </c>
      <c r="BF250" s="59">
        <v>6</v>
      </c>
      <c r="BG250" s="59">
        <v>6</v>
      </c>
      <c r="BH250" s="59"/>
      <c r="BI250" s="59"/>
      <c r="BJ250" s="59"/>
      <c r="BK250" s="1"/>
    </row>
    <row r="251" spans="1:63">
      <c r="A251" s="1" t="s">
        <v>106</v>
      </c>
      <c r="B251" s="1">
        <v>47</v>
      </c>
      <c r="C251" s="1" t="s">
        <v>6</v>
      </c>
      <c r="D251" s="1"/>
      <c r="E251" s="1" t="s">
        <v>648</v>
      </c>
      <c r="F251" s="59"/>
      <c r="G251" s="59"/>
      <c r="H251" s="59"/>
      <c r="I251" s="59"/>
      <c r="J251" s="78"/>
      <c r="K251" s="118"/>
      <c r="L251" s="75"/>
      <c r="M251" s="59"/>
      <c r="N251" s="1"/>
      <c r="O251" s="1"/>
      <c r="P251" s="76"/>
      <c r="Q251" s="79"/>
      <c r="R251" s="59"/>
      <c r="S251" s="59"/>
      <c r="T251" s="78"/>
      <c r="U251" s="121"/>
      <c r="V251" s="75"/>
      <c r="W251" s="59"/>
      <c r="X251" s="1"/>
      <c r="Y251" s="76"/>
      <c r="Z251" s="79"/>
      <c r="AA251" s="59"/>
      <c r="AB251" s="59"/>
      <c r="AC251" s="59"/>
      <c r="AD251" s="78"/>
      <c r="AE251" s="121"/>
      <c r="AF251" s="75"/>
      <c r="AG251" s="59"/>
      <c r="AH251" s="1">
        <v>4</v>
      </c>
      <c r="AI251" s="1"/>
      <c r="AJ251" s="76">
        <v>4</v>
      </c>
      <c r="AK251" s="79"/>
      <c r="AL251" s="59"/>
      <c r="AM251" s="59"/>
      <c r="AN251" s="78"/>
      <c r="AO251" s="109"/>
      <c r="AP251" s="75"/>
      <c r="AQ251" s="59">
        <v>0</v>
      </c>
      <c r="AR251" s="1"/>
      <c r="AS251" s="76"/>
      <c r="AT251" s="79"/>
      <c r="AU251" s="59"/>
      <c r="AV251" s="59"/>
      <c r="AW251" s="59"/>
      <c r="AX251" s="78"/>
      <c r="AY251" s="109"/>
      <c r="AZ251" s="75"/>
      <c r="BA251" s="59"/>
      <c r="BB251" s="1">
        <v>6</v>
      </c>
      <c r="BC251" s="1">
        <v>10</v>
      </c>
      <c r="BD251" s="76">
        <v>6</v>
      </c>
      <c r="BE251" s="79"/>
      <c r="BF251" s="59"/>
      <c r="BG251" s="59"/>
      <c r="BH251" s="59"/>
      <c r="BI251" s="59"/>
      <c r="BJ251" s="59"/>
      <c r="BK251" s="1"/>
    </row>
    <row r="252" spans="1:63">
      <c r="A252" s="1" t="s">
        <v>106</v>
      </c>
      <c r="B252" s="1">
        <v>47</v>
      </c>
      <c r="C252" s="1" t="s">
        <v>6</v>
      </c>
      <c r="D252" s="1"/>
      <c r="E252" s="1" t="s">
        <v>649</v>
      </c>
      <c r="F252" s="59"/>
      <c r="G252" s="59"/>
      <c r="H252" s="59"/>
      <c r="I252" s="59"/>
      <c r="J252" s="78"/>
      <c r="K252" s="118"/>
      <c r="L252" s="75"/>
      <c r="M252" s="59"/>
      <c r="N252" s="1"/>
      <c r="O252" s="1"/>
      <c r="P252" s="76"/>
      <c r="Q252" s="79">
        <v>0</v>
      </c>
      <c r="R252" s="59">
        <v>0</v>
      </c>
      <c r="S252" s="59">
        <v>0</v>
      </c>
      <c r="T252" s="78">
        <v>0</v>
      </c>
      <c r="U252" s="121">
        <v>0</v>
      </c>
      <c r="V252" s="75">
        <v>5</v>
      </c>
      <c r="W252" s="59"/>
      <c r="X252" s="1"/>
      <c r="Y252" s="76"/>
      <c r="Z252" s="79"/>
      <c r="AA252" s="59"/>
      <c r="AB252" s="59"/>
      <c r="AC252" s="59"/>
      <c r="AD252" s="78"/>
      <c r="AE252" s="121"/>
      <c r="AF252" s="75"/>
      <c r="AG252" s="59"/>
      <c r="AH252" s="1"/>
      <c r="AI252" s="1"/>
      <c r="AJ252" s="76"/>
      <c r="AK252" s="79"/>
      <c r="AL252" s="59"/>
      <c r="AM252" s="59"/>
      <c r="AN252" s="78"/>
      <c r="AO252" s="109">
        <f t="shared" ref="AO252:AO259" si="21">SUBTOTAL(9,AK252:AN252)</f>
        <v>0</v>
      </c>
      <c r="AP252" s="75"/>
      <c r="AQ252" s="59">
        <v>0</v>
      </c>
      <c r="AR252" s="1"/>
      <c r="AS252" s="76"/>
      <c r="AT252" s="79"/>
      <c r="AU252" s="59"/>
      <c r="AV252" s="59"/>
      <c r="AW252" s="59"/>
      <c r="AX252" s="78"/>
      <c r="AY252" s="109"/>
      <c r="AZ252" s="75">
        <v>10</v>
      </c>
      <c r="BA252" s="59"/>
      <c r="BB252" s="1"/>
      <c r="BC252" s="1"/>
      <c r="BD252" s="76"/>
      <c r="BE252" s="79"/>
      <c r="BF252" s="59"/>
      <c r="BG252" s="59"/>
      <c r="BH252" s="59"/>
      <c r="BI252" s="59"/>
      <c r="BJ252" s="59"/>
      <c r="BK252" s="1"/>
    </row>
    <row r="253" spans="1:63">
      <c r="A253" s="1" t="s">
        <v>106</v>
      </c>
      <c r="B253" s="1">
        <v>47</v>
      </c>
      <c r="C253" s="1" t="s">
        <v>6</v>
      </c>
      <c r="D253" s="1"/>
      <c r="E253" s="1" t="s">
        <v>650</v>
      </c>
      <c r="F253" s="59"/>
      <c r="G253" s="59"/>
      <c r="H253" s="59"/>
      <c r="I253" s="59"/>
      <c r="J253" s="78"/>
      <c r="K253" s="118"/>
      <c r="L253" s="75"/>
      <c r="M253" s="59"/>
      <c r="N253" s="1"/>
      <c r="O253" s="1"/>
      <c r="P253" s="76"/>
      <c r="Q253" s="79">
        <v>0</v>
      </c>
      <c r="R253" s="59">
        <v>0</v>
      </c>
      <c r="S253" s="59">
        <v>0</v>
      </c>
      <c r="T253" s="78">
        <v>0</v>
      </c>
      <c r="U253" s="121"/>
      <c r="V253" s="75">
        <v>13</v>
      </c>
      <c r="W253" s="59"/>
      <c r="X253" s="1"/>
      <c r="Y253" s="76">
        <v>12</v>
      </c>
      <c r="Z253" s="79"/>
      <c r="AA253" s="59"/>
      <c r="AB253" s="59"/>
      <c r="AC253" s="78"/>
      <c r="AD253" s="78"/>
      <c r="AE253" s="121"/>
      <c r="AF253" s="75"/>
      <c r="AG253" s="59"/>
      <c r="AH253" s="1"/>
      <c r="AI253" s="1"/>
      <c r="AJ253" s="76"/>
      <c r="AK253" s="79"/>
      <c r="AL253" s="59"/>
      <c r="AM253" s="59"/>
      <c r="AN253" s="78"/>
      <c r="AO253" s="109">
        <f t="shared" si="21"/>
        <v>0</v>
      </c>
      <c r="AP253" s="75"/>
      <c r="AQ253" s="59">
        <v>0</v>
      </c>
      <c r="AR253" s="1"/>
      <c r="AS253" s="76"/>
      <c r="AT253" s="79"/>
      <c r="AU253" s="59"/>
      <c r="AV253" s="59"/>
      <c r="AW253" s="78"/>
      <c r="AX253" s="78"/>
      <c r="AY253" s="109"/>
      <c r="AZ253" s="75"/>
      <c r="BA253" s="59"/>
      <c r="BB253" s="1"/>
      <c r="BC253" s="1"/>
      <c r="BD253" s="76"/>
      <c r="BE253" s="79"/>
      <c r="BF253" s="59"/>
      <c r="BG253" s="59"/>
      <c r="BH253" s="59"/>
      <c r="BI253" s="59"/>
      <c r="BJ253" s="59"/>
      <c r="BK253" s="1"/>
    </row>
    <row r="254" spans="1:63" s="108" customFormat="1">
      <c r="A254" s="1" t="s">
        <v>106</v>
      </c>
      <c r="B254" s="1">
        <v>47</v>
      </c>
      <c r="C254" s="1" t="s">
        <v>10</v>
      </c>
      <c r="D254" s="1" t="s">
        <v>635</v>
      </c>
      <c r="E254" s="1" t="s">
        <v>378</v>
      </c>
      <c r="F254" s="59">
        <v>6</v>
      </c>
      <c r="G254" s="59">
        <v>6</v>
      </c>
      <c r="H254" s="59">
        <v>6</v>
      </c>
      <c r="I254" s="59">
        <v>6</v>
      </c>
      <c r="J254" s="78"/>
      <c r="K254" s="118">
        <f>SUM(F254:J254)</f>
        <v>24</v>
      </c>
      <c r="L254" s="75">
        <v>0</v>
      </c>
      <c r="M254" s="59">
        <v>0</v>
      </c>
      <c r="N254" s="1">
        <v>0</v>
      </c>
      <c r="O254" s="1"/>
      <c r="P254" s="76"/>
      <c r="Q254" s="79">
        <v>6</v>
      </c>
      <c r="R254" s="59">
        <v>6</v>
      </c>
      <c r="S254" s="59">
        <v>6</v>
      </c>
      <c r="T254" s="78">
        <v>0</v>
      </c>
      <c r="U254" s="121">
        <f>SUM(Q254:T254)</f>
        <v>18</v>
      </c>
      <c r="V254" s="75"/>
      <c r="W254" s="59"/>
      <c r="X254" s="1"/>
      <c r="Y254" s="76"/>
      <c r="Z254" s="79">
        <v>6</v>
      </c>
      <c r="AA254" s="59">
        <v>6</v>
      </c>
      <c r="AB254" s="59">
        <v>6</v>
      </c>
      <c r="AC254" s="78">
        <v>0</v>
      </c>
      <c r="AD254" s="78"/>
      <c r="AE254" s="121">
        <f>SUM(Z254:AD254)</f>
        <v>18</v>
      </c>
      <c r="AF254" s="75"/>
      <c r="AG254" s="59"/>
      <c r="AH254" s="1"/>
      <c r="AI254" s="1"/>
      <c r="AJ254" s="76"/>
      <c r="AK254" s="79">
        <v>6</v>
      </c>
      <c r="AL254" s="59">
        <v>6</v>
      </c>
      <c r="AM254" s="59">
        <v>6</v>
      </c>
      <c r="AN254" s="78">
        <v>0</v>
      </c>
      <c r="AO254" s="109">
        <f t="shared" si="21"/>
        <v>18</v>
      </c>
      <c r="AP254" s="75"/>
      <c r="AQ254" s="59">
        <v>0</v>
      </c>
      <c r="AR254" s="1"/>
      <c r="AS254" s="76"/>
      <c r="AT254" s="79">
        <v>6</v>
      </c>
      <c r="AU254" s="59">
        <v>6</v>
      </c>
      <c r="AV254" s="59">
        <v>6</v>
      </c>
      <c r="AW254" s="78">
        <v>0</v>
      </c>
      <c r="AX254" s="78"/>
      <c r="AY254" s="109"/>
      <c r="AZ254" s="75"/>
      <c r="BA254" s="59"/>
      <c r="BB254" s="1"/>
      <c r="BC254" s="1"/>
      <c r="BD254" s="76"/>
      <c r="BE254" s="79">
        <v>6</v>
      </c>
      <c r="BF254" s="59">
        <v>6</v>
      </c>
      <c r="BG254" s="59">
        <v>6</v>
      </c>
      <c r="BH254" s="59"/>
      <c r="BI254" s="59"/>
      <c r="BJ254" s="59"/>
      <c r="BK254" s="1"/>
    </row>
    <row r="255" spans="1:63" s="108" customFormat="1">
      <c r="A255" s="1" t="s">
        <v>106</v>
      </c>
      <c r="B255" s="1">
        <v>47</v>
      </c>
      <c r="C255" s="1" t="s">
        <v>10</v>
      </c>
      <c r="D255" s="1" t="s">
        <v>635</v>
      </c>
      <c r="E255" s="1" t="s">
        <v>651</v>
      </c>
      <c r="F255" s="59">
        <v>0</v>
      </c>
      <c r="G255" s="59">
        <v>0</v>
      </c>
      <c r="H255" s="59">
        <v>0</v>
      </c>
      <c r="I255" s="59">
        <v>0</v>
      </c>
      <c r="J255" s="78"/>
      <c r="K255" s="118">
        <f>SUM(F255:J255)</f>
        <v>0</v>
      </c>
      <c r="L255" s="75">
        <v>6</v>
      </c>
      <c r="M255" s="59">
        <v>1</v>
      </c>
      <c r="N255" s="1">
        <v>0</v>
      </c>
      <c r="O255" s="1">
        <v>1</v>
      </c>
      <c r="P255" s="76"/>
      <c r="Q255" s="79">
        <v>0</v>
      </c>
      <c r="R255" s="59">
        <v>0</v>
      </c>
      <c r="S255" s="59">
        <v>0</v>
      </c>
      <c r="T255" s="78">
        <v>0</v>
      </c>
      <c r="U255" s="121">
        <f>SUM(Q255:T255)</f>
        <v>0</v>
      </c>
      <c r="V255" s="75"/>
      <c r="W255" s="59"/>
      <c r="X255" s="1"/>
      <c r="Y255" s="76"/>
      <c r="Z255" s="79">
        <v>0</v>
      </c>
      <c r="AA255" s="59">
        <v>0</v>
      </c>
      <c r="AB255" s="59">
        <v>0</v>
      </c>
      <c r="AC255" s="78">
        <v>0</v>
      </c>
      <c r="AD255" s="78"/>
      <c r="AE255" s="121">
        <f>SUM(Z255:AD255)</f>
        <v>0</v>
      </c>
      <c r="AF255" s="75"/>
      <c r="AG255" s="59"/>
      <c r="AH255" s="1"/>
      <c r="AI255" s="1"/>
      <c r="AJ255" s="76"/>
      <c r="AK255" s="79">
        <v>0</v>
      </c>
      <c r="AL255" s="59">
        <v>0</v>
      </c>
      <c r="AM255" s="59">
        <v>0</v>
      </c>
      <c r="AN255" s="78">
        <v>0</v>
      </c>
      <c r="AO255" s="109">
        <f t="shared" si="21"/>
        <v>0</v>
      </c>
      <c r="AP255" s="75"/>
      <c r="AQ255" s="59">
        <v>0</v>
      </c>
      <c r="AR255" s="1"/>
      <c r="AS255" s="76"/>
      <c r="AT255" s="79">
        <v>0</v>
      </c>
      <c r="AU255" s="59">
        <v>0</v>
      </c>
      <c r="AV255" s="59">
        <v>0</v>
      </c>
      <c r="AW255" s="78">
        <v>0</v>
      </c>
      <c r="AX255" s="78"/>
      <c r="AY255" s="109"/>
      <c r="AZ255" s="75"/>
      <c r="BA255" s="59"/>
      <c r="BB255" s="1"/>
      <c r="BC255" s="1"/>
      <c r="BD255" s="76"/>
      <c r="BE255" s="79">
        <v>0</v>
      </c>
      <c r="BF255" s="59">
        <v>0</v>
      </c>
      <c r="BG255" s="59">
        <v>0</v>
      </c>
      <c r="BH255" s="59"/>
      <c r="BI255" s="59"/>
      <c r="BJ255" s="59"/>
      <c r="BK255" s="1"/>
    </row>
    <row r="256" spans="1:63" s="108" customFormat="1">
      <c r="A256" s="1" t="s">
        <v>106</v>
      </c>
      <c r="B256" s="1">
        <v>47</v>
      </c>
      <c r="C256" s="1" t="s">
        <v>10</v>
      </c>
      <c r="D256" s="1" t="s">
        <v>635</v>
      </c>
      <c r="E256" s="1" t="s">
        <v>652</v>
      </c>
      <c r="F256" s="59">
        <v>0</v>
      </c>
      <c r="G256" s="59">
        <v>0</v>
      </c>
      <c r="H256" s="59">
        <v>0</v>
      </c>
      <c r="I256" s="59">
        <v>0</v>
      </c>
      <c r="J256" s="78">
        <v>0</v>
      </c>
      <c r="K256" s="118">
        <f>SUM(F256:J256)</f>
        <v>0</v>
      </c>
      <c r="L256" s="75">
        <v>0</v>
      </c>
      <c r="M256" s="59">
        <v>0</v>
      </c>
      <c r="N256" s="1">
        <v>3</v>
      </c>
      <c r="O256" s="1"/>
      <c r="P256" s="76"/>
      <c r="Q256" s="79"/>
      <c r="R256" s="59"/>
      <c r="S256" s="59"/>
      <c r="T256" s="78"/>
      <c r="U256" s="121">
        <f>SUM(Q256:T256)</f>
        <v>0</v>
      </c>
      <c r="V256" s="75"/>
      <c r="W256" s="59"/>
      <c r="X256" s="1"/>
      <c r="Y256" s="76"/>
      <c r="Z256" s="79"/>
      <c r="AA256" s="59"/>
      <c r="AB256" s="59"/>
      <c r="AC256" s="59"/>
      <c r="AD256" s="78"/>
      <c r="AE256" s="121">
        <f>SUM(Z256:AD256)</f>
        <v>0</v>
      </c>
      <c r="AF256" s="75"/>
      <c r="AG256" s="59"/>
      <c r="AH256" s="1"/>
      <c r="AI256" s="1"/>
      <c r="AJ256" s="76"/>
      <c r="AK256" s="79"/>
      <c r="AL256" s="59"/>
      <c r="AM256" s="59"/>
      <c r="AN256" s="78"/>
      <c r="AO256" s="109">
        <f t="shared" si="21"/>
        <v>0</v>
      </c>
      <c r="AP256" s="75"/>
      <c r="AQ256" s="59">
        <v>0</v>
      </c>
      <c r="AR256" s="1"/>
      <c r="AS256" s="76"/>
      <c r="AT256" s="79"/>
      <c r="AU256" s="59"/>
      <c r="AV256" s="59"/>
      <c r="AW256" s="59"/>
      <c r="AX256" s="78"/>
      <c r="AY256" s="109"/>
      <c r="AZ256" s="75"/>
      <c r="BA256" s="59"/>
      <c r="BB256" s="1"/>
      <c r="BC256" s="1"/>
      <c r="BD256" s="76"/>
      <c r="BE256" s="79"/>
      <c r="BF256" s="59"/>
      <c r="BG256" s="59"/>
      <c r="BH256" s="59"/>
      <c r="BI256" s="59"/>
      <c r="BJ256" s="59"/>
      <c r="BK256" s="1"/>
    </row>
    <row r="257" spans="1:63" s="108" customFormat="1">
      <c r="A257" s="1" t="s">
        <v>106</v>
      </c>
      <c r="B257" s="1">
        <v>47</v>
      </c>
      <c r="C257" s="1" t="s">
        <v>10</v>
      </c>
      <c r="D257" s="1" t="s">
        <v>635</v>
      </c>
      <c r="E257" s="1" t="s">
        <v>653</v>
      </c>
      <c r="F257" s="59">
        <v>0</v>
      </c>
      <c r="G257" s="59">
        <v>0</v>
      </c>
      <c r="H257" s="59">
        <v>0</v>
      </c>
      <c r="I257" s="59">
        <v>0</v>
      </c>
      <c r="J257" s="78">
        <v>0</v>
      </c>
      <c r="K257" s="118"/>
      <c r="L257" s="75"/>
      <c r="M257" s="59"/>
      <c r="N257" s="1"/>
      <c r="O257" s="1"/>
      <c r="P257" s="76">
        <v>27</v>
      </c>
      <c r="Q257" s="79"/>
      <c r="R257" s="59"/>
      <c r="S257" s="59"/>
      <c r="T257" s="78"/>
      <c r="U257" s="121"/>
      <c r="V257" s="75"/>
      <c r="W257" s="59"/>
      <c r="X257" s="1"/>
      <c r="Y257" s="76"/>
      <c r="Z257" s="79"/>
      <c r="AA257" s="59"/>
      <c r="AB257" s="59"/>
      <c r="AC257" s="59"/>
      <c r="AD257" s="78"/>
      <c r="AE257" s="121"/>
      <c r="AF257" s="75"/>
      <c r="AG257" s="59">
        <v>10</v>
      </c>
      <c r="AH257" s="1"/>
      <c r="AI257" s="1"/>
      <c r="AJ257" s="76"/>
      <c r="AK257" s="79"/>
      <c r="AL257" s="59"/>
      <c r="AM257" s="59"/>
      <c r="AN257" s="78"/>
      <c r="AO257" s="109">
        <f t="shared" si="21"/>
        <v>0</v>
      </c>
      <c r="AP257" s="75"/>
      <c r="AQ257" s="59">
        <v>0</v>
      </c>
      <c r="AR257" s="1"/>
      <c r="AS257" s="76"/>
      <c r="AT257" s="79"/>
      <c r="AU257" s="59"/>
      <c r="AV257" s="59"/>
      <c r="AW257" s="59"/>
      <c r="AX257" s="78"/>
      <c r="AY257" s="109"/>
      <c r="AZ257" s="75"/>
      <c r="BA257" s="59"/>
      <c r="BB257" s="1"/>
      <c r="BC257" s="1"/>
      <c r="BD257" s="76"/>
      <c r="BE257" s="79"/>
      <c r="BF257" s="59"/>
      <c r="BG257" s="59"/>
      <c r="BH257" s="59"/>
      <c r="BI257" s="59"/>
      <c r="BJ257" s="59"/>
      <c r="BK257" s="1"/>
    </row>
    <row r="258" spans="1:63" s="108" customFormat="1">
      <c r="A258" s="1" t="s">
        <v>106</v>
      </c>
      <c r="B258" s="1">
        <v>47</v>
      </c>
      <c r="C258" s="1" t="s">
        <v>10</v>
      </c>
      <c r="D258" s="1" t="s">
        <v>638</v>
      </c>
      <c r="E258" s="1" t="s">
        <v>654</v>
      </c>
      <c r="F258" s="59"/>
      <c r="G258" s="59"/>
      <c r="H258" s="59"/>
      <c r="I258" s="59"/>
      <c r="J258" s="78"/>
      <c r="K258" s="118"/>
      <c r="L258" s="75"/>
      <c r="M258" s="59"/>
      <c r="N258" s="1"/>
      <c r="O258" s="1"/>
      <c r="P258" s="76"/>
      <c r="Q258" s="79">
        <v>0</v>
      </c>
      <c r="R258" s="59">
        <v>0</v>
      </c>
      <c r="S258" s="59">
        <v>0</v>
      </c>
      <c r="T258" s="78">
        <v>0</v>
      </c>
      <c r="U258" s="121">
        <v>0</v>
      </c>
      <c r="V258" s="75">
        <v>1</v>
      </c>
      <c r="W258" s="59"/>
      <c r="X258" s="1"/>
      <c r="Y258" s="76">
        <v>2</v>
      </c>
      <c r="Z258" s="79"/>
      <c r="AA258" s="59"/>
      <c r="AB258" s="59"/>
      <c r="AC258" s="59"/>
      <c r="AD258" s="78"/>
      <c r="AE258" s="121"/>
      <c r="AF258" s="75"/>
      <c r="AG258" s="59"/>
      <c r="AH258" s="1"/>
      <c r="AI258" s="1"/>
      <c r="AJ258" s="76"/>
      <c r="AK258" s="79"/>
      <c r="AL258" s="59"/>
      <c r="AM258" s="59"/>
      <c r="AN258" s="78"/>
      <c r="AO258" s="109">
        <f t="shared" si="21"/>
        <v>0</v>
      </c>
      <c r="AP258" s="75"/>
      <c r="AQ258" s="59">
        <v>0</v>
      </c>
      <c r="AR258" s="1"/>
      <c r="AS258" s="76"/>
      <c r="AT258" s="79"/>
      <c r="AU258" s="59"/>
      <c r="AV258" s="59"/>
      <c r="AW258" s="59"/>
      <c r="AX258" s="78"/>
      <c r="AY258" s="109"/>
      <c r="AZ258" s="75"/>
      <c r="BA258" s="59"/>
      <c r="BB258" s="1"/>
      <c r="BC258" s="1"/>
      <c r="BD258" s="76"/>
      <c r="BE258" s="79"/>
      <c r="BF258" s="59"/>
      <c r="BG258" s="59"/>
      <c r="BH258" s="59"/>
      <c r="BI258" s="59"/>
      <c r="BJ258" s="59"/>
      <c r="BK258" s="1"/>
    </row>
    <row r="259" spans="1:63" s="108" customFormat="1">
      <c r="A259" s="1" t="s">
        <v>106</v>
      </c>
      <c r="B259" s="1">
        <v>47</v>
      </c>
      <c r="C259" s="1" t="s">
        <v>10</v>
      </c>
      <c r="D259" s="1" t="s">
        <v>638</v>
      </c>
      <c r="E259" s="1" t="s">
        <v>655</v>
      </c>
      <c r="F259" s="59"/>
      <c r="G259" s="59"/>
      <c r="H259" s="59"/>
      <c r="I259" s="59"/>
      <c r="J259" s="78"/>
      <c r="K259" s="118"/>
      <c r="L259" s="75"/>
      <c r="M259" s="59"/>
      <c r="N259" s="1"/>
      <c r="O259" s="1"/>
      <c r="P259" s="76"/>
      <c r="Q259" s="79">
        <v>0</v>
      </c>
      <c r="R259" s="59">
        <v>0</v>
      </c>
      <c r="S259" s="59">
        <v>0</v>
      </c>
      <c r="T259" s="78">
        <v>0</v>
      </c>
      <c r="U259" s="121">
        <v>0</v>
      </c>
      <c r="V259" s="75">
        <v>3</v>
      </c>
      <c r="W259" s="59">
        <v>4</v>
      </c>
      <c r="X259" s="1"/>
      <c r="Y259" s="76">
        <v>1</v>
      </c>
      <c r="Z259" s="79"/>
      <c r="AA259" s="59"/>
      <c r="AB259" s="59"/>
      <c r="AC259" s="59"/>
      <c r="AD259" s="78"/>
      <c r="AE259" s="121"/>
      <c r="AF259" s="75">
        <v>1</v>
      </c>
      <c r="AG259" s="59">
        <v>1</v>
      </c>
      <c r="AH259" s="1"/>
      <c r="AI259" s="1"/>
      <c r="AJ259" s="76">
        <v>10</v>
      </c>
      <c r="AK259" s="79"/>
      <c r="AL259" s="59"/>
      <c r="AM259" s="59"/>
      <c r="AN259" s="78"/>
      <c r="AO259" s="109">
        <f t="shared" si="21"/>
        <v>0</v>
      </c>
      <c r="AP259" s="75"/>
      <c r="AQ259" s="59">
        <v>0</v>
      </c>
      <c r="AR259" s="1"/>
      <c r="AS259" s="76"/>
      <c r="AT259" s="79"/>
      <c r="AU259" s="59"/>
      <c r="AV259" s="59"/>
      <c r="AW259" s="59"/>
      <c r="AX259" s="78"/>
      <c r="AY259" s="109"/>
      <c r="AZ259" s="75"/>
      <c r="BA259" s="59"/>
      <c r="BB259" s="1"/>
      <c r="BC259" s="1"/>
      <c r="BD259" s="76"/>
      <c r="BE259" s="79"/>
      <c r="BF259" s="59"/>
      <c r="BG259" s="59"/>
      <c r="BH259" s="59"/>
      <c r="BI259" s="59"/>
      <c r="BJ259" s="59"/>
      <c r="BK259" s="1"/>
    </row>
    <row r="260" spans="1:63" s="108" customFormat="1">
      <c r="A260" s="1" t="s">
        <v>106</v>
      </c>
      <c r="B260" s="1">
        <v>47</v>
      </c>
      <c r="C260" s="1" t="s">
        <v>10</v>
      </c>
      <c r="D260" s="1" t="s">
        <v>638</v>
      </c>
      <c r="E260" s="1" t="s">
        <v>656</v>
      </c>
      <c r="F260" s="59"/>
      <c r="G260" s="59"/>
      <c r="H260" s="59"/>
      <c r="I260" s="59"/>
      <c r="J260" s="78"/>
      <c r="K260" s="118"/>
      <c r="L260" s="75"/>
      <c r="M260" s="59"/>
      <c r="N260" s="1"/>
      <c r="O260" s="1"/>
      <c r="P260" s="76"/>
      <c r="Q260" s="79"/>
      <c r="R260" s="59"/>
      <c r="S260" s="59"/>
      <c r="T260" s="78"/>
      <c r="U260" s="121"/>
      <c r="V260" s="75"/>
      <c r="W260" s="59"/>
      <c r="X260" s="1"/>
      <c r="Y260" s="76"/>
      <c r="Z260" s="79"/>
      <c r="AA260" s="59"/>
      <c r="AB260" s="59"/>
      <c r="AC260" s="59"/>
      <c r="AD260" s="78"/>
      <c r="AE260" s="121"/>
      <c r="AF260" s="75"/>
      <c r="AG260" s="59"/>
      <c r="AH260" s="1">
        <v>19</v>
      </c>
      <c r="AI260" s="1">
        <v>19</v>
      </c>
      <c r="AJ260" s="76"/>
      <c r="AK260" s="79"/>
      <c r="AL260" s="59"/>
      <c r="AM260" s="59"/>
      <c r="AN260" s="78"/>
      <c r="AO260" s="109"/>
      <c r="AP260" s="75">
        <v>5</v>
      </c>
      <c r="AQ260" s="59">
        <v>0</v>
      </c>
      <c r="AR260" s="1"/>
      <c r="AS260" s="76"/>
      <c r="AT260" s="79"/>
      <c r="AU260" s="59"/>
      <c r="AV260" s="59"/>
      <c r="AW260" s="59"/>
      <c r="AX260" s="78"/>
      <c r="AY260" s="109"/>
      <c r="AZ260" s="75"/>
      <c r="BA260" s="59"/>
      <c r="BB260" s="1"/>
      <c r="BC260" s="1"/>
      <c r="BD260" s="76"/>
      <c r="BE260" s="79"/>
      <c r="BF260" s="59"/>
      <c r="BG260" s="59"/>
      <c r="BH260" s="59"/>
      <c r="BI260" s="59"/>
      <c r="BJ260" s="59"/>
      <c r="BK260" s="1"/>
    </row>
    <row r="261" spans="1:63" s="108" customFormat="1">
      <c r="A261" s="1" t="s">
        <v>106</v>
      </c>
      <c r="B261" s="1">
        <v>47</v>
      </c>
      <c r="C261" s="1" t="s">
        <v>10</v>
      </c>
      <c r="D261" s="1" t="s">
        <v>638</v>
      </c>
      <c r="E261" s="1" t="s">
        <v>657</v>
      </c>
      <c r="F261" s="59"/>
      <c r="G261" s="59"/>
      <c r="H261" s="59"/>
      <c r="I261" s="59"/>
      <c r="J261" s="78"/>
      <c r="K261" s="118"/>
      <c r="L261" s="75"/>
      <c r="M261" s="59"/>
      <c r="N261" s="1"/>
      <c r="O261" s="1"/>
      <c r="P261" s="76"/>
      <c r="Q261" s="79"/>
      <c r="R261" s="59"/>
      <c r="S261" s="59"/>
      <c r="T261" s="78"/>
      <c r="U261" s="121"/>
      <c r="V261" s="75"/>
      <c r="W261" s="59"/>
      <c r="X261" s="1"/>
      <c r="Y261" s="76"/>
      <c r="Z261" s="79"/>
      <c r="AA261" s="59"/>
      <c r="AB261" s="59"/>
      <c r="AC261" s="59"/>
      <c r="AD261" s="78"/>
      <c r="AE261" s="121"/>
      <c r="AF261" s="75"/>
      <c r="AG261" s="59"/>
      <c r="AH261" s="1">
        <v>2</v>
      </c>
      <c r="AI261" s="1"/>
      <c r="AJ261" s="76"/>
      <c r="AK261" s="79"/>
      <c r="AL261" s="59"/>
      <c r="AM261" s="59"/>
      <c r="AN261" s="78"/>
      <c r="AO261" s="109"/>
      <c r="AP261" s="75"/>
      <c r="AQ261" s="59">
        <v>0</v>
      </c>
      <c r="AR261" s="1"/>
      <c r="AS261" s="76"/>
      <c r="AT261" s="79"/>
      <c r="AU261" s="59"/>
      <c r="AV261" s="59"/>
      <c r="AW261" s="59"/>
      <c r="AX261" s="78"/>
      <c r="AY261" s="109"/>
      <c r="AZ261" s="75"/>
      <c r="BA261" s="59"/>
      <c r="BB261" s="1"/>
      <c r="BC261" s="1"/>
      <c r="BD261" s="76"/>
      <c r="BE261" s="79"/>
      <c r="BF261" s="59"/>
      <c r="BG261" s="59"/>
      <c r="BH261" s="59"/>
      <c r="BI261" s="59"/>
      <c r="BJ261" s="59"/>
      <c r="BK261" s="1"/>
    </row>
    <row r="262" spans="1:63" s="108" customFormat="1">
      <c r="A262" s="1" t="s">
        <v>106</v>
      </c>
      <c r="B262" s="1">
        <v>47</v>
      </c>
      <c r="C262" s="1" t="s">
        <v>10</v>
      </c>
      <c r="D262" s="1" t="s">
        <v>638</v>
      </c>
      <c r="E262" s="1" t="s">
        <v>658</v>
      </c>
      <c r="F262" s="59"/>
      <c r="G262" s="59"/>
      <c r="H262" s="59"/>
      <c r="I262" s="59"/>
      <c r="J262" s="78"/>
      <c r="K262" s="118"/>
      <c r="L262" s="75"/>
      <c r="M262" s="59"/>
      <c r="N262" s="1"/>
      <c r="O262" s="1"/>
      <c r="P262" s="76"/>
      <c r="Q262" s="79"/>
      <c r="R262" s="59"/>
      <c r="S262" s="59"/>
      <c r="T262" s="78"/>
      <c r="U262" s="121"/>
      <c r="V262" s="75"/>
      <c r="W262" s="59"/>
      <c r="X262" s="1"/>
      <c r="Y262" s="76"/>
      <c r="Z262" s="79"/>
      <c r="AA262" s="59"/>
      <c r="AB262" s="59"/>
      <c r="AC262" s="59"/>
      <c r="AD262" s="78"/>
      <c r="AE262" s="121"/>
      <c r="AF262" s="75"/>
      <c r="AG262" s="59"/>
      <c r="AH262" s="1"/>
      <c r="AI262" s="1"/>
      <c r="AJ262" s="76">
        <v>2</v>
      </c>
      <c r="AK262" s="79"/>
      <c r="AL262" s="59"/>
      <c r="AM262" s="59"/>
      <c r="AN262" s="78"/>
      <c r="AO262" s="109"/>
      <c r="AP262" s="75"/>
      <c r="AQ262" s="59">
        <v>0</v>
      </c>
      <c r="AR262" s="1"/>
      <c r="AS262" s="76"/>
      <c r="AT262" s="79"/>
      <c r="AU262" s="59"/>
      <c r="AV262" s="59"/>
      <c r="AW262" s="59"/>
      <c r="AX262" s="78"/>
      <c r="AY262" s="109"/>
      <c r="AZ262" s="75"/>
      <c r="BA262" s="59"/>
      <c r="BB262" s="1"/>
      <c r="BC262" s="1"/>
      <c r="BD262" s="76"/>
      <c r="BE262" s="79"/>
      <c r="BF262" s="59"/>
      <c r="BG262" s="59"/>
      <c r="BH262" s="59"/>
      <c r="BI262" s="59"/>
      <c r="BJ262" s="59"/>
      <c r="BK262" s="1"/>
    </row>
    <row r="263" spans="1:63" s="108" customFormat="1">
      <c r="A263" s="1" t="s">
        <v>106</v>
      </c>
      <c r="B263" s="1">
        <v>47</v>
      </c>
      <c r="C263" s="1" t="s">
        <v>10</v>
      </c>
      <c r="D263" s="1" t="s">
        <v>659</v>
      </c>
      <c r="E263" s="1" t="s">
        <v>660</v>
      </c>
      <c r="F263" s="59"/>
      <c r="G263" s="59"/>
      <c r="H263" s="59"/>
      <c r="I263" s="59"/>
      <c r="J263" s="78"/>
      <c r="K263" s="118"/>
      <c r="L263" s="75"/>
      <c r="M263" s="59"/>
      <c r="N263" s="1"/>
      <c r="O263" s="1"/>
      <c r="P263" s="76"/>
      <c r="Q263" s="79"/>
      <c r="R263" s="59"/>
      <c r="S263" s="59"/>
      <c r="T263" s="78"/>
      <c r="U263" s="121"/>
      <c r="V263" s="75"/>
      <c r="W263" s="59"/>
      <c r="X263" s="1"/>
      <c r="Y263" s="76"/>
      <c r="Z263" s="79"/>
      <c r="AA263" s="59"/>
      <c r="AB263" s="59"/>
      <c r="AC263" s="59"/>
      <c r="AD263" s="78"/>
      <c r="AE263" s="121"/>
      <c r="AF263" s="75"/>
      <c r="AG263" s="59"/>
      <c r="AH263" s="1"/>
      <c r="AI263" s="1"/>
      <c r="AJ263" s="76"/>
      <c r="AK263" s="79"/>
      <c r="AL263" s="59"/>
      <c r="AM263" s="59"/>
      <c r="AN263" s="78"/>
      <c r="AO263" s="109"/>
      <c r="AP263" s="75"/>
      <c r="AQ263" s="59"/>
      <c r="AR263" s="1"/>
      <c r="AS263" s="76">
        <v>14</v>
      </c>
      <c r="AT263" s="79"/>
      <c r="AU263" s="59"/>
      <c r="AV263" s="59"/>
      <c r="AW263" s="59"/>
      <c r="AX263" s="78"/>
      <c r="AY263" s="109"/>
      <c r="AZ263" s="75"/>
      <c r="BA263" s="59"/>
      <c r="BB263" s="1"/>
      <c r="BC263" s="1"/>
      <c r="BD263" s="76"/>
      <c r="BE263" s="79"/>
      <c r="BF263" s="59"/>
      <c r="BG263" s="59"/>
      <c r="BH263" s="59"/>
      <c r="BI263" s="59"/>
      <c r="BJ263" s="59"/>
      <c r="BK263" s="1"/>
    </row>
    <row r="264" spans="1:63" s="108" customFormat="1">
      <c r="A264" s="1" t="s">
        <v>106</v>
      </c>
      <c r="B264" s="1">
        <v>47</v>
      </c>
      <c r="C264" s="1" t="s">
        <v>10</v>
      </c>
      <c r="D264" s="1" t="s">
        <v>661</v>
      </c>
      <c r="E264" s="1" t="s">
        <v>662</v>
      </c>
      <c r="F264" s="59"/>
      <c r="G264" s="59"/>
      <c r="H264" s="59"/>
      <c r="I264" s="59"/>
      <c r="J264" s="78"/>
      <c r="K264" s="118"/>
      <c r="L264" s="75"/>
      <c r="M264" s="59"/>
      <c r="N264" s="1"/>
      <c r="O264" s="1"/>
      <c r="P264" s="76"/>
      <c r="Q264" s="79"/>
      <c r="R264" s="59"/>
      <c r="S264" s="59"/>
      <c r="T264" s="78"/>
      <c r="U264" s="121"/>
      <c r="V264" s="75"/>
      <c r="W264" s="59"/>
      <c r="X264" s="1"/>
      <c r="Y264" s="76"/>
      <c r="Z264" s="79"/>
      <c r="AA264" s="59"/>
      <c r="AB264" s="59"/>
      <c r="AC264" s="59"/>
      <c r="AD264" s="78"/>
      <c r="AE264" s="121"/>
      <c r="AF264" s="75"/>
      <c r="AG264" s="59"/>
      <c r="AH264" s="1"/>
      <c r="AI264" s="1"/>
      <c r="AJ264" s="76"/>
      <c r="AK264" s="79"/>
      <c r="AL264" s="59"/>
      <c r="AM264" s="59"/>
      <c r="AN264" s="78"/>
      <c r="AO264" s="109"/>
      <c r="AP264" s="75"/>
      <c r="AQ264" s="59"/>
      <c r="AR264" s="1"/>
      <c r="AS264" s="76">
        <v>9</v>
      </c>
      <c r="AT264" s="79"/>
      <c r="AU264" s="59"/>
      <c r="AV264" s="59"/>
      <c r="AW264" s="59"/>
      <c r="AX264" s="78"/>
      <c r="AY264" s="109"/>
      <c r="AZ264" s="75"/>
      <c r="BA264" s="59"/>
      <c r="BB264" s="1"/>
      <c r="BC264" s="1"/>
      <c r="BD264" s="76"/>
      <c r="BE264" s="79"/>
      <c r="BF264" s="59"/>
      <c r="BG264" s="59"/>
      <c r="BH264" s="59"/>
      <c r="BI264" s="59"/>
      <c r="BJ264" s="59"/>
      <c r="BK264" s="1"/>
    </row>
    <row r="265" spans="1:63" s="108" customFormat="1">
      <c r="A265" s="1" t="s">
        <v>106</v>
      </c>
      <c r="B265" s="1">
        <v>47</v>
      </c>
      <c r="C265" s="1" t="s">
        <v>14</v>
      </c>
      <c r="D265" s="1"/>
      <c r="E265" s="1" t="s">
        <v>379</v>
      </c>
      <c r="F265" s="59">
        <v>4</v>
      </c>
      <c r="G265" s="59">
        <v>4</v>
      </c>
      <c r="H265" s="59">
        <v>4</v>
      </c>
      <c r="I265" s="59">
        <v>4</v>
      </c>
      <c r="J265" s="78"/>
      <c r="K265" s="118">
        <f t="shared" ref="K265:K278" si="22">SUM(F265:J265)</f>
        <v>16</v>
      </c>
      <c r="L265" s="75">
        <v>0</v>
      </c>
      <c r="M265" s="59">
        <v>4</v>
      </c>
      <c r="N265" s="1">
        <v>2</v>
      </c>
      <c r="O265" s="1"/>
      <c r="P265" s="76"/>
      <c r="Q265" s="79">
        <v>4</v>
      </c>
      <c r="R265" s="59">
        <v>4</v>
      </c>
      <c r="S265" s="59">
        <v>4</v>
      </c>
      <c r="T265" s="78">
        <v>0</v>
      </c>
      <c r="U265" s="121">
        <f t="shared" ref="U265:U283" si="23">SUM(Q265:T265)</f>
        <v>12</v>
      </c>
      <c r="V265" s="75"/>
      <c r="W265" s="59"/>
      <c r="X265" s="1"/>
      <c r="Y265" s="76"/>
      <c r="Z265" s="79">
        <v>4</v>
      </c>
      <c r="AA265" s="59">
        <v>4</v>
      </c>
      <c r="AB265" s="59">
        <v>4</v>
      </c>
      <c r="AC265" s="59">
        <v>0</v>
      </c>
      <c r="AD265" s="78"/>
      <c r="AE265" s="121">
        <f t="shared" ref="AE265:AE287" si="24">SUM(Z265:AD265)</f>
        <v>12</v>
      </c>
      <c r="AF265" s="75"/>
      <c r="AG265" s="59"/>
      <c r="AH265" s="1">
        <v>1</v>
      </c>
      <c r="AI265" s="1"/>
      <c r="AJ265" s="76"/>
      <c r="AK265" s="79">
        <v>4</v>
      </c>
      <c r="AL265" s="59">
        <v>4</v>
      </c>
      <c r="AM265" s="59">
        <v>4</v>
      </c>
      <c r="AN265" s="78">
        <v>0</v>
      </c>
      <c r="AO265" s="109">
        <f t="shared" ref="AO265:AO283" si="25">SUBTOTAL(9,AK265:AN265)</f>
        <v>12</v>
      </c>
      <c r="AP265" s="75">
        <v>4</v>
      </c>
      <c r="AQ265" s="59">
        <v>0</v>
      </c>
      <c r="AR265" s="1">
        <v>5</v>
      </c>
      <c r="AS265" s="76"/>
      <c r="AT265" s="79">
        <v>4</v>
      </c>
      <c r="AU265" s="59">
        <v>4</v>
      </c>
      <c r="AV265" s="59">
        <v>4</v>
      </c>
      <c r="AW265" s="59">
        <v>0</v>
      </c>
      <c r="AX265" s="78"/>
      <c r="AY265" s="109"/>
      <c r="AZ265" s="75">
        <v>10</v>
      </c>
      <c r="BA265" s="59">
        <v>6</v>
      </c>
      <c r="BB265" s="1">
        <v>9</v>
      </c>
      <c r="BC265" s="1">
        <v>5</v>
      </c>
      <c r="BD265" s="76"/>
      <c r="BE265" s="79">
        <v>4</v>
      </c>
      <c r="BF265" s="59">
        <v>4</v>
      </c>
      <c r="BG265" s="59">
        <v>4</v>
      </c>
      <c r="BH265" s="59"/>
      <c r="BI265" s="59"/>
      <c r="BJ265" s="59"/>
      <c r="BK265" s="1"/>
    </row>
    <row r="266" spans="1:63" s="108" customFormat="1">
      <c r="A266" s="1" t="s">
        <v>106</v>
      </c>
      <c r="B266" s="1">
        <v>47</v>
      </c>
      <c r="C266" s="1" t="s">
        <v>18</v>
      </c>
      <c r="D266" s="1"/>
      <c r="E266" s="1" t="s">
        <v>402</v>
      </c>
      <c r="F266" s="59">
        <v>4</v>
      </c>
      <c r="G266" s="59">
        <v>1</v>
      </c>
      <c r="H266" s="59">
        <v>4</v>
      </c>
      <c r="I266" s="59">
        <v>4</v>
      </c>
      <c r="J266" s="78"/>
      <c r="K266" s="118">
        <f t="shared" si="22"/>
        <v>13</v>
      </c>
      <c r="L266" s="75">
        <v>0</v>
      </c>
      <c r="M266" s="59">
        <v>0</v>
      </c>
      <c r="N266" s="1">
        <v>3</v>
      </c>
      <c r="O266" s="1"/>
      <c r="P266" s="76"/>
      <c r="Q266" s="79">
        <v>4</v>
      </c>
      <c r="R266" s="59">
        <v>1</v>
      </c>
      <c r="S266" s="59">
        <v>4</v>
      </c>
      <c r="T266" s="78">
        <v>0</v>
      </c>
      <c r="U266" s="121">
        <f t="shared" si="23"/>
        <v>9</v>
      </c>
      <c r="V266" s="75"/>
      <c r="W266" s="59">
        <v>2</v>
      </c>
      <c r="X266" s="1"/>
      <c r="Y266" s="76"/>
      <c r="Z266" s="79">
        <v>4</v>
      </c>
      <c r="AA266" s="59">
        <v>1</v>
      </c>
      <c r="AB266" s="59">
        <v>4</v>
      </c>
      <c r="AC266" s="59">
        <v>0</v>
      </c>
      <c r="AD266" s="78"/>
      <c r="AE266" s="121">
        <f t="shared" si="24"/>
        <v>9</v>
      </c>
      <c r="AF266" s="75"/>
      <c r="AG266" s="59"/>
      <c r="AH266" s="1"/>
      <c r="AI266" s="1"/>
      <c r="AJ266" s="76">
        <v>1</v>
      </c>
      <c r="AK266" s="79">
        <v>4</v>
      </c>
      <c r="AL266" s="59">
        <v>1</v>
      </c>
      <c r="AM266" s="59">
        <v>4</v>
      </c>
      <c r="AN266" s="78">
        <v>0</v>
      </c>
      <c r="AO266" s="109">
        <f t="shared" si="25"/>
        <v>9</v>
      </c>
      <c r="AP266" s="75"/>
      <c r="AQ266" s="59">
        <v>0</v>
      </c>
      <c r="AR266" s="1"/>
      <c r="AS266" s="76"/>
      <c r="AT266" s="79">
        <v>4</v>
      </c>
      <c r="AU266" s="59">
        <v>1</v>
      </c>
      <c r="AV266" s="59">
        <v>4</v>
      </c>
      <c r="AW266" s="59">
        <v>0</v>
      </c>
      <c r="AX266" s="78"/>
      <c r="AY266" s="109"/>
      <c r="AZ266" s="75"/>
      <c r="BA266" s="59">
        <v>4</v>
      </c>
      <c r="BB266" s="1"/>
      <c r="BC266" s="1"/>
      <c r="BD266" s="76"/>
      <c r="BE266" s="79">
        <v>4</v>
      </c>
      <c r="BF266" s="59">
        <v>1</v>
      </c>
      <c r="BG266" s="59">
        <v>4</v>
      </c>
      <c r="BH266" s="59"/>
      <c r="BI266" s="59"/>
      <c r="BJ266" s="59"/>
      <c r="BK266" s="1"/>
    </row>
    <row r="267" spans="1:63" s="108" customFormat="1">
      <c r="A267" s="1" t="s">
        <v>106</v>
      </c>
      <c r="B267" s="1">
        <v>47</v>
      </c>
      <c r="C267" s="1" t="s">
        <v>18</v>
      </c>
      <c r="D267" s="1"/>
      <c r="E267" s="1" t="s">
        <v>663</v>
      </c>
      <c r="F267" s="59">
        <v>0</v>
      </c>
      <c r="G267" s="59">
        <v>3</v>
      </c>
      <c r="H267" s="59">
        <v>0</v>
      </c>
      <c r="I267" s="59">
        <v>0</v>
      </c>
      <c r="J267" s="78">
        <v>0</v>
      </c>
      <c r="K267" s="118">
        <f t="shared" si="22"/>
        <v>3</v>
      </c>
      <c r="L267" s="75">
        <v>0</v>
      </c>
      <c r="M267" s="59">
        <v>2</v>
      </c>
      <c r="N267" s="1">
        <v>0</v>
      </c>
      <c r="O267" s="1"/>
      <c r="P267" s="76"/>
      <c r="Q267" s="79">
        <v>0</v>
      </c>
      <c r="R267" s="59">
        <v>3</v>
      </c>
      <c r="S267" s="59">
        <v>0</v>
      </c>
      <c r="T267" s="78">
        <v>0</v>
      </c>
      <c r="U267" s="121">
        <f t="shared" si="23"/>
        <v>3</v>
      </c>
      <c r="V267" s="75"/>
      <c r="W267" s="59"/>
      <c r="X267" s="1"/>
      <c r="Y267" s="76"/>
      <c r="Z267" s="79">
        <v>0</v>
      </c>
      <c r="AA267" s="59">
        <v>3</v>
      </c>
      <c r="AB267" s="59">
        <v>0</v>
      </c>
      <c r="AC267" s="59">
        <v>0</v>
      </c>
      <c r="AD267" s="78">
        <v>0</v>
      </c>
      <c r="AE267" s="121">
        <f t="shared" si="24"/>
        <v>3</v>
      </c>
      <c r="AF267" s="75"/>
      <c r="AG267" s="59"/>
      <c r="AH267" s="1"/>
      <c r="AI267" s="1"/>
      <c r="AJ267" s="76"/>
      <c r="AK267" s="79">
        <v>0</v>
      </c>
      <c r="AL267" s="59">
        <v>3</v>
      </c>
      <c r="AM267" s="59">
        <v>0</v>
      </c>
      <c r="AN267" s="78">
        <v>0</v>
      </c>
      <c r="AO267" s="109">
        <f t="shared" si="25"/>
        <v>3</v>
      </c>
      <c r="AP267" s="75"/>
      <c r="AQ267" s="59">
        <v>0</v>
      </c>
      <c r="AR267" s="1"/>
      <c r="AS267" s="76"/>
      <c r="AT267" s="79">
        <v>0</v>
      </c>
      <c r="AU267" s="59">
        <v>3</v>
      </c>
      <c r="AV267" s="59">
        <v>0</v>
      </c>
      <c r="AW267" s="59">
        <v>0</v>
      </c>
      <c r="AX267" s="78">
        <v>0</v>
      </c>
      <c r="AY267" s="109"/>
      <c r="AZ267" s="75"/>
      <c r="BA267" s="59"/>
      <c r="BB267" s="1"/>
      <c r="BC267" s="1"/>
      <c r="BD267" s="76"/>
      <c r="BE267" s="79">
        <v>0</v>
      </c>
      <c r="BF267" s="59">
        <v>3</v>
      </c>
      <c r="BG267" s="59">
        <v>0</v>
      </c>
      <c r="BH267" s="59"/>
      <c r="BI267" s="59"/>
      <c r="BJ267" s="59"/>
      <c r="BK267" s="1"/>
    </row>
    <row r="268" spans="1:63" s="108" customFormat="1">
      <c r="A268" s="1" t="s">
        <v>107</v>
      </c>
      <c r="B268" s="1">
        <v>47</v>
      </c>
      <c r="C268" s="1" t="s">
        <v>10</v>
      </c>
      <c r="D268" s="1"/>
      <c r="E268" s="1" t="s">
        <v>378</v>
      </c>
      <c r="F268" s="59">
        <v>4</v>
      </c>
      <c r="G268" s="59">
        <v>0</v>
      </c>
      <c r="H268" s="59">
        <v>0</v>
      </c>
      <c r="I268" s="59">
        <v>15</v>
      </c>
      <c r="J268" s="78">
        <v>0</v>
      </c>
      <c r="K268" s="118">
        <f t="shared" si="22"/>
        <v>19</v>
      </c>
      <c r="L268" s="75">
        <v>0</v>
      </c>
      <c r="M268" s="59">
        <v>0</v>
      </c>
      <c r="N268" s="1">
        <v>2</v>
      </c>
      <c r="O268" s="1">
        <v>1</v>
      </c>
      <c r="P268" s="76">
        <v>6</v>
      </c>
      <c r="Q268" s="79">
        <v>5</v>
      </c>
      <c r="R268" s="59">
        <v>5</v>
      </c>
      <c r="S268" s="59">
        <v>5</v>
      </c>
      <c r="T268" s="78">
        <v>5</v>
      </c>
      <c r="U268" s="121">
        <f t="shared" si="23"/>
        <v>20</v>
      </c>
      <c r="V268" s="75">
        <v>0</v>
      </c>
      <c r="W268" s="59">
        <v>0</v>
      </c>
      <c r="X268" s="1">
        <v>0</v>
      </c>
      <c r="Y268" s="76">
        <v>0</v>
      </c>
      <c r="Z268" s="79">
        <v>0</v>
      </c>
      <c r="AA268" s="228">
        <v>0</v>
      </c>
      <c r="AB268" s="228">
        <v>0</v>
      </c>
      <c r="AC268" s="228">
        <v>1.5</v>
      </c>
      <c r="AD268" s="228">
        <v>0</v>
      </c>
      <c r="AE268" s="121">
        <f t="shared" si="24"/>
        <v>1.5</v>
      </c>
      <c r="AF268" s="75">
        <v>0</v>
      </c>
      <c r="AG268" s="228">
        <v>0</v>
      </c>
      <c r="AH268" s="228">
        <v>0</v>
      </c>
      <c r="AI268" s="228">
        <v>1.5</v>
      </c>
      <c r="AJ268" s="228">
        <v>0</v>
      </c>
      <c r="AK268" s="228">
        <v>0</v>
      </c>
      <c r="AL268" s="228">
        <v>0</v>
      </c>
      <c r="AM268" s="59"/>
      <c r="AN268" s="264">
        <v>0</v>
      </c>
      <c r="AO268" s="109">
        <f t="shared" si="25"/>
        <v>0</v>
      </c>
      <c r="AP268" s="228">
        <v>0</v>
      </c>
      <c r="AQ268" s="59">
        <v>3</v>
      </c>
      <c r="AR268" s="1"/>
      <c r="AS268" s="264">
        <v>0</v>
      </c>
      <c r="AT268" s="266">
        <v>0</v>
      </c>
      <c r="AU268" s="266">
        <v>0</v>
      </c>
      <c r="AV268" s="266">
        <v>0</v>
      </c>
      <c r="AW268" s="266">
        <v>0</v>
      </c>
      <c r="AX268" s="266">
        <v>0</v>
      </c>
      <c r="AY268" s="109"/>
      <c r="AZ268" s="266">
        <v>0</v>
      </c>
      <c r="BA268" s="266">
        <v>0</v>
      </c>
      <c r="BB268" s="266">
        <v>0</v>
      </c>
      <c r="BC268" s="266">
        <v>0</v>
      </c>
      <c r="BD268" s="266">
        <v>0</v>
      </c>
      <c r="BE268" s="266">
        <v>0</v>
      </c>
      <c r="BF268" s="266">
        <v>0</v>
      </c>
      <c r="BG268" s="266">
        <v>0</v>
      </c>
      <c r="BH268" s="59"/>
      <c r="BI268" s="266">
        <v>0</v>
      </c>
      <c r="BJ268" s="266">
        <v>0</v>
      </c>
      <c r="BK268" s="266">
        <v>0</v>
      </c>
    </row>
    <row r="269" spans="1:63" s="108" customFormat="1">
      <c r="A269" s="1" t="s">
        <v>107</v>
      </c>
      <c r="B269" s="1">
        <v>47</v>
      </c>
      <c r="C269" s="1" t="s">
        <v>10</v>
      </c>
      <c r="D269" s="1" t="s">
        <v>664</v>
      </c>
      <c r="E269" s="1" t="s">
        <v>665</v>
      </c>
      <c r="F269" s="59">
        <v>6</v>
      </c>
      <c r="G269" s="59">
        <v>2</v>
      </c>
      <c r="H269" s="59">
        <v>0</v>
      </c>
      <c r="I269" s="59">
        <v>0</v>
      </c>
      <c r="J269" s="78">
        <v>0</v>
      </c>
      <c r="K269" s="118">
        <f t="shared" si="22"/>
        <v>8</v>
      </c>
      <c r="L269" s="75">
        <v>3</v>
      </c>
      <c r="M269" s="59">
        <v>0</v>
      </c>
      <c r="N269" s="1">
        <v>0</v>
      </c>
      <c r="O269" s="1">
        <v>0</v>
      </c>
      <c r="P269" s="76">
        <v>1</v>
      </c>
      <c r="Q269" s="79">
        <v>0</v>
      </c>
      <c r="R269" s="59">
        <v>0</v>
      </c>
      <c r="S269" s="59">
        <v>0</v>
      </c>
      <c r="T269" s="78">
        <v>0</v>
      </c>
      <c r="U269" s="121">
        <f t="shared" si="23"/>
        <v>0</v>
      </c>
      <c r="V269" s="75">
        <v>0</v>
      </c>
      <c r="W269" s="59">
        <v>0</v>
      </c>
      <c r="X269" s="1">
        <v>0</v>
      </c>
      <c r="Y269" s="76">
        <v>0</v>
      </c>
      <c r="Z269" s="79">
        <v>0</v>
      </c>
      <c r="AA269" s="229">
        <v>3</v>
      </c>
      <c r="AB269" s="229">
        <v>6</v>
      </c>
      <c r="AC269" s="229">
        <v>0</v>
      </c>
      <c r="AD269" s="229">
        <v>0</v>
      </c>
      <c r="AE269" s="121">
        <f t="shared" si="24"/>
        <v>9</v>
      </c>
      <c r="AF269" s="75">
        <v>0</v>
      </c>
      <c r="AG269" s="229">
        <v>3</v>
      </c>
      <c r="AH269" s="229">
        <v>6</v>
      </c>
      <c r="AI269" s="229">
        <v>0</v>
      </c>
      <c r="AJ269" s="229">
        <v>0</v>
      </c>
      <c r="AK269" s="229">
        <v>0</v>
      </c>
      <c r="AL269" s="229">
        <v>0</v>
      </c>
      <c r="AM269" s="59"/>
      <c r="AN269" s="265">
        <v>0</v>
      </c>
      <c r="AO269" s="109">
        <f t="shared" si="25"/>
        <v>0</v>
      </c>
      <c r="AP269" s="229">
        <v>0</v>
      </c>
      <c r="AQ269" s="228">
        <v>0</v>
      </c>
      <c r="AR269" s="1"/>
      <c r="AS269" s="265">
        <v>0</v>
      </c>
      <c r="AT269" s="267">
        <v>0</v>
      </c>
      <c r="AU269" s="267">
        <v>0</v>
      </c>
      <c r="AV269" s="267">
        <v>0</v>
      </c>
      <c r="AW269" s="267">
        <v>0</v>
      </c>
      <c r="AX269" s="267">
        <v>1</v>
      </c>
      <c r="AY269" s="109"/>
      <c r="AZ269" s="267">
        <v>0</v>
      </c>
      <c r="BA269" s="267">
        <v>0</v>
      </c>
      <c r="BB269" s="267">
        <v>0</v>
      </c>
      <c r="BC269" s="267">
        <v>0</v>
      </c>
      <c r="BD269" s="267">
        <v>1</v>
      </c>
      <c r="BE269" s="267">
        <v>1</v>
      </c>
      <c r="BF269" s="267">
        <v>0</v>
      </c>
      <c r="BG269" s="267">
        <v>0</v>
      </c>
      <c r="BH269" s="59"/>
      <c r="BI269" s="267">
        <v>1</v>
      </c>
      <c r="BJ269" s="267">
        <v>0</v>
      </c>
      <c r="BK269" s="267">
        <v>0</v>
      </c>
    </row>
    <row r="270" spans="1:63" s="108" customFormat="1">
      <c r="A270" s="1" t="s">
        <v>107</v>
      </c>
      <c r="B270" s="1">
        <v>47</v>
      </c>
      <c r="C270" s="1" t="s">
        <v>10</v>
      </c>
      <c r="D270" s="1" t="s">
        <v>666</v>
      </c>
      <c r="E270" s="1" t="s">
        <v>667</v>
      </c>
      <c r="F270" s="59">
        <v>5</v>
      </c>
      <c r="G270" s="59">
        <v>10</v>
      </c>
      <c r="H270" s="59">
        <v>5</v>
      </c>
      <c r="I270" s="59">
        <v>5</v>
      </c>
      <c r="J270" s="78">
        <v>5</v>
      </c>
      <c r="K270" s="118">
        <f t="shared" si="22"/>
        <v>30</v>
      </c>
      <c r="L270" s="75">
        <v>2</v>
      </c>
      <c r="M270" s="59">
        <v>1</v>
      </c>
      <c r="N270" s="1">
        <v>1.5</v>
      </c>
      <c r="O270" s="1">
        <v>6.5</v>
      </c>
      <c r="P270" s="76">
        <v>2</v>
      </c>
      <c r="Q270" s="79">
        <v>10</v>
      </c>
      <c r="R270" s="59">
        <v>0</v>
      </c>
      <c r="S270" s="59">
        <v>0</v>
      </c>
      <c r="T270" s="78">
        <v>0</v>
      </c>
      <c r="U270" s="121">
        <f t="shared" si="23"/>
        <v>10</v>
      </c>
      <c r="V270" s="75">
        <v>3</v>
      </c>
      <c r="W270" s="59">
        <v>5</v>
      </c>
      <c r="X270" s="1">
        <v>0</v>
      </c>
      <c r="Y270" s="76">
        <v>0</v>
      </c>
      <c r="Z270" s="79">
        <v>0</v>
      </c>
      <c r="AA270" s="229">
        <v>0</v>
      </c>
      <c r="AB270" s="229">
        <v>0</v>
      </c>
      <c r="AC270" s="229">
        <v>0</v>
      </c>
      <c r="AD270" s="229">
        <v>0</v>
      </c>
      <c r="AE270" s="121">
        <f t="shared" si="24"/>
        <v>0</v>
      </c>
      <c r="AF270" s="75">
        <v>0</v>
      </c>
      <c r="AG270" s="229">
        <v>0</v>
      </c>
      <c r="AH270" s="229">
        <v>0</v>
      </c>
      <c r="AI270" s="229">
        <v>0</v>
      </c>
      <c r="AJ270" s="229">
        <v>0</v>
      </c>
      <c r="AK270" s="229">
        <v>0</v>
      </c>
      <c r="AL270" s="229">
        <v>0</v>
      </c>
      <c r="AM270" s="59"/>
      <c r="AN270" s="265">
        <v>0</v>
      </c>
      <c r="AO270" s="109">
        <f t="shared" si="25"/>
        <v>0</v>
      </c>
      <c r="AP270" s="229">
        <v>0</v>
      </c>
      <c r="AQ270" s="229">
        <v>0</v>
      </c>
      <c r="AR270" s="1"/>
      <c r="AS270" s="265">
        <v>0</v>
      </c>
      <c r="AT270" s="267">
        <v>0</v>
      </c>
      <c r="AU270" s="267">
        <v>0</v>
      </c>
      <c r="AV270" s="267">
        <v>0</v>
      </c>
      <c r="AW270" s="267">
        <v>0</v>
      </c>
      <c r="AX270" s="267">
        <v>0</v>
      </c>
      <c r="AY270" s="109"/>
      <c r="AZ270" s="267">
        <v>0</v>
      </c>
      <c r="BA270" s="267">
        <v>0</v>
      </c>
      <c r="BB270" s="267">
        <v>0</v>
      </c>
      <c r="BC270" s="267">
        <v>0</v>
      </c>
      <c r="BD270" s="267">
        <v>0</v>
      </c>
      <c r="BE270" s="267">
        <v>0</v>
      </c>
      <c r="BF270" s="267">
        <v>0</v>
      </c>
      <c r="BG270" s="267">
        <v>0</v>
      </c>
      <c r="BH270" s="59"/>
      <c r="BI270" s="267">
        <v>0</v>
      </c>
      <c r="BJ270" s="267">
        <v>0</v>
      </c>
      <c r="BK270" s="267">
        <v>0</v>
      </c>
    </row>
    <row r="271" spans="1:63" s="108" customFormat="1">
      <c r="A271" s="1" t="s">
        <v>107</v>
      </c>
      <c r="B271" s="1">
        <v>47</v>
      </c>
      <c r="C271" s="1" t="s">
        <v>10</v>
      </c>
      <c r="D271" s="1" t="s">
        <v>668</v>
      </c>
      <c r="E271" s="1" t="s">
        <v>669</v>
      </c>
      <c r="F271" s="59">
        <v>15</v>
      </c>
      <c r="G271" s="59">
        <v>8</v>
      </c>
      <c r="H271" s="59">
        <v>5</v>
      </c>
      <c r="I271" s="59">
        <v>0</v>
      </c>
      <c r="J271" s="78">
        <v>0</v>
      </c>
      <c r="K271" s="118">
        <f t="shared" si="22"/>
        <v>28</v>
      </c>
      <c r="L271" s="75">
        <v>15</v>
      </c>
      <c r="M271" s="59">
        <v>0</v>
      </c>
      <c r="N271" s="1">
        <v>1</v>
      </c>
      <c r="O271" s="1">
        <v>2</v>
      </c>
      <c r="P271" s="76">
        <v>3</v>
      </c>
      <c r="Q271" s="79">
        <v>0</v>
      </c>
      <c r="R271" s="59">
        <v>0</v>
      </c>
      <c r="S271" s="59">
        <v>0</v>
      </c>
      <c r="T271" s="78">
        <v>0</v>
      </c>
      <c r="U271" s="121">
        <f t="shared" si="23"/>
        <v>0</v>
      </c>
      <c r="V271" s="75">
        <v>4.5</v>
      </c>
      <c r="W271" s="59">
        <v>3</v>
      </c>
      <c r="X271" s="1">
        <v>3</v>
      </c>
      <c r="Y271" s="76">
        <v>0</v>
      </c>
      <c r="Z271" s="79">
        <v>0</v>
      </c>
      <c r="AA271" s="229">
        <v>0</v>
      </c>
      <c r="AB271" s="229">
        <v>0</v>
      </c>
      <c r="AC271" s="229">
        <v>0</v>
      </c>
      <c r="AD271" s="229">
        <v>0</v>
      </c>
      <c r="AE271" s="121">
        <f t="shared" si="24"/>
        <v>0</v>
      </c>
      <c r="AF271" s="75">
        <v>0</v>
      </c>
      <c r="AG271" s="229">
        <v>0</v>
      </c>
      <c r="AH271" s="229">
        <v>0</v>
      </c>
      <c r="AI271" s="229">
        <v>0</v>
      </c>
      <c r="AJ271" s="229">
        <v>0</v>
      </c>
      <c r="AK271" s="229">
        <v>0.5</v>
      </c>
      <c r="AL271" s="229">
        <v>0</v>
      </c>
      <c r="AM271" s="59"/>
      <c r="AN271" s="265">
        <v>0</v>
      </c>
      <c r="AO271" s="109">
        <f t="shared" si="25"/>
        <v>0.5</v>
      </c>
      <c r="AP271" s="229">
        <v>0.5</v>
      </c>
      <c r="AQ271" s="229">
        <v>0</v>
      </c>
      <c r="AR271" s="1"/>
      <c r="AS271" s="265">
        <v>0</v>
      </c>
      <c r="AT271" s="267">
        <v>0</v>
      </c>
      <c r="AU271" s="267">
        <v>0</v>
      </c>
      <c r="AV271" s="267">
        <v>0</v>
      </c>
      <c r="AW271" s="267">
        <v>0</v>
      </c>
      <c r="AX271" s="267">
        <v>0</v>
      </c>
      <c r="AY271" s="109"/>
      <c r="AZ271" s="267">
        <v>0</v>
      </c>
      <c r="BA271" s="267">
        <v>0</v>
      </c>
      <c r="BB271" s="267">
        <v>0</v>
      </c>
      <c r="BC271" s="267">
        <v>0</v>
      </c>
      <c r="BD271" s="267">
        <v>0</v>
      </c>
      <c r="BE271" s="267">
        <v>0</v>
      </c>
      <c r="BF271" s="267">
        <v>0</v>
      </c>
      <c r="BG271" s="267">
        <v>0</v>
      </c>
      <c r="BH271" s="59"/>
      <c r="BI271" s="267">
        <v>0</v>
      </c>
      <c r="BJ271" s="267">
        <v>0</v>
      </c>
      <c r="BK271" s="267">
        <v>0</v>
      </c>
    </row>
    <row r="272" spans="1:63" s="108" customFormat="1">
      <c r="A272" s="1" t="s">
        <v>107</v>
      </c>
      <c r="B272" s="1">
        <v>47</v>
      </c>
      <c r="C272" s="1" t="s">
        <v>10</v>
      </c>
      <c r="D272" s="1" t="s">
        <v>670</v>
      </c>
      <c r="E272" s="1" t="s">
        <v>671</v>
      </c>
      <c r="F272" s="59">
        <v>5</v>
      </c>
      <c r="G272" s="59">
        <v>20</v>
      </c>
      <c r="H272" s="59">
        <v>4</v>
      </c>
      <c r="I272" s="59">
        <v>2</v>
      </c>
      <c r="J272" s="78">
        <v>0</v>
      </c>
      <c r="K272" s="118">
        <f t="shared" si="22"/>
        <v>31</v>
      </c>
      <c r="L272" s="75">
        <v>1</v>
      </c>
      <c r="M272" s="59">
        <v>21.5</v>
      </c>
      <c r="N272" s="1">
        <v>3.5</v>
      </c>
      <c r="O272" s="1">
        <v>0</v>
      </c>
      <c r="P272" s="76">
        <v>1</v>
      </c>
      <c r="Q272" s="79">
        <v>5</v>
      </c>
      <c r="R272" s="59">
        <v>0</v>
      </c>
      <c r="S272" s="59">
        <v>0</v>
      </c>
      <c r="T272" s="78">
        <v>0</v>
      </c>
      <c r="U272" s="121">
        <f t="shared" si="23"/>
        <v>5</v>
      </c>
      <c r="V272" s="75">
        <v>3</v>
      </c>
      <c r="W272" s="59">
        <v>2.5</v>
      </c>
      <c r="X272" s="1">
        <v>2</v>
      </c>
      <c r="Y272" s="76">
        <v>2</v>
      </c>
      <c r="Z272" s="79">
        <v>0</v>
      </c>
      <c r="AA272" s="229">
        <v>0</v>
      </c>
      <c r="AB272" s="229">
        <v>0</v>
      </c>
      <c r="AC272" s="229">
        <v>0</v>
      </c>
      <c r="AD272" s="229">
        <v>0</v>
      </c>
      <c r="AE272" s="121">
        <f t="shared" si="24"/>
        <v>0</v>
      </c>
      <c r="AF272" s="75">
        <v>0</v>
      </c>
      <c r="AG272" s="229">
        <v>0</v>
      </c>
      <c r="AH272" s="229">
        <v>0</v>
      </c>
      <c r="AI272" s="229">
        <v>0</v>
      </c>
      <c r="AJ272" s="229">
        <v>0</v>
      </c>
      <c r="AK272" s="229">
        <v>1</v>
      </c>
      <c r="AL272" s="229">
        <v>0</v>
      </c>
      <c r="AM272" s="59"/>
      <c r="AN272" s="265">
        <v>0</v>
      </c>
      <c r="AO272" s="109">
        <f t="shared" si="25"/>
        <v>1</v>
      </c>
      <c r="AP272" s="229">
        <v>1</v>
      </c>
      <c r="AQ272" s="229">
        <v>0</v>
      </c>
      <c r="AR272" s="1"/>
      <c r="AS272" s="265">
        <v>0</v>
      </c>
      <c r="AT272" s="267">
        <v>3</v>
      </c>
      <c r="AU272" s="267">
        <v>1</v>
      </c>
      <c r="AV272" s="267">
        <v>0</v>
      </c>
      <c r="AW272" s="267">
        <v>0</v>
      </c>
      <c r="AX272" s="267">
        <v>4.5</v>
      </c>
      <c r="AY272" s="109"/>
      <c r="AZ272" s="267">
        <v>3</v>
      </c>
      <c r="BA272" s="267">
        <v>1</v>
      </c>
      <c r="BB272" s="267">
        <v>0</v>
      </c>
      <c r="BC272" s="267">
        <v>0</v>
      </c>
      <c r="BD272" s="267">
        <v>4.5</v>
      </c>
      <c r="BE272" s="267">
        <v>0</v>
      </c>
      <c r="BF272" s="267">
        <v>1</v>
      </c>
      <c r="BG272" s="267">
        <v>0</v>
      </c>
      <c r="BH272" s="59"/>
      <c r="BI272" s="267">
        <v>0</v>
      </c>
      <c r="BJ272" s="267">
        <v>1</v>
      </c>
      <c r="BK272" s="267">
        <v>0</v>
      </c>
    </row>
    <row r="273" spans="1:63" s="108" customFormat="1">
      <c r="A273" s="1" t="s">
        <v>107</v>
      </c>
      <c r="B273" s="1">
        <v>47</v>
      </c>
      <c r="C273" s="1" t="s">
        <v>14</v>
      </c>
      <c r="D273" s="1"/>
      <c r="E273" s="1" t="s">
        <v>379</v>
      </c>
      <c r="F273" s="59">
        <v>1</v>
      </c>
      <c r="G273" s="59">
        <v>1</v>
      </c>
      <c r="H273" s="59">
        <v>1</v>
      </c>
      <c r="I273" s="59">
        <v>1</v>
      </c>
      <c r="J273" s="78">
        <v>1</v>
      </c>
      <c r="K273" s="118">
        <f t="shared" si="22"/>
        <v>5</v>
      </c>
      <c r="L273" s="75">
        <v>1</v>
      </c>
      <c r="M273" s="59">
        <v>0</v>
      </c>
      <c r="N273" s="1">
        <v>2</v>
      </c>
      <c r="O273" s="1">
        <v>2</v>
      </c>
      <c r="P273" s="76">
        <v>1</v>
      </c>
      <c r="Q273" s="79">
        <v>2</v>
      </c>
      <c r="R273" s="59">
        <v>2</v>
      </c>
      <c r="S273" s="59">
        <v>2</v>
      </c>
      <c r="T273" s="78">
        <v>2</v>
      </c>
      <c r="U273" s="121">
        <f t="shared" si="23"/>
        <v>8</v>
      </c>
      <c r="V273" s="75">
        <v>2.5</v>
      </c>
      <c r="W273" s="59">
        <v>2</v>
      </c>
      <c r="X273" s="1">
        <v>0</v>
      </c>
      <c r="Y273" s="76">
        <v>0</v>
      </c>
      <c r="Z273" s="79">
        <v>6</v>
      </c>
      <c r="AA273" s="229">
        <v>1</v>
      </c>
      <c r="AB273" s="229">
        <v>7</v>
      </c>
      <c r="AC273" s="229">
        <v>0</v>
      </c>
      <c r="AD273" s="229">
        <v>4</v>
      </c>
      <c r="AE273" s="121">
        <f t="shared" si="24"/>
        <v>18</v>
      </c>
      <c r="AF273" s="75">
        <v>8.5</v>
      </c>
      <c r="AG273" s="229">
        <v>1</v>
      </c>
      <c r="AH273" s="229">
        <v>7</v>
      </c>
      <c r="AI273" s="229">
        <v>0</v>
      </c>
      <c r="AJ273" s="229">
        <v>4</v>
      </c>
      <c r="AK273" s="229">
        <v>7</v>
      </c>
      <c r="AL273" s="229">
        <v>2.5</v>
      </c>
      <c r="AM273" s="59"/>
      <c r="AN273" s="265">
        <v>3</v>
      </c>
      <c r="AO273" s="109">
        <f t="shared" si="25"/>
        <v>12.5</v>
      </c>
      <c r="AP273" s="229">
        <v>7</v>
      </c>
      <c r="AQ273" s="229">
        <v>0</v>
      </c>
      <c r="AR273" s="1"/>
      <c r="AS273" s="265">
        <v>3</v>
      </c>
      <c r="AT273" s="267">
        <v>0</v>
      </c>
      <c r="AU273" s="267">
        <v>2</v>
      </c>
      <c r="AV273" s="267">
        <v>1</v>
      </c>
      <c r="AW273" s="267">
        <v>0</v>
      </c>
      <c r="AX273" s="267">
        <v>3.5</v>
      </c>
      <c r="AY273" s="109"/>
      <c r="AZ273" s="267">
        <v>0</v>
      </c>
      <c r="BA273" s="267">
        <v>2</v>
      </c>
      <c r="BB273" s="267">
        <v>1</v>
      </c>
      <c r="BC273" s="267">
        <v>0</v>
      </c>
      <c r="BD273" s="267">
        <v>3.5</v>
      </c>
      <c r="BE273" s="267">
        <v>1</v>
      </c>
      <c r="BF273" s="267">
        <v>0</v>
      </c>
      <c r="BG273" s="267">
        <v>0</v>
      </c>
      <c r="BH273" s="59"/>
      <c r="BI273" s="267">
        <v>1</v>
      </c>
      <c r="BJ273" s="267">
        <v>0</v>
      </c>
      <c r="BK273" s="267">
        <v>0</v>
      </c>
    </row>
    <row r="274" spans="1:63" s="108" customFormat="1">
      <c r="A274" s="1" t="s">
        <v>107</v>
      </c>
      <c r="B274" s="1">
        <v>47</v>
      </c>
      <c r="C274" s="1" t="s">
        <v>6</v>
      </c>
      <c r="D274" s="1"/>
      <c r="E274" s="1" t="s">
        <v>377</v>
      </c>
      <c r="F274" s="59">
        <v>3</v>
      </c>
      <c r="G274" s="59">
        <v>3</v>
      </c>
      <c r="H274" s="59">
        <v>3</v>
      </c>
      <c r="I274" s="59">
        <v>3</v>
      </c>
      <c r="J274" s="78">
        <v>1</v>
      </c>
      <c r="K274" s="118">
        <f t="shared" si="22"/>
        <v>13</v>
      </c>
      <c r="L274" s="75">
        <v>1</v>
      </c>
      <c r="M274" s="59">
        <v>0</v>
      </c>
      <c r="N274" s="1">
        <v>1</v>
      </c>
      <c r="O274" s="1">
        <v>2.5</v>
      </c>
      <c r="P274" s="76">
        <v>1</v>
      </c>
      <c r="Q274" s="79">
        <v>3</v>
      </c>
      <c r="R274" s="59">
        <v>3</v>
      </c>
      <c r="S274" s="59">
        <v>3</v>
      </c>
      <c r="T274" s="78">
        <v>3</v>
      </c>
      <c r="U274" s="121">
        <f t="shared" si="23"/>
        <v>12</v>
      </c>
      <c r="V274" s="75">
        <v>2</v>
      </c>
      <c r="W274" s="59">
        <v>0</v>
      </c>
      <c r="X274" s="1">
        <v>0</v>
      </c>
      <c r="Y274" s="76">
        <v>0</v>
      </c>
      <c r="Z274" s="79">
        <v>0</v>
      </c>
      <c r="AA274" s="229">
        <v>7</v>
      </c>
      <c r="AB274" s="229">
        <v>9</v>
      </c>
      <c r="AC274" s="229">
        <v>8</v>
      </c>
      <c r="AD274" s="229">
        <v>7</v>
      </c>
      <c r="AE274" s="121">
        <f t="shared" si="24"/>
        <v>31</v>
      </c>
      <c r="AF274" s="75">
        <v>0</v>
      </c>
      <c r="AG274" s="229">
        <v>7</v>
      </c>
      <c r="AH274" s="229">
        <v>9</v>
      </c>
      <c r="AI274" s="229">
        <v>8</v>
      </c>
      <c r="AJ274" s="229">
        <v>7</v>
      </c>
      <c r="AK274" s="229">
        <v>6</v>
      </c>
      <c r="AL274" s="229">
        <v>0</v>
      </c>
      <c r="AM274" s="59"/>
      <c r="AN274" s="265">
        <v>0</v>
      </c>
      <c r="AO274" s="109">
        <f t="shared" si="25"/>
        <v>6</v>
      </c>
      <c r="AP274" s="229">
        <v>6</v>
      </c>
      <c r="AQ274" s="229">
        <v>2.5</v>
      </c>
      <c r="AR274" s="1"/>
      <c r="AS274" s="265">
        <v>0</v>
      </c>
      <c r="AT274" s="267">
        <v>0</v>
      </c>
      <c r="AU274" s="267">
        <v>0</v>
      </c>
      <c r="AV274" s="267">
        <v>0</v>
      </c>
      <c r="AW274" s="267">
        <v>2.5</v>
      </c>
      <c r="AX274" s="267">
        <v>2</v>
      </c>
      <c r="AY274" s="109"/>
      <c r="AZ274" s="267">
        <v>0</v>
      </c>
      <c r="BA274" s="267">
        <v>0</v>
      </c>
      <c r="BB274" s="267">
        <v>0</v>
      </c>
      <c r="BC274" s="267">
        <v>2.5</v>
      </c>
      <c r="BD274" s="267">
        <v>2</v>
      </c>
      <c r="BE274" s="267">
        <v>0.5</v>
      </c>
      <c r="BF274" s="267">
        <v>4.5</v>
      </c>
      <c r="BG274" s="267">
        <v>7</v>
      </c>
      <c r="BH274" s="59"/>
      <c r="BI274" s="267">
        <v>0.5</v>
      </c>
      <c r="BJ274" s="267">
        <v>4.5</v>
      </c>
      <c r="BK274" s="267">
        <v>7</v>
      </c>
    </row>
    <row r="275" spans="1:63" s="108" customFormat="1">
      <c r="A275" s="1" t="s">
        <v>107</v>
      </c>
      <c r="B275" s="1">
        <v>47</v>
      </c>
      <c r="C275" s="1" t="s">
        <v>14</v>
      </c>
      <c r="D275" s="1"/>
      <c r="E275" s="1" t="s">
        <v>672</v>
      </c>
      <c r="F275" s="59">
        <v>1</v>
      </c>
      <c r="G275" s="59">
        <v>1</v>
      </c>
      <c r="H275" s="59">
        <v>3</v>
      </c>
      <c r="I275" s="59">
        <v>1</v>
      </c>
      <c r="J275" s="78">
        <v>5</v>
      </c>
      <c r="K275" s="118">
        <f t="shared" si="22"/>
        <v>11</v>
      </c>
      <c r="L275" s="75">
        <v>1</v>
      </c>
      <c r="M275" s="59">
        <v>10</v>
      </c>
      <c r="N275" s="1">
        <v>8</v>
      </c>
      <c r="O275" s="1">
        <v>3.5</v>
      </c>
      <c r="P275" s="76">
        <v>1.5</v>
      </c>
      <c r="Q275" s="79">
        <v>0</v>
      </c>
      <c r="R275" s="59">
        <v>10</v>
      </c>
      <c r="S275" s="59">
        <v>10</v>
      </c>
      <c r="T275" s="78">
        <v>10</v>
      </c>
      <c r="U275" s="121">
        <f t="shared" si="23"/>
        <v>30</v>
      </c>
      <c r="V275" s="75">
        <v>2</v>
      </c>
      <c r="W275" s="59">
        <v>2.5</v>
      </c>
      <c r="X275" s="1">
        <v>0</v>
      </c>
      <c r="Y275" s="76">
        <v>1</v>
      </c>
      <c r="Z275" s="79">
        <v>0.5</v>
      </c>
      <c r="AA275" s="229">
        <v>4.5</v>
      </c>
      <c r="AB275" s="229">
        <v>7</v>
      </c>
      <c r="AC275" s="229">
        <v>12</v>
      </c>
      <c r="AD275" s="229">
        <v>4</v>
      </c>
      <c r="AE275" s="121">
        <f t="shared" si="24"/>
        <v>28</v>
      </c>
      <c r="AF275" s="75">
        <v>0.5</v>
      </c>
      <c r="AG275" s="229">
        <v>4.5</v>
      </c>
      <c r="AH275" s="229">
        <v>7</v>
      </c>
      <c r="AI275" s="229">
        <v>12</v>
      </c>
      <c r="AJ275" s="229">
        <v>4</v>
      </c>
      <c r="AK275" s="229">
        <v>3.5</v>
      </c>
      <c r="AL275" s="229">
        <v>8.5</v>
      </c>
      <c r="AM275" s="59"/>
      <c r="AN275" s="265">
        <v>2</v>
      </c>
      <c r="AO275" s="109">
        <f t="shared" si="25"/>
        <v>14</v>
      </c>
      <c r="AP275" s="229">
        <v>3.5</v>
      </c>
      <c r="AQ275" s="229">
        <v>0</v>
      </c>
      <c r="AR275" s="1"/>
      <c r="AS275" s="265">
        <v>2</v>
      </c>
      <c r="AT275" s="267">
        <v>1.5</v>
      </c>
      <c r="AU275" s="267">
        <v>1.5</v>
      </c>
      <c r="AV275" s="267">
        <v>4</v>
      </c>
      <c r="AW275" s="267">
        <v>4</v>
      </c>
      <c r="AX275" s="267">
        <v>6.5</v>
      </c>
      <c r="AY275" s="109"/>
      <c r="AZ275" s="267">
        <v>1.5</v>
      </c>
      <c r="BA275" s="267">
        <v>1.5</v>
      </c>
      <c r="BB275" s="267">
        <v>4</v>
      </c>
      <c r="BC275" s="267">
        <v>4</v>
      </c>
      <c r="BD275" s="267">
        <v>6.5</v>
      </c>
      <c r="BE275" s="267">
        <v>4</v>
      </c>
      <c r="BF275" s="267">
        <v>3</v>
      </c>
      <c r="BG275" s="267">
        <v>3</v>
      </c>
      <c r="BH275" s="59"/>
      <c r="BI275" s="267">
        <v>4</v>
      </c>
      <c r="BJ275" s="267">
        <v>3</v>
      </c>
      <c r="BK275" s="267">
        <v>3</v>
      </c>
    </row>
    <row r="276" spans="1:63" s="108" customFormat="1">
      <c r="A276" s="1" t="s">
        <v>107</v>
      </c>
      <c r="B276" s="1">
        <v>47</v>
      </c>
      <c r="C276" s="1" t="s">
        <v>10</v>
      </c>
      <c r="D276" s="1" t="s">
        <v>673</v>
      </c>
      <c r="E276" s="1" t="s">
        <v>674</v>
      </c>
      <c r="F276" s="59">
        <v>6</v>
      </c>
      <c r="G276" s="59">
        <v>2</v>
      </c>
      <c r="H276" s="59">
        <v>20</v>
      </c>
      <c r="I276" s="59">
        <v>5</v>
      </c>
      <c r="J276" s="59">
        <v>10</v>
      </c>
      <c r="K276" s="118">
        <f t="shared" si="22"/>
        <v>43</v>
      </c>
      <c r="L276" s="75">
        <v>13</v>
      </c>
      <c r="M276" s="59">
        <v>9.5</v>
      </c>
      <c r="N276" s="1">
        <v>18.5</v>
      </c>
      <c r="O276" s="1">
        <v>14.5</v>
      </c>
      <c r="P276" s="76">
        <v>14.5</v>
      </c>
      <c r="Q276" s="79">
        <v>10</v>
      </c>
      <c r="R276" s="59">
        <v>10</v>
      </c>
      <c r="S276" s="59">
        <v>10</v>
      </c>
      <c r="T276" s="78">
        <v>10</v>
      </c>
      <c r="U276" s="121">
        <f t="shared" si="23"/>
        <v>40</v>
      </c>
      <c r="V276" s="75">
        <v>25.5</v>
      </c>
      <c r="W276" s="59">
        <v>14.5</v>
      </c>
      <c r="X276" s="1">
        <v>9</v>
      </c>
      <c r="Y276" s="76">
        <v>8.5</v>
      </c>
      <c r="Z276" s="79">
        <v>6</v>
      </c>
      <c r="AA276" s="229">
        <v>9</v>
      </c>
      <c r="AB276" s="229">
        <v>1</v>
      </c>
      <c r="AC276" s="229">
        <v>1</v>
      </c>
      <c r="AD276" s="229">
        <v>0</v>
      </c>
      <c r="AE276" s="121">
        <f t="shared" si="24"/>
        <v>17</v>
      </c>
      <c r="AF276" s="75">
        <v>6</v>
      </c>
      <c r="AG276" s="229">
        <v>9</v>
      </c>
      <c r="AH276" s="229">
        <v>1</v>
      </c>
      <c r="AI276" s="229">
        <v>1</v>
      </c>
      <c r="AJ276" s="229">
        <v>0</v>
      </c>
      <c r="AK276" s="229">
        <v>4</v>
      </c>
      <c r="AL276" s="229">
        <v>3</v>
      </c>
      <c r="AM276" s="59"/>
      <c r="AN276" s="265">
        <v>4</v>
      </c>
      <c r="AO276" s="109">
        <f t="shared" si="25"/>
        <v>11</v>
      </c>
      <c r="AP276" s="229">
        <v>4</v>
      </c>
      <c r="AQ276" s="229">
        <v>8.5</v>
      </c>
      <c r="AR276" s="1"/>
      <c r="AS276" s="265">
        <v>4</v>
      </c>
      <c r="AT276" s="267">
        <v>8</v>
      </c>
      <c r="AU276" s="267">
        <v>4.5</v>
      </c>
      <c r="AV276" s="267">
        <v>13.5</v>
      </c>
      <c r="AW276" s="267">
        <v>15</v>
      </c>
      <c r="AX276" s="267">
        <v>6.5</v>
      </c>
      <c r="AY276" s="79"/>
      <c r="AZ276" s="267">
        <v>8</v>
      </c>
      <c r="BA276" s="267">
        <v>4.5</v>
      </c>
      <c r="BB276" s="267">
        <v>13.5</v>
      </c>
      <c r="BC276" s="267">
        <v>15</v>
      </c>
      <c r="BD276" s="267">
        <v>6.5</v>
      </c>
      <c r="BE276" s="267">
        <v>15.5</v>
      </c>
      <c r="BF276" s="267">
        <v>11</v>
      </c>
      <c r="BG276" s="267">
        <v>5</v>
      </c>
      <c r="BH276" s="59"/>
      <c r="BI276" s="267">
        <v>15.5</v>
      </c>
      <c r="BJ276" s="267">
        <v>11</v>
      </c>
      <c r="BK276" s="267">
        <v>5</v>
      </c>
    </row>
    <row r="277" spans="1:63" s="108" customFormat="1">
      <c r="A277" s="1" t="s">
        <v>107</v>
      </c>
      <c r="B277" s="1">
        <v>47</v>
      </c>
      <c r="C277" s="1" t="s">
        <v>10</v>
      </c>
      <c r="D277" s="1" t="s">
        <v>675</v>
      </c>
      <c r="E277" s="1" t="s">
        <v>676</v>
      </c>
      <c r="F277" s="59">
        <v>0</v>
      </c>
      <c r="G277" s="59">
        <v>0</v>
      </c>
      <c r="H277" s="59">
        <v>0</v>
      </c>
      <c r="I277" s="59">
        <v>6</v>
      </c>
      <c r="J277" s="59">
        <v>11</v>
      </c>
      <c r="K277" s="118">
        <f t="shared" si="22"/>
        <v>17</v>
      </c>
      <c r="L277" s="75">
        <v>0</v>
      </c>
      <c r="M277" s="59">
        <v>2</v>
      </c>
      <c r="N277" s="1">
        <v>0</v>
      </c>
      <c r="O277" s="1">
        <v>3</v>
      </c>
      <c r="P277" s="76">
        <v>0</v>
      </c>
      <c r="Q277" s="79">
        <v>10</v>
      </c>
      <c r="R277" s="59">
        <v>15</v>
      </c>
      <c r="S277" s="59">
        <v>15</v>
      </c>
      <c r="T277" s="78">
        <v>15</v>
      </c>
      <c r="U277" s="121">
        <f t="shared" si="23"/>
        <v>55</v>
      </c>
      <c r="V277" s="75">
        <v>7</v>
      </c>
      <c r="W277" s="59">
        <v>27</v>
      </c>
      <c r="X277" s="1">
        <v>36.5</v>
      </c>
      <c r="Y277" s="76">
        <v>34.5</v>
      </c>
      <c r="Z277" s="79">
        <v>32</v>
      </c>
      <c r="AA277" s="229">
        <v>18</v>
      </c>
      <c r="AB277" s="229">
        <v>0</v>
      </c>
      <c r="AC277" s="229">
        <v>0</v>
      </c>
      <c r="AD277" s="229">
        <v>0</v>
      </c>
      <c r="AE277" s="121">
        <f t="shared" si="24"/>
        <v>50</v>
      </c>
      <c r="AF277" s="75">
        <v>34</v>
      </c>
      <c r="AG277" s="229">
        <v>18</v>
      </c>
      <c r="AH277" s="229">
        <v>0</v>
      </c>
      <c r="AI277" s="229">
        <v>0</v>
      </c>
      <c r="AJ277" s="229">
        <v>0</v>
      </c>
      <c r="AK277" s="229">
        <v>0</v>
      </c>
      <c r="AL277" s="229">
        <v>0</v>
      </c>
      <c r="AM277" s="59"/>
      <c r="AN277" s="265">
        <v>0</v>
      </c>
      <c r="AO277" s="109">
        <f t="shared" si="25"/>
        <v>0</v>
      </c>
      <c r="AP277" s="229">
        <v>0</v>
      </c>
      <c r="AQ277" s="229">
        <v>3</v>
      </c>
      <c r="AR277" s="1"/>
      <c r="AS277" s="265">
        <v>0</v>
      </c>
      <c r="AT277" s="267">
        <v>0</v>
      </c>
      <c r="AU277" s="267">
        <v>0</v>
      </c>
      <c r="AV277" s="267">
        <v>0</v>
      </c>
      <c r="AW277" s="267">
        <v>0</v>
      </c>
      <c r="AX277" s="267">
        <v>0</v>
      </c>
      <c r="AY277" s="79"/>
      <c r="AZ277" s="267">
        <v>0</v>
      </c>
      <c r="BA277" s="267">
        <v>0</v>
      </c>
      <c r="BB277" s="267">
        <v>0</v>
      </c>
      <c r="BC277" s="267">
        <v>0</v>
      </c>
      <c r="BD277" s="267">
        <v>0</v>
      </c>
      <c r="BE277" s="267">
        <v>0</v>
      </c>
      <c r="BF277" s="267">
        <v>0</v>
      </c>
      <c r="BG277" s="267">
        <v>0</v>
      </c>
      <c r="BH277" s="59"/>
      <c r="BI277" s="267">
        <v>0</v>
      </c>
      <c r="BJ277" s="267">
        <v>0</v>
      </c>
      <c r="BK277" s="267">
        <v>0</v>
      </c>
    </row>
    <row r="278" spans="1:63" s="108" customFormat="1">
      <c r="A278" s="1" t="s">
        <v>107</v>
      </c>
      <c r="B278" s="1">
        <v>47</v>
      </c>
      <c r="C278" s="1" t="s">
        <v>10</v>
      </c>
      <c r="D278" s="1" t="s">
        <v>677</v>
      </c>
      <c r="E278" s="1" t="s">
        <v>678</v>
      </c>
      <c r="F278" s="59">
        <v>0</v>
      </c>
      <c r="G278" s="59">
        <v>0</v>
      </c>
      <c r="H278" s="59">
        <v>5</v>
      </c>
      <c r="I278" s="59">
        <v>8</v>
      </c>
      <c r="J278" s="59">
        <v>4</v>
      </c>
      <c r="K278" s="118">
        <f t="shared" si="22"/>
        <v>17</v>
      </c>
      <c r="L278" s="75">
        <v>0</v>
      </c>
      <c r="M278" s="59">
        <v>0</v>
      </c>
      <c r="N278" s="1">
        <v>5</v>
      </c>
      <c r="O278" s="1">
        <v>12.5</v>
      </c>
      <c r="P278" s="76">
        <v>1</v>
      </c>
      <c r="Q278" s="79">
        <v>0</v>
      </c>
      <c r="R278" s="59">
        <v>0</v>
      </c>
      <c r="S278" s="59">
        <v>0</v>
      </c>
      <c r="T278" s="78">
        <v>0</v>
      </c>
      <c r="U278" s="121">
        <f t="shared" si="23"/>
        <v>0</v>
      </c>
      <c r="V278" s="75">
        <v>1</v>
      </c>
      <c r="W278" s="59">
        <v>0</v>
      </c>
      <c r="X278" s="1">
        <v>0</v>
      </c>
      <c r="Y278" s="76">
        <v>0</v>
      </c>
      <c r="Z278" s="79">
        <v>0</v>
      </c>
      <c r="AA278" s="229">
        <v>0</v>
      </c>
      <c r="AB278" s="229">
        <v>0</v>
      </c>
      <c r="AC278" s="229">
        <v>0</v>
      </c>
      <c r="AD278" s="229">
        <v>0</v>
      </c>
      <c r="AE278" s="121">
        <f t="shared" si="24"/>
        <v>0</v>
      </c>
      <c r="AF278" s="75">
        <v>0</v>
      </c>
      <c r="AG278" s="229">
        <v>0</v>
      </c>
      <c r="AH278" s="229">
        <v>0</v>
      </c>
      <c r="AI278" s="229">
        <v>0</v>
      </c>
      <c r="AJ278" s="229">
        <v>0</v>
      </c>
      <c r="AK278" s="229">
        <v>0</v>
      </c>
      <c r="AL278" s="229">
        <v>0</v>
      </c>
      <c r="AM278" s="59"/>
      <c r="AN278" s="265">
        <v>0</v>
      </c>
      <c r="AO278" s="109">
        <f t="shared" si="25"/>
        <v>0</v>
      </c>
      <c r="AP278" s="229">
        <v>0</v>
      </c>
      <c r="AQ278" s="229">
        <v>0</v>
      </c>
      <c r="AR278" s="1"/>
      <c r="AS278" s="265">
        <v>0</v>
      </c>
      <c r="AT278" s="267">
        <v>0</v>
      </c>
      <c r="AU278" s="267">
        <v>0</v>
      </c>
      <c r="AV278" s="267">
        <v>0</v>
      </c>
      <c r="AW278" s="267">
        <v>0</v>
      </c>
      <c r="AX278" s="267">
        <v>0</v>
      </c>
      <c r="AY278" s="79"/>
      <c r="AZ278" s="267">
        <v>0</v>
      </c>
      <c r="BA278" s="267">
        <v>0</v>
      </c>
      <c r="BB278" s="267">
        <v>0</v>
      </c>
      <c r="BC278" s="267">
        <v>0</v>
      </c>
      <c r="BD278" s="267">
        <v>0</v>
      </c>
      <c r="BE278" s="267">
        <v>0</v>
      </c>
      <c r="BF278" s="267">
        <v>0</v>
      </c>
      <c r="BG278" s="267">
        <v>0</v>
      </c>
      <c r="BH278" s="59"/>
      <c r="BI278" s="267">
        <v>0</v>
      </c>
      <c r="BJ278" s="267">
        <v>0</v>
      </c>
      <c r="BK278" s="267">
        <v>0</v>
      </c>
    </row>
    <row r="279" spans="1:63" s="108" customFormat="1">
      <c r="A279" s="1" t="s">
        <v>107</v>
      </c>
      <c r="B279" s="1">
        <v>47</v>
      </c>
      <c r="C279" s="1" t="s">
        <v>10</v>
      </c>
      <c r="D279" s="1" t="s">
        <v>679</v>
      </c>
      <c r="E279" s="1" t="s">
        <v>680</v>
      </c>
      <c r="F279" s="59">
        <v>0</v>
      </c>
      <c r="G279" s="59">
        <v>0</v>
      </c>
      <c r="H279" s="59">
        <v>0</v>
      </c>
      <c r="I279" s="59">
        <v>0</v>
      </c>
      <c r="J279" s="59">
        <v>0</v>
      </c>
      <c r="K279" s="118">
        <v>0</v>
      </c>
      <c r="L279" s="75">
        <v>0</v>
      </c>
      <c r="M279" s="59">
        <v>0</v>
      </c>
      <c r="N279" s="1">
        <v>0</v>
      </c>
      <c r="O279" s="1">
        <v>0</v>
      </c>
      <c r="P279" s="76">
        <v>0</v>
      </c>
      <c r="Q279" s="79">
        <v>0</v>
      </c>
      <c r="R279" s="59">
        <v>0</v>
      </c>
      <c r="S279" s="59">
        <v>0</v>
      </c>
      <c r="T279" s="78">
        <v>0</v>
      </c>
      <c r="U279" s="121">
        <f t="shared" si="23"/>
        <v>0</v>
      </c>
      <c r="V279" s="75">
        <v>1.5</v>
      </c>
      <c r="W279" s="59">
        <v>1</v>
      </c>
      <c r="X279" s="1">
        <v>0</v>
      </c>
      <c r="Y279" s="76">
        <v>0</v>
      </c>
      <c r="Z279" s="79">
        <v>0</v>
      </c>
      <c r="AA279" s="229">
        <v>0</v>
      </c>
      <c r="AB279" s="229">
        <v>0</v>
      </c>
      <c r="AC279" s="229">
        <v>0</v>
      </c>
      <c r="AD279" s="229">
        <v>0</v>
      </c>
      <c r="AE279" s="121">
        <f t="shared" si="24"/>
        <v>0</v>
      </c>
      <c r="AF279" s="75">
        <v>0</v>
      </c>
      <c r="AG279" s="229">
        <v>0</v>
      </c>
      <c r="AH279" s="229">
        <v>0</v>
      </c>
      <c r="AI279" s="229">
        <v>0</v>
      </c>
      <c r="AJ279" s="229">
        <v>0</v>
      </c>
      <c r="AK279" s="229">
        <v>0</v>
      </c>
      <c r="AL279" s="229">
        <v>0</v>
      </c>
      <c r="AM279" s="59"/>
      <c r="AN279" s="265">
        <v>0</v>
      </c>
      <c r="AO279" s="109">
        <f t="shared" si="25"/>
        <v>0</v>
      </c>
      <c r="AP279" s="229">
        <v>0</v>
      </c>
      <c r="AQ279" s="229">
        <v>0</v>
      </c>
      <c r="AR279" s="1"/>
      <c r="AS279" s="265">
        <v>0</v>
      </c>
      <c r="AT279" s="267">
        <v>0</v>
      </c>
      <c r="AU279" s="267">
        <v>0</v>
      </c>
      <c r="AV279" s="267">
        <v>0</v>
      </c>
      <c r="AW279" s="267">
        <v>0</v>
      </c>
      <c r="AX279" s="267">
        <v>0</v>
      </c>
      <c r="AY279" s="79"/>
      <c r="AZ279" s="267">
        <v>0</v>
      </c>
      <c r="BA279" s="267">
        <v>0</v>
      </c>
      <c r="BB279" s="267">
        <v>0</v>
      </c>
      <c r="BC279" s="267">
        <v>0</v>
      </c>
      <c r="BD279" s="267">
        <v>0</v>
      </c>
      <c r="BE279" s="267">
        <v>0</v>
      </c>
      <c r="BF279" s="267">
        <v>0</v>
      </c>
      <c r="BG279" s="267">
        <v>0</v>
      </c>
      <c r="BH279" s="59"/>
      <c r="BI279" s="267">
        <v>0</v>
      </c>
      <c r="BJ279" s="267">
        <v>0</v>
      </c>
      <c r="BK279" s="267">
        <v>0</v>
      </c>
    </row>
    <row r="280" spans="1:63" s="108" customFormat="1">
      <c r="A280" s="1" t="s">
        <v>107</v>
      </c>
      <c r="B280" s="1">
        <v>47</v>
      </c>
      <c r="C280" s="1" t="s">
        <v>10</v>
      </c>
      <c r="D280" s="1" t="s">
        <v>681</v>
      </c>
      <c r="E280" s="1" t="s">
        <v>649</v>
      </c>
      <c r="F280" s="59">
        <v>0</v>
      </c>
      <c r="G280" s="59">
        <v>0</v>
      </c>
      <c r="H280" s="59">
        <v>0</v>
      </c>
      <c r="I280" s="59">
        <v>0</v>
      </c>
      <c r="J280" s="59">
        <v>0</v>
      </c>
      <c r="K280" s="118">
        <v>0</v>
      </c>
      <c r="L280" s="75">
        <v>0</v>
      </c>
      <c r="M280" s="59">
        <v>0</v>
      </c>
      <c r="N280" s="1">
        <v>0</v>
      </c>
      <c r="O280" s="1">
        <v>0</v>
      </c>
      <c r="P280" s="76">
        <v>0</v>
      </c>
      <c r="Q280" s="79">
        <v>0</v>
      </c>
      <c r="R280" s="59">
        <v>0</v>
      </c>
      <c r="S280" s="59">
        <v>0</v>
      </c>
      <c r="T280" s="78">
        <v>0</v>
      </c>
      <c r="U280" s="121">
        <f t="shared" si="23"/>
        <v>0</v>
      </c>
      <c r="V280" s="75">
        <v>24</v>
      </c>
      <c r="W280" s="59">
        <v>0</v>
      </c>
      <c r="X280" s="1">
        <v>0</v>
      </c>
      <c r="Y280" s="76">
        <v>0</v>
      </c>
      <c r="Z280" s="79">
        <v>0</v>
      </c>
      <c r="AA280" s="229">
        <v>0</v>
      </c>
      <c r="AB280" s="229">
        <v>0</v>
      </c>
      <c r="AC280" s="229">
        <v>0</v>
      </c>
      <c r="AD280" s="229">
        <v>0</v>
      </c>
      <c r="AE280" s="121">
        <f t="shared" si="24"/>
        <v>0</v>
      </c>
      <c r="AF280" s="75">
        <v>0</v>
      </c>
      <c r="AG280" s="229">
        <v>0</v>
      </c>
      <c r="AH280" s="229">
        <v>0</v>
      </c>
      <c r="AI280" s="229">
        <v>0</v>
      </c>
      <c r="AJ280" s="229">
        <v>0</v>
      </c>
      <c r="AK280" s="229">
        <v>0</v>
      </c>
      <c r="AL280" s="229">
        <v>0</v>
      </c>
      <c r="AM280" s="59"/>
      <c r="AN280" s="265">
        <v>0</v>
      </c>
      <c r="AO280" s="109">
        <f t="shared" si="25"/>
        <v>0</v>
      </c>
      <c r="AP280" s="229">
        <v>0</v>
      </c>
      <c r="AQ280" s="229">
        <v>0</v>
      </c>
      <c r="AR280" s="1"/>
      <c r="AS280" s="265">
        <v>0</v>
      </c>
      <c r="AT280" s="267">
        <v>22.5</v>
      </c>
      <c r="AU280" s="267">
        <v>0</v>
      </c>
      <c r="AV280" s="267">
        <v>0</v>
      </c>
      <c r="AW280" s="267">
        <v>0</v>
      </c>
      <c r="AX280" s="267">
        <v>0</v>
      </c>
      <c r="AY280" s="79"/>
      <c r="AZ280" s="267">
        <v>22.5</v>
      </c>
      <c r="BA280" s="267">
        <v>0</v>
      </c>
      <c r="BB280" s="267">
        <v>0</v>
      </c>
      <c r="BC280" s="267">
        <v>0</v>
      </c>
      <c r="BD280" s="267">
        <v>0</v>
      </c>
      <c r="BE280" s="267">
        <v>0</v>
      </c>
      <c r="BF280" s="267">
        <v>0</v>
      </c>
      <c r="BG280" s="267">
        <v>0</v>
      </c>
      <c r="BH280" s="59"/>
      <c r="BI280" s="267">
        <v>0</v>
      </c>
      <c r="BJ280" s="267">
        <v>0</v>
      </c>
      <c r="BK280" s="267">
        <v>0</v>
      </c>
    </row>
    <row r="281" spans="1:63">
      <c r="A281" s="1" t="s">
        <v>107</v>
      </c>
      <c r="B281" s="1">
        <v>47</v>
      </c>
      <c r="C281" s="1" t="s">
        <v>10</v>
      </c>
      <c r="D281" s="1" t="s">
        <v>682</v>
      </c>
      <c r="E281" s="1" t="s">
        <v>683</v>
      </c>
      <c r="F281" s="59">
        <v>0</v>
      </c>
      <c r="G281" s="59">
        <v>0</v>
      </c>
      <c r="H281" s="59">
        <v>0</v>
      </c>
      <c r="I281" s="59">
        <v>0</v>
      </c>
      <c r="J281" s="78">
        <v>0</v>
      </c>
      <c r="K281" s="118">
        <v>0</v>
      </c>
      <c r="L281" s="75">
        <v>0</v>
      </c>
      <c r="M281" s="59">
        <v>0</v>
      </c>
      <c r="N281" s="1">
        <v>0</v>
      </c>
      <c r="O281" s="1">
        <v>0</v>
      </c>
      <c r="P281" s="76">
        <v>0</v>
      </c>
      <c r="Q281" s="79">
        <v>0</v>
      </c>
      <c r="R281" s="59">
        <v>0</v>
      </c>
      <c r="S281" s="59">
        <v>0</v>
      </c>
      <c r="T281" s="78">
        <v>0</v>
      </c>
      <c r="U281" s="121">
        <f t="shared" si="23"/>
        <v>0</v>
      </c>
      <c r="V281" s="75">
        <v>0</v>
      </c>
      <c r="W281" s="59">
        <v>0</v>
      </c>
      <c r="X281" s="1">
        <v>1</v>
      </c>
      <c r="Y281" s="76">
        <v>4</v>
      </c>
      <c r="Z281" s="79">
        <v>1</v>
      </c>
      <c r="AA281" s="229">
        <v>1</v>
      </c>
      <c r="AB281" s="229">
        <v>0</v>
      </c>
      <c r="AC281" s="229">
        <v>0</v>
      </c>
      <c r="AD281" s="229">
        <v>0</v>
      </c>
      <c r="AE281" s="121">
        <f t="shared" si="24"/>
        <v>2</v>
      </c>
      <c r="AF281" s="75">
        <v>0</v>
      </c>
      <c r="AG281" s="229">
        <v>1</v>
      </c>
      <c r="AH281" s="229">
        <v>0</v>
      </c>
      <c r="AI281" s="229">
        <v>0</v>
      </c>
      <c r="AJ281" s="229">
        <v>0</v>
      </c>
      <c r="AK281" s="229">
        <v>0</v>
      </c>
      <c r="AL281" s="229">
        <v>0</v>
      </c>
      <c r="AM281" s="59"/>
      <c r="AN281" s="265">
        <v>0</v>
      </c>
      <c r="AO281" s="109">
        <f t="shared" si="25"/>
        <v>0</v>
      </c>
      <c r="AP281" s="229">
        <v>0</v>
      </c>
      <c r="AQ281" s="229">
        <v>0</v>
      </c>
      <c r="AR281" s="1"/>
      <c r="AS281" s="265">
        <v>0</v>
      </c>
      <c r="AT281" s="267">
        <v>0</v>
      </c>
      <c r="AU281" s="267">
        <v>0</v>
      </c>
      <c r="AV281" s="267">
        <v>0</v>
      </c>
      <c r="AW281" s="267">
        <v>0</v>
      </c>
      <c r="AX281" s="267">
        <v>0</v>
      </c>
      <c r="AY281" s="79"/>
      <c r="AZ281" s="267">
        <v>0</v>
      </c>
      <c r="BA281" s="267">
        <v>0</v>
      </c>
      <c r="BB281" s="267">
        <v>0</v>
      </c>
      <c r="BC281" s="267">
        <v>0</v>
      </c>
      <c r="BD281" s="267">
        <v>0</v>
      </c>
      <c r="BE281" s="267">
        <v>0</v>
      </c>
      <c r="BF281" s="267">
        <v>0</v>
      </c>
      <c r="BG281" s="267">
        <v>0</v>
      </c>
      <c r="BH281" s="59"/>
      <c r="BI281" s="267">
        <v>0</v>
      </c>
      <c r="BJ281" s="267">
        <v>0</v>
      </c>
      <c r="BK281" s="267">
        <v>0</v>
      </c>
    </row>
    <row r="282" spans="1:63">
      <c r="A282" s="1" t="s">
        <v>330</v>
      </c>
      <c r="B282" s="1">
        <v>47</v>
      </c>
      <c r="C282" s="1" t="s">
        <v>18</v>
      </c>
      <c r="D282" s="1"/>
      <c r="E282" s="1" t="s">
        <v>380</v>
      </c>
      <c r="F282" s="59">
        <v>1</v>
      </c>
      <c r="G282" s="59">
        <v>0</v>
      </c>
      <c r="H282" s="59">
        <v>1</v>
      </c>
      <c r="I282" s="59">
        <v>1</v>
      </c>
      <c r="J282" s="78">
        <v>1</v>
      </c>
      <c r="K282" s="118">
        <f>SUM(F282:J282)</f>
        <v>4</v>
      </c>
      <c r="L282" s="75">
        <v>1</v>
      </c>
      <c r="M282" s="59">
        <v>5.5</v>
      </c>
      <c r="N282" s="1">
        <v>4.5</v>
      </c>
      <c r="O282" s="1">
        <v>4</v>
      </c>
      <c r="P282" s="76">
        <v>3.5</v>
      </c>
      <c r="Q282" s="79">
        <v>2</v>
      </c>
      <c r="R282" s="59">
        <v>2</v>
      </c>
      <c r="S282" s="59">
        <v>2</v>
      </c>
      <c r="T282" s="78">
        <v>2</v>
      </c>
      <c r="U282" s="121">
        <f t="shared" si="23"/>
        <v>8</v>
      </c>
      <c r="V282" s="75">
        <v>1.5</v>
      </c>
      <c r="W282" s="59">
        <v>1.5</v>
      </c>
      <c r="X282" s="1">
        <v>4</v>
      </c>
      <c r="Y282" s="76">
        <v>1.5</v>
      </c>
      <c r="Z282" s="79">
        <v>1.5</v>
      </c>
      <c r="AA282" s="229">
        <v>1.5</v>
      </c>
      <c r="AB282" s="229">
        <v>7</v>
      </c>
      <c r="AC282" s="229">
        <v>4.5</v>
      </c>
      <c r="AD282" s="229">
        <v>4.5</v>
      </c>
      <c r="AE282" s="121">
        <f t="shared" si="24"/>
        <v>19</v>
      </c>
      <c r="AF282" s="75">
        <v>1.5</v>
      </c>
      <c r="AG282" s="229">
        <v>1.5</v>
      </c>
      <c r="AH282" s="229">
        <v>7</v>
      </c>
      <c r="AI282" s="229">
        <v>4.5</v>
      </c>
      <c r="AJ282" s="229">
        <v>4.5</v>
      </c>
      <c r="AK282" s="229">
        <v>5</v>
      </c>
      <c r="AL282" s="229">
        <v>7</v>
      </c>
      <c r="AM282" s="59"/>
      <c r="AN282" s="265">
        <v>14.5</v>
      </c>
      <c r="AO282" s="109">
        <f t="shared" si="25"/>
        <v>26.5</v>
      </c>
      <c r="AP282" s="229">
        <v>5</v>
      </c>
      <c r="AQ282" s="229">
        <v>0</v>
      </c>
      <c r="AR282" s="1"/>
      <c r="AS282" s="265">
        <v>14.5</v>
      </c>
      <c r="AT282" s="267">
        <v>7</v>
      </c>
      <c r="AU282" s="267">
        <v>3</v>
      </c>
      <c r="AV282" s="267">
        <v>0</v>
      </c>
      <c r="AW282" s="267">
        <v>0</v>
      </c>
      <c r="AX282" s="267">
        <v>7</v>
      </c>
      <c r="AY282" s="79"/>
      <c r="AZ282" s="267">
        <v>7</v>
      </c>
      <c r="BA282" s="267">
        <v>3</v>
      </c>
      <c r="BB282" s="267">
        <v>0</v>
      </c>
      <c r="BC282" s="267">
        <v>0</v>
      </c>
      <c r="BD282" s="267">
        <v>7</v>
      </c>
      <c r="BE282" s="267">
        <v>4</v>
      </c>
      <c r="BF282" s="267">
        <v>3.5</v>
      </c>
      <c r="BG282" s="267">
        <v>4.5</v>
      </c>
      <c r="BH282" s="59"/>
      <c r="BI282" s="267">
        <v>4</v>
      </c>
      <c r="BJ282" s="267">
        <v>3.5</v>
      </c>
      <c r="BK282" s="267">
        <v>4.5</v>
      </c>
    </row>
    <row r="283" spans="1:63">
      <c r="A283" s="1" t="s">
        <v>330</v>
      </c>
      <c r="B283" s="1">
        <v>47</v>
      </c>
      <c r="C283" s="130" t="s">
        <v>10</v>
      </c>
      <c r="D283" s="130" t="s">
        <v>684</v>
      </c>
      <c r="E283" s="130" t="s">
        <v>684</v>
      </c>
      <c r="F283" s="59">
        <v>0</v>
      </c>
      <c r="G283" s="59">
        <v>0</v>
      </c>
      <c r="H283" s="59">
        <v>0</v>
      </c>
      <c r="I283" s="59">
        <v>0</v>
      </c>
      <c r="J283" s="78">
        <v>0</v>
      </c>
      <c r="K283" s="118">
        <v>0</v>
      </c>
      <c r="L283" s="75">
        <v>0</v>
      </c>
      <c r="M283" s="59">
        <v>0</v>
      </c>
      <c r="N283" s="1">
        <v>0</v>
      </c>
      <c r="O283" s="1">
        <v>0</v>
      </c>
      <c r="P283" s="76">
        <v>3</v>
      </c>
      <c r="Q283" s="79">
        <v>0</v>
      </c>
      <c r="R283" s="59">
        <v>0</v>
      </c>
      <c r="S283" s="59">
        <v>0</v>
      </c>
      <c r="T283" s="78">
        <v>0</v>
      </c>
      <c r="U283" s="121">
        <f t="shared" si="23"/>
        <v>0</v>
      </c>
      <c r="V283" s="75">
        <v>6.5</v>
      </c>
      <c r="W283" s="59">
        <v>0</v>
      </c>
      <c r="X283" s="1">
        <v>0</v>
      </c>
      <c r="Y283" s="76">
        <v>0</v>
      </c>
      <c r="Z283" s="79">
        <v>0</v>
      </c>
      <c r="AA283" s="229">
        <v>0</v>
      </c>
      <c r="AB283" s="229">
        <v>0</v>
      </c>
      <c r="AC283" s="229">
        <v>0</v>
      </c>
      <c r="AD283" s="229">
        <v>0</v>
      </c>
      <c r="AE283" s="121">
        <f t="shared" si="24"/>
        <v>0</v>
      </c>
      <c r="AF283" s="75">
        <v>0</v>
      </c>
      <c r="AG283" s="229">
        <v>0</v>
      </c>
      <c r="AH283" s="229">
        <v>0</v>
      </c>
      <c r="AI283" s="229">
        <v>0</v>
      </c>
      <c r="AJ283" s="229">
        <v>0</v>
      </c>
      <c r="AK283" s="229">
        <v>0</v>
      </c>
      <c r="AL283" s="229">
        <v>0</v>
      </c>
      <c r="AM283" s="59"/>
      <c r="AN283" s="265">
        <v>0</v>
      </c>
      <c r="AO283" s="109">
        <f t="shared" si="25"/>
        <v>0</v>
      </c>
      <c r="AP283" s="229">
        <v>0</v>
      </c>
      <c r="AQ283" s="229">
        <v>7</v>
      </c>
      <c r="AR283" s="1"/>
      <c r="AS283" s="265">
        <v>0</v>
      </c>
      <c r="AT283" s="267">
        <v>0</v>
      </c>
      <c r="AU283" s="267">
        <v>0</v>
      </c>
      <c r="AV283" s="267">
        <v>1</v>
      </c>
      <c r="AW283" s="267">
        <v>0</v>
      </c>
      <c r="AX283" s="267">
        <v>0</v>
      </c>
      <c r="AY283" s="79"/>
      <c r="AZ283" s="267">
        <v>0</v>
      </c>
      <c r="BA283" s="267">
        <v>0</v>
      </c>
      <c r="BB283" s="267">
        <v>1</v>
      </c>
      <c r="BC283" s="267">
        <v>0</v>
      </c>
      <c r="BD283" s="267">
        <v>0</v>
      </c>
      <c r="BE283" s="267">
        <v>0</v>
      </c>
      <c r="BF283" s="267">
        <v>0</v>
      </c>
      <c r="BG283" s="267">
        <v>0</v>
      </c>
      <c r="BH283" s="59"/>
      <c r="BI283" s="267">
        <v>0</v>
      </c>
      <c r="BJ283" s="267">
        <v>0</v>
      </c>
      <c r="BK283" s="267">
        <v>0</v>
      </c>
    </row>
    <row r="284" spans="1:63">
      <c r="A284" s="1" t="s">
        <v>330</v>
      </c>
      <c r="B284" s="189">
        <v>47</v>
      </c>
      <c r="C284" s="1" t="s">
        <v>10</v>
      </c>
      <c r="D284" s="176" t="s">
        <v>685</v>
      </c>
      <c r="E284" s="1" t="s">
        <v>686</v>
      </c>
      <c r="F284" s="79"/>
      <c r="G284" s="59"/>
      <c r="H284" s="59"/>
      <c r="I284" s="59">
        <v>0</v>
      </c>
      <c r="J284" s="78">
        <v>0</v>
      </c>
      <c r="K284" s="118"/>
      <c r="L284" s="75">
        <v>0</v>
      </c>
      <c r="M284" s="59">
        <v>0</v>
      </c>
      <c r="N284" s="1">
        <v>0</v>
      </c>
      <c r="O284" s="1">
        <v>0</v>
      </c>
      <c r="P284" s="76">
        <v>0</v>
      </c>
      <c r="Q284" s="79">
        <v>0</v>
      </c>
      <c r="R284" s="59">
        <v>0</v>
      </c>
      <c r="S284" s="59">
        <v>0</v>
      </c>
      <c r="T284" s="78">
        <v>0</v>
      </c>
      <c r="U284" s="121">
        <v>0</v>
      </c>
      <c r="V284" s="75">
        <v>0</v>
      </c>
      <c r="W284" s="59">
        <v>0</v>
      </c>
      <c r="X284" s="1">
        <v>0</v>
      </c>
      <c r="Y284" s="76">
        <v>0</v>
      </c>
      <c r="Z284" s="79">
        <v>0</v>
      </c>
      <c r="AA284" s="229">
        <v>2</v>
      </c>
      <c r="AB284" s="229">
        <v>10</v>
      </c>
      <c r="AC284" s="229">
        <v>20</v>
      </c>
      <c r="AD284" s="229">
        <v>25</v>
      </c>
      <c r="AE284" s="121">
        <f t="shared" si="24"/>
        <v>57</v>
      </c>
      <c r="AF284" s="75">
        <v>0</v>
      </c>
      <c r="AG284" s="229">
        <v>2</v>
      </c>
      <c r="AH284" s="229">
        <v>8</v>
      </c>
      <c r="AI284" s="229">
        <v>20</v>
      </c>
      <c r="AJ284" s="229">
        <v>25</v>
      </c>
      <c r="AK284" s="229">
        <v>19</v>
      </c>
      <c r="AL284" s="229">
        <v>20.5</v>
      </c>
      <c r="AM284" s="59"/>
      <c r="AN284" s="265">
        <v>13</v>
      </c>
      <c r="AO284" s="109"/>
      <c r="AP284" s="229">
        <v>19</v>
      </c>
      <c r="AQ284" s="229">
        <v>0</v>
      </c>
      <c r="AR284" s="1"/>
      <c r="AS284" s="265">
        <v>13</v>
      </c>
      <c r="AT284" s="267">
        <v>13</v>
      </c>
      <c r="AU284" s="267">
        <v>24</v>
      </c>
      <c r="AV284" s="267">
        <v>20.5</v>
      </c>
      <c r="AW284" s="267">
        <v>13.5</v>
      </c>
      <c r="AX284" s="267">
        <v>12</v>
      </c>
      <c r="AY284" s="79"/>
      <c r="AZ284" s="267">
        <v>13</v>
      </c>
      <c r="BA284" s="267">
        <v>24</v>
      </c>
      <c r="BB284" s="267">
        <v>20.5</v>
      </c>
      <c r="BC284" s="267">
        <v>13.5</v>
      </c>
      <c r="BD284" s="267">
        <v>12</v>
      </c>
      <c r="BE284" s="267">
        <v>1</v>
      </c>
      <c r="BF284" s="267">
        <v>4</v>
      </c>
      <c r="BG284" s="267">
        <v>1</v>
      </c>
      <c r="BH284" s="59"/>
      <c r="BI284" s="267">
        <v>1</v>
      </c>
      <c r="BJ284" s="267">
        <v>4</v>
      </c>
      <c r="BK284" s="267">
        <v>1</v>
      </c>
    </row>
    <row r="285" spans="1:63">
      <c r="A285" s="1" t="s">
        <v>330</v>
      </c>
      <c r="B285" s="189">
        <v>47</v>
      </c>
      <c r="C285" s="1" t="s">
        <v>10</v>
      </c>
      <c r="D285" s="263" t="s">
        <v>687</v>
      </c>
      <c r="E285" s="130"/>
      <c r="F285" s="79"/>
      <c r="G285" s="59"/>
      <c r="H285" s="59"/>
      <c r="I285" s="59">
        <v>0</v>
      </c>
      <c r="J285" s="78">
        <v>0</v>
      </c>
      <c r="K285" s="118"/>
      <c r="L285" s="75">
        <v>0</v>
      </c>
      <c r="M285" s="59">
        <v>0</v>
      </c>
      <c r="N285" s="1">
        <v>0</v>
      </c>
      <c r="O285" s="1">
        <v>0</v>
      </c>
      <c r="P285" s="76">
        <v>0</v>
      </c>
      <c r="Q285" s="79">
        <v>0</v>
      </c>
      <c r="R285" s="59">
        <v>0</v>
      </c>
      <c r="S285" s="59">
        <v>0</v>
      </c>
      <c r="T285" s="78">
        <v>0</v>
      </c>
      <c r="U285" s="121">
        <v>0</v>
      </c>
      <c r="V285" s="75">
        <v>0</v>
      </c>
      <c r="W285" s="59">
        <v>0</v>
      </c>
      <c r="X285" s="1">
        <v>0</v>
      </c>
      <c r="Y285" s="76">
        <v>0</v>
      </c>
      <c r="Z285" s="79">
        <v>0</v>
      </c>
      <c r="AA285" s="229">
        <v>0</v>
      </c>
      <c r="AB285" s="229">
        <v>0</v>
      </c>
      <c r="AC285" s="229">
        <v>0</v>
      </c>
      <c r="AD285" s="229">
        <v>0</v>
      </c>
      <c r="AE285" s="121">
        <f t="shared" si="24"/>
        <v>0</v>
      </c>
      <c r="AF285" s="75">
        <v>0</v>
      </c>
      <c r="AG285" s="229">
        <v>1</v>
      </c>
      <c r="AH285" s="229">
        <v>0</v>
      </c>
      <c r="AI285" s="229">
        <v>0</v>
      </c>
      <c r="AJ285" s="229">
        <v>0</v>
      </c>
      <c r="AK285" s="229">
        <v>0</v>
      </c>
      <c r="AL285" s="229">
        <v>0</v>
      </c>
      <c r="AM285" s="59"/>
      <c r="AN285" s="265">
        <v>0</v>
      </c>
      <c r="AO285" s="109"/>
      <c r="AP285" s="229">
        <v>0</v>
      </c>
      <c r="AQ285" s="229">
        <v>20.5</v>
      </c>
      <c r="AR285" s="1"/>
      <c r="AS285" s="265">
        <v>0</v>
      </c>
      <c r="AT285" s="267">
        <v>0</v>
      </c>
      <c r="AU285" s="267">
        <v>0</v>
      </c>
      <c r="AV285" s="267">
        <v>0</v>
      </c>
      <c r="AW285" s="267">
        <v>0</v>
      </c>
      <c r="AX285" s="267">
        <v>0</v>
      </c>
      <c r="AY285" s="79"/>
      <c r="AZ285" s="267">
        <v>0</v>
      </c>
      <c r="BA285" s="267">
        <v>0</v>
      </c>
      <c r="BB285" s="267">
        <v>0</v>
      </c>
      <c r="BC285" s="267">
        <v>0</v>
      </c>
      <c r="BD285" s="267">
        <v>0</v>
      </c>
      <c r="BE285" s="267">
        <v>0</v>
      </c>
      <c r="BF285" s="267">
        <v>0</v>
      </c>
      <c r="BG285" s="267">
        <v>0</v>
      </c>
      <c r="BH285" s="59"/>
      <c r="BI285" s="267">
        <v>0</v>
      </c>
      <c r="BJ285" s="267">
        <v>0</v>
      </c>
      <c r="BK285" s="267">
        <v>0</v>
      </c>
    </row>
    <row r="286" spans="1:63">
      <c r="A286" s="1" t="s">
        <v>330</v>
      </c>
      <c r="B286" s="1">
        <v>47</v>
      </c>
      <c r="C286" s="262" t="s">
        <v>10</v>
      </c>
      <c r="D286" s="176" t="s">
        <v>688</v>
      </c>
      <c r="E286" s="1" t="s">
        <v>689</v>
      </c>
      <c r="F286" s="79"/>
      <c r="G286" s="59"/>
      <c r="H286" s="59"/>
      <c r="I286" s="59">
        <v>0</v>
      </c>
      <c r="J286" s="78">
        <v>0</v>
      </c>
      <c r="K286" s="118"/>
      <c r="L286" s="75">
        <v>0</v>
      </c>
      <c r="M286" s="59">
        <v>0</v>
      </c>
      <c r="N286" s="1">
        <v>0</v>
      </c>
      <c r="O286" s="1">
        <v>0</v>
      </c>
      <c r="P286" s="76">
        <v>0</v>
      </c>
      <c r="Q286" s="79">
        <v>0</v>
      </c>
      <c r="R286" s="59">
        <v>0</v>
      </c>
      <c r="S286" s="59">
        <v>0</v>
      </c>
      <c r="T286" s="78">
        <v>0</v>
      </c>
      <c r="U286" s="121">
        <v>0</v>
      </c>
      <c r="V286" s="75">
        <v>0</v>
      </c>
      <c r="W286" s="59">
        <v>0</v>
      </c>
      <c r="X286" s="1">
        <v>0</v>
      </c>
      <c r="Y286" s="76">
        <v>0</v>
      </c>
      <c r="Z286" s="79">
        <v>0</v>
      </c>
      <c r="AA286" s="227">
        <v>0</v>
      </c>
      <c r="AB286" s="229">
        <v>0</v>
      </c>
      <c r="AC286" s="59">
        <v>0</v>
      </c>
      <c r="AD286" s="229">
        <v>0</v>
      </c>
      <c r="AE286" s="121">
        <f t="shared" si="24"/>
        <v>0</v>
      </c>
      <c r="AF286" s="121">
        <f>SUM(AA286:AE286)</f>
        <v>0</v>
      </c>
      <c r="AG286" s="227">
        <v>0</v>
      </c>
      <c r="AH286" s="229">
        <v>2</v>
      </c>
      <c r="AI286" s="1">
        <v>0</v>
      </c>
      <c r="AJ286" s="229">
        <v>0</v>
      </c>
      <c r="AK286" s="229">
        <v>0</v>
      </c>
      <c r="AL286" s="229">
        <v>0</v>
      </c>
      <c r="AM286" s="59"/>
      <c r="AN286" s="265">
        <v>0</v>
      </c>
      <c r="AO286" s="109"/>
      <c r="AP286" s="229">
        <v>0</v>
      </c>
      <c r="AQ286" s="229">
        <v>0</v>
      </c>
      <c r="AR286" s="1"/>
      <c r="AS286" s="265">
        <v>0</v>
      </c>
      <c r="AT286" s="267">
        <v>0</v>
      </c>
      <c r="AU286" s="267">
        <v>0</v>
      </c>
      <c r="AV286" s="267">
        <v>0</v>
      </c>
      <c r="AW286" s="267">
        <v>0</v>
      </c>
      <c r="AX286" s="267">
        <v>1</v>
      </c>
      <c r="AY286" s="79"/>
      <c r="AZ286" s="267">
        <v>0</v>
      </c>
      <c r="BA286" s="267">
        <v>0</v>
      </c>
      <c r="BB286" s="267">
        <v>0</v>
      </c>
      <c r="BC286" s="267">
        <v>0</v>
      </c>
      <c r="BD286" s="267">
        <v>1</v>
      </c>
      <c r="BE286" s="267">
        <v>0</v>
      </c>
      <c r="BF286" s="267">
        <v>0</v>
      </c>
      <c r="BG286" s="267">
        <v>0</v>
      </c>
      <c r="BH286" s="59"/>
      <c r="BI286" s="267">
        <v>0</v>
      </c>
      <c r="BJ286" s="267">
        <v>0</v>
      </c>
      <c r="BK286" s="267">
        <v>0</v>
      </c>
    </row>
    <row r="287" spans="1:63">
      <c r="A287" s="1" t="s">
        <v>330</v>
      </c>
      <c r="B287" s="1">
        <v>47</v>
      </c>
      <c r="C287" s="262" t="s">
        <v>10</v>
      </c>
      <c r="D287" s="176" t="s">
        <v>690</v>
      </c>
      <c r="E287" s="1" t="s">
        <v>691</v>
      </c>
      <c r="F287" s="79"/>
      <c r="G287" s="59"/>
      <c r="H287" s="59"/>
      <c r="I287" s="59">
        <v>0</v>
      </c>
      <c r="J287" s="78">
        <v>0</v>
      </c>
      <c r="K287" s="118"/>
      <c r="L287" s="75">
        <v>0</v>
      </c>
      <c r="M287" s="59">
        <v>0</v>
      </c>
      <c r="N287" s="1">
        <v>0</v>
      </c>
      <c r="O287" s="1">
        <v>0</v>
      </c>
      <c r="P287" s="76">
        <v>0</v>
      </c>
      <c r="Q287" s="79">
        <v>0</v>
      </c>
      <c r="R287" s="59">
        <v>0</v>
      </c>
      <c r="S287" s="59">
        <v>0</v>
      </c>
      <c r="T287" s="78">
        <v>0</v>
      </c>
      <c r="U287" s="121">
        <v>0</v>
      </c>
      <c r="V287" s="75">
        <v>0</v>
      </c>
      <c r="W287" s="59">
        <v>0</v>
      </c>
      <c r="X287" s="1">
        <v>0</v>
      </c>
      <c r="Y287" s="76">
        <v>0</v>
      </c>
      <c r="Z287" s="79">
        <v>0</v>
      </c>
      <c r="AA287" s="227">
        <v>0</v>
      </c>
      <c r="AB287" s="227">
        <v>0</v>
      </c>
      <c r="AC287" s="59">
        <v>2.5</v>
      </c>
      <c r="AD287" s="229">
        <v>2.5</v>
      </c>
      <c r="AE287" s="121">
        <f t="shared" si="24"/>
        <v>5</v>
      </c>
      <c r="AF287" s="75">
        <v>0</v>
      </c>
      <c r="AG287" s="227">
        <v>0</v>
      </c>
      <c r="AH287" s="227">
        <v>0</v>
      </c>
      <c r="AI287" s="1">
        <v>0</v>
      </c>
      <c r="AJ287" s="229">
        <v>2.5</v>
      </c>
      <c r="AK287" s="229">
        <v>2.5</v>
      </c>
      <c r="AL287" s="229">
        <v>5</v>
      </c>
      <c r="AM287" s="59"/>
      <c r="AN287" s="265">
        <v>5</v>
      </c>
      <c r="AO287" s="109"/>
      <c r="AP287" s="229">
        <v>2.5</v>
      </c>
      <c r="AQ287" s="229">
        <v>0</v>
      </c>
      <c r="AR287" s="1"/>
      <c r="AS287" s="265">
        <v>5</v>
      </c>
      <c r="AT287" s="267">
        <v>5</v>
      </c>
      <c r="AU287" s="267">
        <v>5</v>
      </c>
      <c r="AV287" s="267">
        <v>5</v>
      </c>
      <c r="AW287" s="267">
        <v>5</v>
      </c>
      <c r="AX287" s="267">
        <v>5</v>
      </c>
      <c r="AY287" s="79"/>
      <c r="AZ287" s="267">
        <v>5</v>
      </c>
      <c r="BA287" s="267">
        <v>5</v>
      </c>
      <c r="BB287" s="267">
        <v>5</v>
      </c>
      <c r="BC287" s="267">
        <v>5</v>
      </c>
      <c r="BD287" s="267">
        <v>5</v>
      </c>
      <c r="BE287" s="267">
        <v>4</v>
      </c>
      <c r="BF287" s="267">
        <v>5</v>
      </c>
      <c r="BG287" s="267">
        <v>3</v>
      </c>
      <c r="BH287" s="59"/>
      <c r="BI287" s="267">
        <v>4</v>
      </c>
      <c r="BJ287" s="267">
        <v>5</v>
      </c>
      <c r="BK287" s="267">
        <v>3</v>
      </c>
    </row>
    <row r="288" spans="1:63">
      <c r="A288" s="1" t="s">
        <v>330</v>
      </c>
      <c r="B288" s="1">
        <v>47</v>
      </c>
      <c r="C288" s="262" t="s">
        <v>10</v>
      </c>
      <c r="D288" s="176" t="s">
        <v>692</v>
      </c>
      <c r="E288" s="1" t="s">
        <v>693</v>
      </c>
      <c r="F288" s="79"/>
      <c r="G288" s="59"/>
      <c r="H288" s="59"/>
      <c r="I288" s="59">
        <v>0</v>
      </c>
      <c r="J288" s="78">
        <v>0</v>
      </c>
      <c r="K288" s="118"/>
      <c r="L288" s="75">
        <v>0</v>
      </c>
      <c r="M288" s="59">
        <v>0</v>
      </c>
      <c r="N288" s="1">
        <v>0</v>
      </c>
      <c r="O288" s="1">
        <v>0</v>
      </c>
      <c r="P288" s="76">
        <v>0</v>
      </c>
      <c r="Q288" s="79">
        <v>0</v>
      </c>
      <c r="R288" s="59">
        <v>0</v>
      </c>
      <c r="S288" s="59">
        <v>0</v>
      </c>
      <c r="T288" s="78">
        <v>0</v>
      </c>
      <c r="U288" s="121">
        <v>0</v>
      </c>
      <c r="V288" s="75">
        <v>0</v>
      </c>
      <c r="W288" s="59">
        <v>0</v>
      </c>
      <c r="X288" s="1">
        <v>0</v>
      </c>
      <c r="Y288" s="76">
        <v>0</v>
      </c>
      <c r="Z288" s="79">
        <v>0</v>
      </c>
      <c r="AA288" s="227">
        <v>0</v>
      </c>
      <c r="AB288" s="227">
        <v>0</v>
      </c>
      <c r="AC288" s="59">
        <v>0</v>
      </c>
      <c r="AD288" s="227">
        <v>0</v>
      </c>
      <c r="AE288" s="121">
        <v>0</v>
      </c>
      <c r="AF288" s="75">
        <v>0</v>
      </c>
      <c r="AG288" s="227">
        <v>0</v>
      </c>
      <c r="AH288" s="227">
        <v>0</v>
      </c>
      <c r="AI288" s="1">
        <v>0</v>
      </c>
      <c r="AJ288" s="227">
        <v>0</v>
      </c>
      <c r="AK288" s="227">
        <v>0</v>
      </c>
      <c r="AL288" s="229">
        <v>2.5</v>
      </c>
      <c r="AM288" s="59"/>
      <c r="AN288" s="265">
        <v>3.5</v>
      </c>
      <c r="AO288" s="109"/>
      <c r="AP288" s="227"/>
      <c r="AQ288" s="229">
        <v>5</v>
      </c>
      <c r="AR288" s="1"/>
      <c r="AS288" s="265">
        <v>3.5</v>
      </c>
      <c r="AT288" s="267">
        <v>0</v>
      </c>
      <c r="AU288" s="267">
        <v>2.5</v>
      </c>
      <c r="AV288" s="267">
        <v>0</v>
      </c>
      <c r="AW288" s="267">
        <v>5.5</v>
      </c>
      <c r="AX288" s="267">
        <v>1</v>
      </c>
      <c r="AY288" s="79"/>
      <c r="AZ288" s="267">
        <v>0</v>
      </c>
      <c r="BA288" s="267">
        <v>2.5</v>
      </c>
      <c r="BB288" s="267">
        <v>0</v>
      </c>
      <c r="BC288" s="267">
        <v>5.5</v>
      </c>
      <c r="BD288" s="267">
        <v>1</v>
      </c>
      <c r="BE288" s="267">
        <v>0</v>
      </c>
      <c r="BF288" s="267">
        <v>4</v>
      </c>
      <c r="BG288" s="267">
        <v>0</v>
      </c>
      <c r="BH288" s="59"/>
      <c r="BI288" s="267">
        <v>0</v>
      </c>
      <c r="BJ288" s="267">
        <v>4</v>
      </c>
      <c r="BK288" s="267">
        <v>0</v>
      </c>
    </row>
    <row r="289" spans="1:63" ht="43.15">
      <c r="A289" s="1" t="s">
        <v>330</v>
      </c>
      <c r="B289" s="1">
        <v>47</v>
      </c>
      <c r="C289" s="262" t="s">
        <v>10</v>
      </c>
      <c r="D289" s="261" t="s">
        <v>694</v>
      </c>
      <c r="E289" s="279" t="s">
        <v>695</v>
      </c>
      <c r="F289" s="79"/>
      <c r="G289" s="59"/>
      <c r="H289" s="59"/>
      <c r="I289" s="59">
        <v>0</v>
      </c>
      <c r="J289" s="78">
        <v>0</v>
      </c>
      <c r="K289" s="118"/>
      <c r="L289" s="75">
        <v>0</v>
      </c>
      <c r="M289" s="59">
        <v>0</v>
      </c>
      <c r="N289" s="1">
        <v>0</v>
      </c>
      <c r="O289" s="1">
        <v>0</v>
      </c>
      <c r="P289" s="76">
        <v>0</v>
      </c>
      <c r="Q289" s="79">
        <v>0</v>
      </c>
      <c r="R289" s="59">
        <v>0</v>
      </c>
      <c r="S289" s="59">
        <v>0</v>
      </c>
      <c r="T289" s="78">
        <v>0</v>
      </c>
      <c r="U289" s="121">
        <v>0</v>
      </c>
      <c r="V289" s="75">
        <v>0</v>
      </c>
      <c r="W289" s="59">
        <v>0</v>
      </c>
      <c r="X289" s="1">
        <v>0</v>
      </c>
      <c r="Y289" s="76">
        <v>0</v>
      </c>
      <c r="Z289" s="79">
        <v>0</v>
      </c>
      <c r="AA289" s="227">
        <v>0</v>
      </c>
      <c r="AB289" s="227">
        <v>0</v>
      </c>
      <c r="AC289" s="59">
        <v>0</v>
      </c>
      <c r="AD289" s="227">
        <v>0</v>
      </c>
      <c r="AE289" s="121">
        <v>0</v>
      </c>
      <c r="AF289" s="75">
        <v>0</v>
      </c>
      <c r="AG289" s="227">
        <v>0</v>
      </c>
      <c r="AH289" s="227">
        <v>0</v>
      </c>
      <c r="AI289" s="1">
        <v>0</v>
      </c>
      <c r="AJ289" s="227">
        <v>0</v>
      </c>
      <c r="AK289" s="227">
        <v>0</v>
      </c>
      <c r="AL289" s="227">
        <v>0</v>
      </c>
      <c r="AM289" s="59"/>
      <c r="AN289" s="265">
        <v>3</v>
      </c>
      <c r="AO289" s="109"/>
      <c r="AP289" s="227"/>
      <c r="AQ289" s="229"/>
      <c r="AR289" s="1"/>
      <c r="AS289" s="265">
        <v>3</v>
      </c>
      <c r="AT289" s="267">
        <v>1</v>
      </c>
      <c r="AU289" s="267">
        <v>4</v>
      </c>
      <c r="AV289" s="267">
        <v>2</v>
      </c>
      <c r="AW289" s="267">
        <v>2</v>
      </c>
      <c r="AX289" s="267">
        <v>1</v>
      </c>
      <c r="AY289" s="79"/>
      <c r="AZ289" s="267">
        <v>1</v>
      </c>
      <c r="BA289" s="267">
        <v>4</v>
      </c>
      <c r="BB289" s="267">
        <v>2</v>
      </c>
      <c r="BC289" s="267">
        <v>2</v>
      </c>
      <c r="BD289" s="267">
        <v>1</v>
      </c>
      <c r="BE289" s="267">
        <v>9.5</v>
      </c>
      <c r="BF289" s="267">
        <v>11</v>
      </c>
      <c r="BG289" s="267">
        <v>5.5</v>
      </c>
      <c r="BH289" s="59"/>
      <c r="BI289" s="267">
        <v>9.5</v>
      </c>
      <c r="BJ289" s="267">
        <v>11</v>
      </c>
      <c r="BK289" s="267">
        <v>5.5</v>
      </c>
    </row>
    <row r="290" spans="1:63">
      <c r="A290" s="1" t="s">
        <v>108</v>
      </c>
      <c r="B290" s="1">
        <v>30</v>
      </c>
      <c r="C290" s="1" t="s">
        <v>10</v>
      </c>
      <c r="D290" s="196" t="s">
        <v>387</v>
      </c>
      <c r="E290" s="196" t="s">
        <v>696</v>
      </c>
      <c r="F290" s="59">
        <v>1.5</v>
      </c>
      <c r="G290" s="59">
        <v>6</v>
      </c>
      <c r="H290" s="59"/>
      <c r="I290" s="59"/>
      <c r="J290" s="78"/>
      <c r="K290" s="118">
        <f t="shared" ref="K290:K312" si="26">SUM(F290:J290)</f>
        <v>7.5</v>
      </c>
      <c r="L290" s="75">
        <v>1.5</v>
      </c>
      <c r="M290" s="59"/>
      <c r="N290" s="1"/>
      <c r="O290" s="1"/>
      <c r="P290" s="76"/>
      <c r="Q290" s="79"/>
      <c r="R290" s="59"/>
      <c r="S290" s="59"/>
      <c r="T290" s="78"/>
      <c r="U290" s="121">
        <f t="shared" ref="U290:U298" si="27">SUM(Q290:T290)</f>
        <v>0</v>
      </c>
      <c r="V290" s="75"/>
      <c r="W290" s="59"/>
      <c r="X290" s="1"/>
      <c r="Y290" s="76"/>
      <c r="Z290" s="79"/>
      <c r="AA290" s="59"/>
      <c r="AB290" s="59"/>
      <c r="AC290" s="59"/>
      <c r="AD290" s="59"/>
      <c r="AE290" s="121"/>
      <c r="AF290" s="75"/>
      <c r="AG290" s="59"/>
      <c r="AH290" s="1"/>
      <c r="AI290" s="1"/>
      <c r="AJ290" s="76"/>
      <c r="AK290" s="79"/>
      <c r="AM290" s="59"/>
      <c r="AN290" s="78"/>
      <c r="AO290" s="109"/>
      <c r="AP290" s="75"/>
      <c r="AQ290" s="229">
        <v>2.5</v>
      </c>
      <c r="AR290" s="1"/>
      <c r="AS290" s="76"/>
      <c r="AT290" s="79"/>
      <c r="AU290" s="59"/>
      <c r="AV290" s="59"/>
      <c r="AW290" s="59"/>
      <c r="AX290" s="59"/>
      <c r="AY290" s="79"/>
      <c r="AZ290" s="75"/>
      <c r="BA290" s="59"/>
      <c r="BB290" s="1"/>
      <c r="BC290" s="1"/>
      <c r="BD290" s="76"/>
      <c r="BE290" s="79"/>
      <c r="BF290" s="59"/>
      <c r="BG290" s="59"/>
      <c r="BH290" s="59"/>
      <c r="BI290" s="59"/>
      <c r="BJ290" s="59"/>
      <c r="BK290" s="1"/>
    </row>
    <row r="291" spans="1:63">
      <c r="A291" s="1" t="s">
        <v>108</v>
      </c>
      <c r="B291" s="1">
        <v>30</v>
      </c>
      <c r="C291" s="1" t="s">
        <v>10</v>
      </c>
      <c r="D291" s="1" t="s">
        <v>384</v>
      </c>
      <c r="E291" s="1" t="s">
        <v>697</v>
      </c>
      <c r="F291" s="59">
        <v>18</v>
      </c>
      <c r="G291" s="59">
        <v>0</v>
      </c>
      <c r="H291" s="59">
        <v>0</v>
      </c>
      <c r="I291" s="59">
        <v>0</v>
      </c>
      <c r="J291" s="78"/>
      <c r="K291" s="118">
        <f t="shared" si="26"/>
        <v>18</v>
      </c>
      <c r="L291" s="75">
        <v>15</v>
      </c>
      <c r="M291" s="59"/>
      <c r="N291" s="1"/>
      <c r="O291" s="1"/>
      <c r="P291" s="76"/>
      <c r="Q291" s="79"/>
      <c r="R291" s="59"/>
      <c r="S291" s="59"/>
      <c r="T291" s="78"/>
      <c r="U291" s="121">
        <f t="shared" si="27"/>
        <v>0</v>
      </c>
      <c r="V291" s="75"/>
      <c r="W291" s="59"/>
      <c r="X291" s="1"/>
      <c r="Y291" s="76"/>
      <c r="Z291" s="79"/>
      <c r="AA291" s="59"/>
      <c r="AB291" s="59"/>
      <c r="AC291" s="59"/>
      <c r="AD291" s="59"/>
      <c r="AE291" s="121">
        <f t="shared" ref="AE291:AE298" si="28">SUM(Z291:AD291)</f>
        <v>0</v>
      </c>
      <c r="AF291" s="75"/>
      <c r="AG291" s="59"/>
      <c r="AH291" s="1"/>
      <c r="AI291" s="1"/>
      <c r="AJ291" s="76"/>
      <c r="AK291" s="79"/>
      <c r="AL291" s="59"/>
      <c r="AM291" s="59"/>
      <c r="AN291" s="78"/>
      <c r="AO291" s="109"/>
      <c r="AP291" s="75"/>
      <c r="AQ291" s="59"/>
      <c r="AR291" s="1"/>
      <c r="AS291" s="76"/>
      <c r="AT291" s="79"/>
      <c r="AU291" s="59"/>
      <c r="AV291" s="59"/>
      <c r="AW291" s="59"/>
      <c r="AX291" s="59"/>
      <c r="AY291" s="79"/>
      <c r="AZ291" s="75"/>
      <c r="BA291" s="59"/>
      <c r="BB291" s="1"/>
      <c r="BC291" s="1"/>
      <c r="BD291" s="76"/>
      <c r="BE291" s="79"/>
      <c r="BF291" s="59"/>
      <c r="BG291" s="59"/>
      <c r="BH291" s="59"/>
      <c r="BI291" s="59"/>
      <c r="BJ291" s="59"/>
      <c r="BK291" s="1"/>
    </row>
    <row r="292" spans="1:63">
      <c r="A292" s="1" t="s">
        <v>108</v>
      </c>
      <c r="B292" s="1">
        <v>30</v>
      </c>
      <c r="C292" s="1" t="s">
        <v>10</v>
      </c>
      <c r="D292" s="1" t="s">
        <v>431</v>
      </c>
      <c r="E292" s="1" t="s">
        <v>698</v>
      </c>
      <c r="F292" s="59">
        <v>30</v>
      </c>
      <c r="G292" s="59">
        <v>20</v>
      </c>
      <c r="H292" s="59">
        <v>20</v>
      </c>
      <c r="I292" s="59">
        <v>10</v>
      </c>
      <c r="J292" s="78"/>
      <c r="K292" s="118">
        <f t="shared" si="26"/>
        <v>80</v>
      </c>
      <c r="L292" s="75">
        <v>10</v>
      </c>
      <c r="M292" s="59"/>
      <c r="N292" s="1"/>
      <c r="O292" s="1"/>
      <c r="P292" s="76"/>
      <c r="Q292" s="79"/>
      <c r="R292" s="59"/>
      <c r="S292" s="59"/>
      <c r="T292" s="78"/>
      <c r="U292" s="121">
        <f t="shared" si="27"/>
        <v>0</v>
      </c>
      <c r="V292" s="75"/>
      <c r="W292" s="59"/>
      <c r="X292" s="1"/>
      <c r="Y292" s="76"/>
      <c r="Z292" s="79"/>
      <c r="AA292" s="59"/>
      <c r="AB292" s="59"/>
      <c r="AC292" s="59"/>
      <c r="AD292" s="78"/>
      <c r="AE292" s="121">
        <f t="shared" si="28"/>
        <v>0</v>
      </c>
      <c r="AF292" s="75"/>
      <c r="AG292" s="59"/>
      <c r="AH292" s="1"/>
      <c r="AI292" s="1"/>
      <c r="AJ292" s="76"/>
      <c r="AK292" s="79"/>
      <c r="AL292" s="59"/>
      <c r="AM292" s="59"/>
      <c r="AN292" s="78"/>
      <c r="AO292" s="109"/>
      <c r="AP292" s="75"/>
      <c r="AQ292" s="59"/>
      <c r="AR292" s="1"/>
      <c r="AS292" s="76"/>
      <c r="AT292" s="79"/>
      <c r="AU292" s="59"/>
      <c r="AV292" s="59"/>
      <c r="AW292" s="59"/>
      <c r="AX292" s="59"/>
      <c r="AY292" s="79"/>
      <c r="AZ292" s="75"/>
      <c r="BA292" s="59"/>
      <c r="BB292" s="1"/>
      <c r="BC292" s="1"/>
      <c r="BD292" s="76"/>
      <c r="BE292" s="79"/>
      <c r="BF292" s="59"/>
      <c r="BG292" s="59"/>
      <c r="BH292" s="59"/>
      <c r="BI292" s="59"/>
      <c r="BJ292" s="59"/>
      <c r="BK292" s="1"/>
    </row>
    <row r="293" spans="1:63">
      <c r="A293" s="1" t="s">
        <v>109</v>
      </c>
      <c r="B293" s="1">
        <v>30</v>
      </c>
      <c r="C293" s="1" t="s">
        <v>10</v>
      </c>
      <c r="D293" s="1" t="s">
        <v>528</v>
      </c>
      <c r="E293" s="1" t="s">
        <v>699</v>
      </c>
      <c r="F293" s="59">
        <v>10</v>
      </c>
      <c r="G293" s="59">
        <v>20</v>
      </c>
      <c r="H293" s="59">
        <v>0</v>
      </c>
      <c r="I293" s="59">
        <v>0</v>
      </c>
      <c r="J293" s="78"/>
      <c r="K293" s="118">
        <f t="shared" si="26"/>
        <v>30</v>
      </c>
      <c r="L293" s="75"/>
      <c r="M293" s="59"/>
      <c r="N293" s="1"/>
      <c r="O293" s="1"/>
      <c r="P293" s="76"/>
      <c r="Q293" s="79"/>
      <c r="R293" s="59"/>
      <c r="S293" s="59"/>
      <c r="T293" s="78"/>
      <c r="U293" s="121">
        <f t="shared" si="27"/>
        <v>0</v>
      </c>
      <c r="V293" s="75"/>
      <c r="W293" s="59"/>
      <c r="X293" s="1"/>
      <c r="Y293" s="76"/>
      <c r="Z293" s="79"/>
      <c r="AA293" s="59"/>
      <c r="AB293" s="59"/>
      <c r="AC293" s="59"/>
      <c r="AD293" s="78"/>
      <c r="AE293" s="121">
        <f t="shared" si="28"/>
        <v>0</v>
      </c>
      <c r="AF293" s="75"/>
      <c r="AG293" s="59"/>
      <c r="AH293" s="1"/>
      <c r="AI293" s="1"/>
      <c r="AJ293" s="76"/>
      <c r="AK293" s="79"/>
      <c r="AL293" s="59"/>
      <c r="AM293" s="59"/>
      <c r="AN293" s="78"/>
      <c r="AO293" s="109"/>
      <c r="AP293" s="75"/>
      <c r="AQ293" s="59"/>
      <c r="AR293" s="1"/>
      <c r="AS293" s="76"/>
      <c r="AT293" s="79"/>
      <c r="AU293" s="59"/>
      <c r="AV293" s="59"/>
      <c r="AW293" s="59"/>
      <c r="AX293" s="59"/>
      <c r="AY293" s="79"/>
      <c r="AZ293" s="75"/>
      <c r="BA293" s="59"/>
      <c r="BB293" s="1"/>
      <c r="BC293" s="1"/>
      <c r="BD293" s="76"/>
      <c r="BE293" s="79"/>
      <c r="BF293" s="59"/>
      <c r="BG293" s="59"/>
      <c r="BH293" s="59"/>
      <c r="BI293" s="59"/>
      <c r="BJ293" s="59"/>
      <c r="BK293" s="1"/>
    </row>
    <row r="294" spans="1:63">
      <c r="A294" s="1" t="s">
        <v>109</v>
      </c>
      <c r="B294" s="1">
        <v>30</v>
      </c>
      <c r="C294" s="1" t="s">
        <v>10</v>
      </c>
      <c r="D294" s="1" t="s">
        <v>387</v>
      </c>
      <c r="E294" s="1" t="s">
        <v>696</v>
      </c>
      <c r="F294" s="59">
        <v>2</v>
      </c>
      <c r="G294" s="59">
        <v>6</v>
      </c>
      <c r="H294" s="59"/>
      <c r="I294" s="59"/>
      <c r="J294" s="78"/>
      <c r="K294" s="118">
        <f t="shared" si="26"/>
        <v>8</v>
      </c>
      <c r="L294" s="75"/>
      <c r="M294" s="59"/>
      <c r="N294" s="1"/>
      <c r="O294" s="1"/>
      <c r="P294" s="76"/>
      <c r="Q294" s="79"/>
      <c r="R294" s="59"/>
      <c r="S294" s="59"/>
      <c r="T294" s="78"/>
      <c r="U294" s="121">
        <f t="shared" si="27"/>
        <v>0</v>
      </c>
      <c r="V294" s="75"/>
      <c r="W294" s="59"/>
      <c r="X294" s="1"/>
      <c r="Y294" s="76"/>
      <c r="Z294" s="79"/>
      <c r="AA294" s="59"/>
      <c r="AB294" s="59"/>
      <c r="AC294" s="59"/>
      <c r="AD294" s="78"/>
      <c r="AE294" s="121">
        <f t="shared" si="28"/>
        <v>0</v>
      </c>
      <c r="AF294" s="75"/>
      <c r="AG294" s="59"/>
      <c r="AH294" s="1"/>
      <c r="AI294" s="1"/>
      <c r="AJ294" s="76"/>
      <c r="AK294" s="79"/>
      <c r="AL294" s="59"/>
      <c r="AM294" s="59"/>
      <c r="AN294" s="78"/>
      <c r="AO294" s="109"/>
      <c r="AP294" s="75"/>
      <c r="AQ294" s="59"/>
      <c r="AR294" s="1"/>
      <c r="AS294" s="76"/>
      <c r="AT294" s="79"/>
      <c r="AU294" s="59"/>
      <c r="AV294" s="59"/>
      <c r="AW294" s="59"/>
      <c r="AX294" s="78"/>
      <c r="AY294" s="109"/>
      <c r="AZ294" s="75"/>
      <c r="BA294" s="59"/>
      <c r="BB294" s="1"/>
      <c r="BC294" s="1"/>
      <c r="BD294" s="76"/>
      <c r="BE294" s="79"/>
      <c r="BF294" s="79"/>
      <c r="BG294" s="79"/>
      <c r="BH294" s="79"/>
      <c r="BI294" s="59"/>
      <c r="BJ294" s="59"/>
      <c r="BK294" s="1"/>
    </row>
    <row r="295" spans="1:63">
      <c r="A295" s="1" t="s">
        <v>109</v>
      </c>
      <c r="B295" s="1">
        <v>30</v>
      </c>
      <c r="C295" s="1" t="s">
        <v>10</v>
      </c>
      <c r="D295" s="1" t="s">
        <v>384</v>
      </c>
      <c r="E295" s="1" t="s">
        <v>697</v>
      </c>
      <c r="F295" s="59">
        <v>18</v>
      </c>
      <c r="G295" s="59">
        <v>0</v>
      </c>
      <c r="H295" s="59">
        <v>0</v>
      </c>
      <c r="I295" s="59"/>
      <c r="J295" s="59"/>
      <c r="K295" s="118">
        <f t="shared" si="26"/>
        <v>18</v>
      </c>
      <c r="L295" s="75"/>
      <c r="M295" s="59"/>
      <c r="N295" s="1"/>
      <c r="O295" s="1"/>
      <c r="P295" s="76"/>
      <c r="Q295" s="79"/>
      <c r="R295" s="59"/>
      <c r="S295" s="59"/>
      <c r="T295" s="78"/>
      <c r="U295" s="121">
        <f t="shared" si="27"/>
        <v>0</v>
      </c>
      <c r="V295" s="75"/>
      <c r="W295" s="59"/>
      <c r="X295" s="1"/>
      <c r="Y295" s="76"/>
      <c r="Z295" s="79"/>
      <c r="AA295" s="79"/>
      <c r="AB295" s="79"/>
      <c r="AC295" s="79"/>
      <c r="AD295" s="109"/>
      <c r="AE295" s="121">
        <f t="shared" si="28"/>
        <v>0</v>
      </c>
      <c r="AF295" s="75"/>
      <c r="AG295" s="59"/>
      <c r="AH295" s="1"/>
      <c r="AI295" s="1"/>
      <c r="AJ295" s="76"/>
      <c r="AK295" s="79"/>
      <c r="AL295" s="59"/>
      <c r="AM295" s="59"/>
      <c r="AN295" s="78"/>
      <c r="AO295" s="109"/>
      <c r="AP295" s="75"/>
      <c r="AQ295" s="59"/>
      <c r="AR295" s="1"/>
      <c r="AS295" s="76"/>
      <c r="AU295" s="59"/>
      <c r="AV295" s="59"/>
      <c r="AW295" s="59"/>
      <c r="AX295" s="59"/>
      <c r="AY295" s="79"/>
      <c r="AZ295" s="75"/>
      <c r="BA295" s="59"/>
      <c r="BB295" s="1"/>
      <c r="BC295" s="1"/>
      <c r="BD295" s="76"/>
      <c r="BE295" s="79"/>
      <c r="BF295" s="79"/>
      <c r="BG295" s="79"/>
      <c r="BH295" s="79"/>
      <c r="BI295" s="59"/>
      <c r="BJ295" s="59"/>
      <c r="BK295" s="1"/>
    </row>
    <row r="296" spans="1:63">
      <c r="A296" s="1" t="s">
        <v>109</v>
      </c>
      <c r="B296" s="1">
        <v>30</v>
      </c>
      <c r="C296" s="1" t="s">
        <v>10</v>
      </c>
      <c r="D296" s="1" t="s">
        <v>450</v>
      </c>
      <c r="E296" s="1" t="s">
        <v>700</v>
      </c>
      <c r="F296" s="59">
        <v>0</v>
      </c>
      <c r="G296" s="59">
        <v>3</v>
      </c>
      <c r="H296" s="59"/>
      <c r="I296" s="59"/>
      <c r="J296" s="59"/>
      <c r="K296" s="118">
        <f t="shared" si="26"/>
        <v>3</v>
      </c>
      <c r="L296" s="75"/>
      <c r="M296" s="59"/>
      <c r="N296" s="1"/>
      <c r="O296" s="1"/>
      <c r="P296" s="76"/>
      <c r="Q296" s="79"/>
      <c r="R296" s="59"/>
      <c r="S296" s="59"/>
      <c r="T296" s="78"/>
      <c r="U296" s="121">
        <f t="shared" si="27"/>
        <v>0</v>
      </c>
      <c r="V296" s="75"/>
      <c r="W296" s="59"/>
      <c r="X296" s="1"/>
      <c r="Y296" s="76"/>
      <c r="Z296" s="79"/>
      <c r="AA296" s="79"/>
      <c r="AB296" s="79"/>
      <c r="AC296" s="79"/>
      <c r="AD296" s="109"/>
      <c r="AE296" s="121">
        <f t="shared" si="28"/>
        <v>0</v>
      </c>
      <c r="AF296" s="75"/>
      <c r="AG296" s="59"/>
      <c r="AH296" s="1"/>
      <c r="AI296" s="1"/>
      <c r="AJ296" s="76"/>
      <c r="AK296" s="79"/>
      <c r="AL296" s="59"/>
      <c r="AM296" s="59"/>
      <c r="AN296" s="78"/>
      <c r="AO296" s="109"/>
      <c r="AP296" s="75"/>
      <c r="AQ296" s="59"/>
      <c r="AR296" s="1"/>
      <c r="AS296" s="76"/>
      <c r="AT296" s="79"/>
      <c r="AU296" s="59"/>
      <c r="AV296" s="59"/>
      <c r="AW296" s="59"/>
      <c r="AX296" s="59"/>
      <c r="AY296" s="79"/>
      <c r="AZ296" s="75"/>
      <c r="BA296" s="59"/>
      <c r="BB296" s="1"/>
      <c r="BC296" s="1"/>
      <c r="BD296" s="76"/>
      <c r="BE296" s="79"/>
      <c r="BF296" s="79"/>
      <c r="BG296" s="79"/>
      <c r="BH296" s="79"/>
      <c r="BI296" s="59"/>
      <c r="BJ296" s="59"/>
      <c r="BK296" s="1"/>
    </row>
    <row r="297" spans="1:63">
      <c r="A297" s="1" t="s">
        <v>109</v>
      </c>
      <c r="B297" s="1">
        <v>30</v>
      </c>
      <c r="C297" s="1" t="s">
        <v>10</v>
      </c>
      <c r="D297" s="1" t="s">
        <v>431</v>
      </c>
      <c r="E297" s="1" t="s">
        <v>701</v>
      </c>
      <c r="F297" s="59">
        <v>8</v>
      </c>
      <c r="G297" s="59">
        <v>20</v>
      </c>
      <c r="H297" s="59">
        <v>20</v>
      </c>
      <c r="I297" s="59">
        <v>10</v>
      </c>
      <c r="J297" s="59"/>
      <c r="K297" s="118">
        <f t="shared" si="26"/>
        <v>58</v>
      </c>
      <c r="L297" s="75"/>
      <c r="M297" s="59"/>
      <c r="N297" s="1"/>
      <c r="O297" s="1"/>
      <c r="P297" s="76"/>
      <c r="Q297" s="79"/>
      <c r="R297" s="59"/>
      <c r="S297" s="59"/>
      <c r="T297" s="78"/>
      <c r="U297" s="121">
        <f t="shared" si="27"/>
        <v>0</v>
      </c>
      <c r="V297" s="75"/>
      <c r="W297" s="59"/>
      <c r="X297" s="1"/>
      <c r="Y297" s="76"/>
      <c r="Z297" s="79"/>
      <c r="AA297" s="79"/>
      <c r="AB297" s="79"/>
      <c r="AC297" s="79"/>
      <c r="AD297" s="109"/>
      <c r="AE297" s="121">
        <f t="shared" si="28"/>
        <v>0</v>
      </c>
      <c r="AF297" s="75"/>
      <c r="AG297" s="59"/>
      <c r="AH297" s="1"/>
      <c r="AI297" s="1"/>
      <c r="AJ297" s="76"/>
      <c r="AK297" s="79"/>
      <c r="AL297" s="59"/>
      <c r="AM297" s="59"/>
      <c r="AN297" s="78"/>
      <c r="AO297" s="109"/>
      <c r="AP297" s="75"/>
      <c r="AQ297" s="59"/>
      <c r="AR297" s="1"/>
      <c r="AS297" s="76"/>
      <c r="AT297" s="79"/>
      <c r="AU297" s="59"/>
      <c r="AV297" s="59"/>
      <c r="AW297" s="59"/>
      <c r="AX297" s="59"/>
      <c r="AY297" s="79"/>
      <c r="AZ297" s="75"/>
      <c r="BA297" s="59"/>
      <c r="BB297" s="1"/>
      <c r="BC297" s="1"/>
      <c r="BD297" s="76"/>
      <c r="BE297" s="79"/>
      <c r="BF297" s="79"/>
      <c r="BG297" s="79"/>
      <c r="BH297" s="79"/>
      <c r="BI297" s="59"/>
      <c r="BJ297" s="59"/>
      <c r="BK297" s="1"/>
    </row>
    <row r="298" spans="1:63">
      <c r="A298" s="1" t="s">
        <v>110</v>
      </c>
      <c r="B298" s="1">
        <v>47</v>
      </c>
      <c r="C298" s="1" t="s">
        <v>10</v>
      </c>
      <c r="D298" s="1" t="s">
        <v>702</v>
      </c>
      <c r="E298" s="1" t="s">
        <v>703</v>
      </c>
      <c r="F298" s="59">
        <v>5</v>
      </c>
      <c r="G298" s="59">
        <v>5</v>
      </c>
      <c r="H298" s="59">
        <v>5</v>
      </c>
      <c r="I298" s="59">
        <v>5</v>
      </c>
      <c r="J298" s="59">
        <v>5</v>
      </c>
      <c r="K298" s="118">
        <f t="shared" si="26"/>
        <v>25</v>
      </c>
      <c r="L298" s="75">
        <v>3</v>
      </c>
      <c r="M298" s="59">
        <f>2+1</f>
        <v>3</v>
      </c>
      <c r="N298" s="1">
        <v>0</v>
      </c>
      <c r="O298" s="1" t="s">
        <v>704</v>
      </c>
      <c r="P298" s="76">
        <v>0</v>
      </c>
      <c r="Q298" s="79">
        <v>5</v>
      </c>
      <c r="R298" s="59">
        <v>5</v>
      </c>
      <c r="S298" s="59">
        <v>5</v>
      </c>
      <c r="T298" s="78">
        <v>5</v>
      </c>
      <c r="U298" s="121">
        <f t="shared" si="27"/>
        <v>20</v>
      </c>
      <c r="V298" s="75"/>
      <c r="W298" s="59"/>
      <c r="X298" s="1"/>
      <c r="Y298" s="76"/>
      <c r="Z298" s="79"/>
      <c r="AA298" s="79"/>
      <c r="AB298" s="79"/>
      <c r="AC298" s="79"/>
      <c r="AD298" s="109"/>
      <c r="AE298" s="121">
        <f t="shared" si="28"/>
        <v>0</v>
      </c>
      <c r="AF298" s="75"/>
      <c r="AG298" s="59"/>
      <c r="AH298" s="1"/>
      <c r="AI298" s="1"/>
      <c r="AJ298" s="76"/>
      <c r="AK298" s="79"/>
      <c r="AL298" s="59"/>
      <c r="AM298" s="59"/>
      <c r="AN298" s="78"/>
      <c r="AO298" s="109"/>
      <c r="AP298" s="75"/>
      <c r="AQ298" s="59"/>
      <c r="AR298" s="1"/>
      <c r="AS298" s="76"/>
      <c r="AT298" s="79"/>
      <c r="AU298" s="59"/>
      <c r="AV298" s="59"/>
      <c r="AW298" s="59"/>
      <c r="AX298" s="59"/>
      <c r="AY298" s="79"/>
      <c r="AZ298" s="75"/>
      <c r="BA298" s="59"/>
      <c r="BB298" s="1"/>
      <c r="BC298" s="1"/>
      <c r="BD298" s="76"/>
      <c r="BE298" s="79"/>
      <c r="BF298" s="79"/>
      <c r="BG298" s="79"/>
      <c r="BH298" s="79"/>
      <c r="BI298" s="59"/>
      <c r="BJ298" s="59"/>
      <c r="BK298" s="1"/>
    </row>
    <row r="299" spans="1:63">
      <c r="A299" s="1" t="s">
        <v>110</v>
      </c>
      <c r="B299" s="1">
        <v>47</v>
      </c>
      <c r="C299" s="1" t="s">
        <v>10</v>
      </c>
      <c r="D299" s="1" t="s">
        <v>705</v>
      </c>
      <c r="E299" s="1" t="s">
        <v>706</v>
      </c>
      <c r="F299" s="59">
        <v>0</v>
      </c>
      <c r="G299" s="59">
        <v>0</v>
      </c>
      <c r="H299" s="59">
        <v>8</v>
      </c>
      <c r="I299" s="59">
        <v>14</v>
      </c>
      <c r="J299" s="78">
        <v>0</v>
      </c>
      <c r="K299" s="118">
        <f t="shared" si="26"/>
        <v>22</v>
      </c>
      <c r="L299" s="75">
        <v>0</v>
      </c>
      <c r="M299" s="59">
        <v>0</v>
      </c>
      <c r="N299" s="1">
        <v>14</v>
      </c>
      <c r="O299" s="1">
        <v>18</v>
      </c>
      <c r="P299" s="76">
        <v>1</v>
      </c>
      <c r="Q299" s="79"/>
      <c r="R299" s="59"/>
      <c r="S299" s="59"/>
      <c r="T299" s="78"/>
      <c r="U299" s="121"/>
      <c r="V299" s="75"/>
      <c r="W299" s="59"/>
      <c r="X299" s="1"/>
      <c r="Y299" s="76"/>
      <c r="Z299" s="79"/>
      <c r="AA299" s="79"/>
      <c r="AB299" s="79"/>
      <c r="AC299" s="79"/>
      <c r="AD299" s="109"/>
      <c r="AE299" s="121"/>
      <c r="AF299" s="75"/>
      <c r="AG299" s="59"/>
      <c r="AH299" s="1"/>
      <c r="AI299" s="1"/>
      <c r="AJ299" s="76"/>
      <c r="AK299" s="79"/>
      <c r="AL299" s="79"/>
      <c r="AM299" s="79"/>
      <c r="AN299" s="109"/>
      <c r="AO299" s="109"/>
      <c r="AP299" s="75"/>
      <c r="AQ299" s="59"/>
      <c r="AR299" s="1"/>
      <c r="AS299" s="76"/>
      <c r="AT299" s="79"/>
      <c r="AU299" s="79"/>
      <c r="AV299" s="79"/>
      <c r="AW299" s="79"/>
      <c r="AX299" s="109"/>
      <c r="AY299" s="109"/>
      <c r="AZ299" s="75"/>
      <c r="BA299" s="59"/>
      <c r="BB299" s="1"/>
      <c r="BC299" s="1"/>
      <c r="BD299" s="76"/>
      <c r="BE299" s="79"/>
      <c r="BF299" s="79"/>
      <c r="BG299" s="79"/>
      <c r="BH299" s="79"/>
      <c r="BI299" s="59"/>
      <c r="BJ299" s="59"/>
      <c r="BK299" s="1"/>
    </row>
    <row r="300" spans="1:63">
      <c r="A300" s="1" t="s">
        <v>110</v>
      </c>
      <c r="B300" s="1">
        <v>47</v>
      </c>
      <c r="C300" s="1" t="s">
        <v>10</v>
      </c>
      <c r="D300" s="1" t="s">
        <v>707</v>
      </c>
      <c r="E300" s="1" t="s">
        <v>708</v>
      </c>
      <c r="F300" s="59">
        <v>4</v>
      </c>
      <c r="G300" s="59">
        <v>4</v>
      </c>
      <c r="H300" s="59">
        <v>4</v>
      </c>
      <c r="I300" s="59">
        <v>4</v>
      </c>
      <c r="J300" s="78">
        <v>4</v>
      </c>
      <c r="K300" s="118">
        <f t="shared" si="26"/>
        <v>20</v>
      </c>
      <c r="L300" s="75">
        <v>1</v>
      </c>
      <c r="M300" s="59">
        <v>2</v>
      </c>
      <c r="N300" s="1">
        <v>0</v>
      </c>
      <c r="O300" s="1" t="s">
        <v>704</v>
      </c>
      <c r="P300" s="76">
        <v>0</v>
      </c>
      <c r="Q300" s="79">
        <v>0</v>
      </c>
      <c r="R300" s="59">
        <v>0</v>
      </c>
      <c r="S300" s="59">
        <v>0</v>
      </c>
      <c r="T300" s="78">
        <v>0</v>
      </c>
      <c r="U300" s="121">
        <f t="shared" ref="U300:U312" si="29">SUM(Q300:T300)</f>
        <v>0</v>
      </c>
      <c r="V300" s="75"/>
      <c r="W300" s="59"/>
      <c r="X300" s="1"/>
      <c r="Y300" s="76"/>
      <c r="Z300" s="79"/>
      <c r="AA300" s="79"/>
      <c r="AB300" s="79"/>
      <c r="AC300" s="79"/>
      <c r="AD300" s="109"/>
      <c r="AE300" s="121">
        <f t="shared" ref="AE300:AE312" si="30">SUM(Z300:AD300)</f>
        <v>0</v>
      </c>
      <c r="AF300" s="75"/>
      <c r="AG300" s="59"/>
      <c r="AH300" s="1"/>
      <c r="AI300" s="1"/>
      <c r="AJ300" s="76"/>
      <c r="AK300" s="79"/>
      <c r="AL300" s="79"/>
      <c r="AM300" s="79"/>
      <c r="AN300" s="109"/>
      <c r="AO300" s="109"/>
      <c r="AP300" s="75"/>
      <c r="AQ300" s="59"/>
      <c r="AR300" s="1"/>
      <c r="AS300" s="76"/>
      <c r="AT300" s="79"/>
      <c r="AU300" s="79"/>
      <c r="AV300" s="79"/>
      <c r="AW300" s="79"/>
      <c r="AX300" s="109"/>
      <c r="AY300" s="109"/>
      <c r="AZ300" s="75"/>
      <c r="BA300" s="59"/>
      <c r="BB300" s="1"/>
      <c r="BC300" s="1"/>
      <c r="BD300" s="76"/>
      <c r="BE300" s="79"/>
      <c r="BF300" s="79"/>
      <c r="BG300" s="79"/>
      <c r="BH300" s="79"/>
      <c r="BI300" s="59"/>
      <c r="BJ300" s="59"/>
      <c r="BK300" s="1"/>
    </row>
    <row r="301" spans="1:63" s="117" customFormat="1">
      <c r="A301" s="1" t="s">
        <v>110</v>
      </c>
      <c r="B301" s="1">
        <v>47</v>
      </c>
      <c r="C301" s="1" t="s">
        <v>10</v>
      </c>
      <c r="D301" s="1" t="s">
        <v>709</v>
      </c>
      <c r="E301" s="1" t="s">
        <v>710</v>
      </c>
      <c r="F301" s="59">
        <v>4</v>
      </c>
      <c r="G301" s="59">
        <v>2</v>
      </c>
      <c r="H301" s="59">
        <v>2</v>
      </c>
      <c r="I301" s="59">
        <v>2</v>
      </c>
      <c r="J301" s="78">
        <v>2</v>
      </c>
      <c r="K301" s="118">
        <f t="shared" si="26"/>
        <v>12</v>
      </c>
      <c r="L301" s="75">
        <v>5</v>
      </c>
      <c r="M301" s="59">
        <v>5</v>
      </c>
      <c r="N301" s="1">
        <v>9</v>
      </c>
      <c r="O301" s="1" t="s">
        <v>704</v>
      </c>
      <c r="P301" s="76">
        <v>2</v>
      </c>
      <c r="Q301" s="79">
        <v>4</v>
      </c>
      <c r="R301" s="59">
        <v>4</v>
      </c>
      <c r="S301" s="59">
        <v>4</v>
      </c>
      <c r="T301" s="78">
        <v>4</v>
      </c>
      <c r="U301" s="121">
        <f t="shared" si="29"/>
        <v>16</v>
      </c>
      <c r="V301" s="75"/>
      <c r="W301" s="59"/>
      <c r="X301" s="1"/>
      <c r="Y301" s="76"/>
      <c r="Z301" s="79"/>
      <c r="AA301" s="79"/>
      <c r="AB301" s="79"/>
      <c r="AC301" s="79"/>
      <c r="AD301" s="79"/>
      <c r="AE301" s="121">
        <f t="shared" si="30"/>
        <v>0</v>
      </c>
      <c r="AF301" s="75"/>
      <c r="AG301" s="59"/>
      <c r="AH301" s="1"/>
      <c r="AI301" s="1"/>
      <c r="AJ301" s="76"/>
      <c r="AK301" s="79"/>
      <c r="AL301" s="79"/>
      <c r="AM301" s="79"/>
      <c r="AN301" s="110"/>
      <c r="AO301" s="109"/>
      <c r="AP301" s="75"/>
      <c r="AQ301" s="59"/>
      <c r="AR301" s="1"/>
      <c r="AS301" s="76"/>
      <c r="AT301" s="79"/>
      <c r="AU301" s="79"/>
      <c r="AV301" s="79"/>
      <c r="AW301" s="79"/>
      <c r="AX301" s="79"/>
      <c r="AY301" s="79"/>
      <c r="AZ301" s="75"/>
      <c r="BA301" s="59"/>
      <c r="BB301" s="1"/>
      <c r="BC301" s="1"/>
      <c r="BD301" s="76"/>
      <c r="BE301" s="79"/>
      <c r="BF301" s="79"/>
      <c r="BG301" s="79"/>
      <c r="BH301" s="79"/>
      <c r="BI301" s="59"/>
      <c r="BJ301" s="59"/>
      <c r="BK301" s="1"/>
    </row>
    <row r="302" spans="1:63">
      <c r="A302" s="1" t="s">
        <v>110</v>
      </c>
      <c r="B302" s="1">
        <v>47</v>
      </c>
      <c r="C302" s="1" t="s">
        <v>10</v>
      </c>
      <c r="D302" s="1" t="s">
        <v>702</v>
      </c>
      <c r="E302" s="1" t="s">
        <v>711</v>
      </c>
      <c r="F302" s="59">
        <v>4</v>
      </c>
      <c r="G302" s="59">
        <v>2</v>
      </c>
      <c r="H302" s="59">
        <v>2</v>
      </c>
      <c r="I302" s="59">
        <v>2</v>
      </c>
      <c r="J302" s="78">
        <v>2</v>
      </c>
      <c r="K302" s="118">
        <f t="shared" si="26"/>
        <v>12</v>
      </c>
      <c r="L302" s="75">
        <v>7</v>
      </c>
      <c r="M302" s="59">
        <v>2</v>
      </c>
      <c r="N302" s="1">
        <v>7</v>
      </c>
      <c r="O302" s="1" t="s">
        <v>704</v>
      </c>
      <c r="P302" s="76">
        <v>0</v>
      </c>
      <c r="Q302" s="79">
        <v>4</v>
      </c>
      <c r="R302" s="59">
        <v>1</v>
      </c>
      <c r="S302" s="59">
        <v>1</v>
      </c>
      <c r="T302" s="78">
        <v>1</v>
      </c>
      <c r="U302" s="121">
        <f t="shared" si="29"/>
        <v>7</v>
      </c>
      <c r="V302" s="75"/>
      <c r="W302" s="59"/>
      <c r="X302" s="1"/>
      <c r="Y302" s="76"/>
      <c r="Z302" s="79"/>
      <c r="AA302" s="79"/>
      <c r="AB302" s="79"/>
      <c r="AC302" s="79"/>
      <c r="AD302" s="79"/>
      <c r="AE302" s="121">
        <f t="shared" si="30"/>
        <v>0</v>
      </c>
      <c r="AF302" s="75"/>
      <c r="AG302" s="59"/>
      <c r="AH302" s="1"/>
      <c r="AI302" s="1"/>
      <c r="AJ302" s="76"/>
      <c r="AK302" s="79"/>
      <c r="AL302" s="79"/>
      <c r="AM302" s="79"/>
      <c r="AN302" s="110"/>
      <c r="AO302" s="109"/>
      <c r="AP302" s="75"/>
      <c r="AQ302" s="59"/>
      <c r="AR302" s="1"/>
      <c r="AS302" s="76"/>
      <c r="AT302" s="79"/>
      <c r="AU302" s="79"/>
      <c r="AV302" s="79"/>
      <c r="AW302" s="79"/>
      <c r="AX302" s="79"/>
      <c r="AY302" s="79"/>
      <c r="AZ302" s="75"/>
      <c r="BA302" s="59"/>
      <c r="BB302" s="1"/>
      <c r="BC302" s="1"/>
      <c r="BD302" s="76"/>
      <c r="BE302" s="79"/>
      <c r="BF302" s="79"/>
      <c r="BG302" s="79"/>
      <c r="BH302" s="79"/>
      <c r="BI302" s="59"/>
      <c r="BJ302" s="59"/>
      <c r="BK302" s="1"/>
    </row>
    <row r="303" spans="1:63">
      <c r="A303" s="1" t="s">
        <v>110</v>
      </c>
      <c r="B303" s="1">
        <v>47</v>
      </c>
      <c r="C303" s="1" t="s">
        <v>10</v>
      </c>
      <c r="D303" s="1"/>
      <c r="E303" s="1" t="s">
        <v>712</v>
      </c>
      <c r="F303" s="59">
        <v>3</v>
      </c>
      <c r="G303" s="59">
        <v>3</v>
      </c>
      <c r="H303" s="59">
        <v>3</v>
      </c>
      <c r="I303" s="59">
        <v>3</v>
      </c>
      <c r="J303" s="78">
        <v>3</v>
      </c>
      <c r="K303" s="118">
        <f t="shared" si="26"/>
        <v>15</v>
      </c>
      <c r="L303" s="75">
        <v>1</v>
      </c>
      <c r="M303" s="59">
        <v>2</v>
      </c>
      <c r="N303" s="1">
        <v>1</v>
      </c>
      <c r="O303" s="1" t="s">
        <v>704</v>
      </c>
      <c r="P303" s="76">
        <v>12</v>
      </c>
      <c r="Q303" s="79">
        <v>3</v>
      </c>
      <c r="R303" s="59">
        <v>3</v>
      </c>
      <c r="S303" s="59">
        <v>3</v>
      </c>
      <c r="T303" s="78">
        <v>3</v>
      </c>
      <c r="U303" s="121">
        <f t="shared" si="29"/>
        <v>12</v>
      </c>
      <c r="V303" s="75"/>
      <c r="W303" s="59"/>
      <c r="X303" s="1"/>
      <c r="Y303" s="76"/>
      <c r="Z303" s="79"/>
      <c r="AA303" s="79"/>
      <c r="AB303" s="79"/>
      <c r="AC303" s="79"/>
      <c r="AD303" s="79"/>
      <c r="AE303" s="121">
        <f t="shared" si="30"/>
        <v>0</v>
      </c>
      <c r="AF303" s="75"/>
      <c r="AG303" s="59"/>
      <c r="AH303" s="1"/>
      <c r="AI303" s="1"/>
      <c r="AJ303" s="76"/>
      <c r="AK303" s="79"/>
      <c r="AL303" s="79"/>
      <c r="AM303" s="79"/>
      <c r="AN303" s="110"/>
      <c r="AO303" s="109"/>
      <c r="AP303" s="75"/>
      <c r="AQ303" s="59"/>
      <c r="AR303" s="1"/>
      <c r="AS303" s="76"/>
      <c r="AT303" s="79"/>
      <c r="AU303" s="79"/>
      <c r="AV303" s="79"/>
      <c r="AW303" s="79"/>
      <c r="AX303" s="79"/>
      <c r="AY303" s="79"/>
      <c r="AZ303" s="75"/>
      <c r="BA303" s="59"/>
      <c r="BB303" s="1"/>
      <c r="BC303" s="1"/>
      <c r="BD303" s="76"/>
      <c r="BE303" s="79"/>
      <c r="BF303" s="79"/>
      <c r="BG303" s="79"/>
      <c r="BH303" s="79"/>
      <c r="BI303" s="59"/>
      <c r="BJ303" s="59"/>
      <c r="BK303" s="1"/>
    </row>
    <row r="304" spans="1:63">
      <c r="A304" s="1" t="s">
        <v>110</v>
      </c>
      <c r="B304" s="1">
        <v>47</v>
      </c>
      <c r="C304" s="1" t="s">
        <v>10</v>
      </c>
      <c r="D304" s="1" t="s">
        <v>713</v>
      </c>
      <c r="E304" s="1" t="s">
        <v>714</v>
      </c>
      <c r="F304" s="59">
        <v>2</v>
      </c>
      <c r="G304" s="59">
        <v>1</v>
      </c>
      <c r="H304" s="59">
        <v>0</v>
      </c>
      <c r="I304" s="59">
        <v>0</v>
      </c>
      <c r="J304" s="78">
        <v>1</v>
      </c>
      <c r="K304" s="118">
        <f t="shared" si="26"/>
        <v>4</v>
      </c>
      <c r="L304" s="75">
        <v>2</v>
      </c>
      <c r="M304" s="59">
        <v>1</v>
      </c>
      <c r="N304" s="1">
        <v>2</v>
      </c>
      <c r="O304" s="1" t="s">
        <v>704</v>
      </c>
      <c r="P304" s="76">
        <v>2</v>
      </c>
      <c r="Q304" s="79">
        <v>0</v>
      </c>
      <c r="R304" s="59">
        <v>0</v>
      </c>
      <c r="S304" s="59">
        <v>0</v>
      </c>
      <c r="T304" s="78">
        <v>0</v>
      </c>
      <c r="U304" s="121">
        <f t="shared" si="29"/>
        <v>0</v>
      </c>
      <c r="V304" s="75"/>
      <c r="W304" s="59"/>
      <c r="X304" s="1"/>
      <c r="Y304" s="76"/>
      <c r="Z304" s="79"/>
      <c r="AA304" s="79"/>
      <c r="AB304" s="79"/>
      <c r="AC304" s="79"/>
      <c r="AD304" s="79"/>
      <c r="AE304" s="121">
        <f t="shared" si="30"/>
        <v>0</v>
      </c>
      <c r="AF304" s="75"/>
      <c r="AG304" s="59"/>
      <c r="AH304" s="1"/>
      <c r="AI304" s="1"/>
      <c r="AJ304" s="76"/>
      <c r="AK304" s="79"/>
      <c r="AL304" s="79"/>
      <c r="AM304" s="79"/>
      <c r="AN304" s="110"/>
      <c r="AO304" s="109"/>
      <c r="AP304" s="75"/>
      <c r="AQ304" s="59"/>
      <c r="AR304" s="1"/>
      <c r="AS304" s="76"/>
      <c r="AT304" s="79"/>
      <c r="AU304" s="79"/>
      <c r="AV304" s="79"/>
      <c r="AW304" s="79"/>
      <c r="AX304" s="79"/>
      <c r="AY304" s="79"/>
      <c r="AZ304" s="75"/>
      <c r="BA304" s="59"/>
      <c r="BB304" s="1"/>
      <c r="BC304" s="1"/>
      <c r="BD304" s="76"/>
      <c r="BE304" s="79"/>
      <c r="BF304" s="79"/>
      <c r="BG304" s="79"/>
      <c r="BH304" s="79"/>
      <c r="BI304" s="59"/>
      <c r="BJ304" s="59"/>
      <c r="BK304" s="1"/>
    </row>
    <row r="305" spans="1:63">
      <c r="A305" s="1" t="s">
        <v>110</v>
      </c>
      <c r="B305" s="1">
        <v>47</v>
      </c>
      <c r="C305" s="1" t="s">
        <v>18</v>
      </c>
      <c r="D305" s="1"/>
      <c r="E305" s="1" t="s">
        <v>715</v>
      </c>
      <c r="F305" s="59">
        <v>4</v>
      </c>
      <c r="G305" s="59">
        <v>2</v>
      </c>
      <c r="H305" s="59">
        <v>1</v>
      </c>
      <c r="I305" s="59">
        <v>1</v>
      </c>
      <c r="J305" s="78">
        <v>0</v>
      </c>
      <c r="K305" s="118">
        <f t="shared" si="26"/>
        <v>8</v>
      </c>
      <c r="L305" s="75">
        <v>8</v>
      </c>
      <c r="M305" s="59">
        <v>20</v>
      </c>
      <c r="N305" s="1">
        <v>15</v>
      </c>
      <c r="O305" s="1">
        <v>2</v>
      </c>
      <c r="P305" s="76">
        <v>14</v>
      </c>
      <c r="Q305" s="79">
        <v>4</v>
      </c>
      <c r="R305" s="59">
        <v>4</v>
      </c>
      <c r="S305" s="59">
        <v>4</v>
      </c>
      <c r="T305" s="78">
        <v>4</v>
      </c>
      <c r="U305" s="121">
        <f t="shared" si="29"/>
        <v>16</v>
      </c>
      <c r="V305" s="75"/>
      <c r="W305" s="59"/>
      <c r="X305" s="1"/>
      <c r="Y305" s="76"/>
      <c r="Z305" s="79"/>
      <c r="AA305" s="79"/>
      <c r="AB305" s="79"/>
      <c r="AC305" s="79"/>
      <c r="AD305" s="79"/>
      <c r="AE305" s="121">
        <f t="shared" si="30"/>
        <v>0</v>
      </c>
      <c r="AF305" s="75"/>
      <c r="AG305" s="59"/>
      <c r="AH305" s="1"/>
      <c r="AI305" s="1"/>
      <c r="AJ305" s="76"/>
      <c r="AK305" s="79"/>
      <c r="AL305" s="79"/>
      <c r="AM305" s="79"/>
      <c r="AN305" s="110"/>
      <c r="AO305" s="109"/>
      <c r="AP305" s="79"/>
      <c r="AQ305" s="59"/>
      <c r="AR305" s="1"/>
      <c r="AS305" s="76"/>
      <c r="AT305" s="79"/>
      <c r="AU305" s="79"/>
      <c r="AV305" s="79"/>
      <c r="AW305" s="79"/>
      <c r="AX305" s="79"/>
      <c r="AY305" s="79"/>
      <c r="AZ305" s="75"/>
      <c r="BA305" s="59"/>
      <c r="BB305" s="1"/>
      <c r="BC305" s="1"/>
      <c r="BD305" s="76"/>
      <c r="BE305" s="79"/>
      <c r="BF305" s="79"/>
      <c r="BG305" s="79"/>
      <c r="BH305" s="79"/>
      <c r="BI305" s="59"/>
      <c r="BJ305" s="59"/>
      <c r="BK305" s="1"/>
    </row>
    <row r="306" spans="1:63">
      <c r="A306" s="1" t="s">
        <v>110</v>
      </c>
      <c r="B306" s="1">
        <v>47</v>
      </c>
      <c r="C306" s="1" t="s">
        <v>14</v>
      </c>
      <c r="D306" s="1"/>
      <c r="E306" s="1" t="s">
        <v>716</v>
      </c>
      <c r="F306" s="59">
        <v>4</v>
      </c>
      <c r="G306" s="59">
        <v>0</v>
      </c>
      <c r="H306" s="59">
        <v>0</v>
      </c>
      <c r="I306" s="59">
        <v>0</v>
      </c>
      <c r="J306" s="78">
        <v>0</v>
      </c>
      <c r="K306" s="118">
        <f t="shared" si="26"/>
        <v>4</v>
      </c>
      <c r="L306" s="75">
        <v>6</v>
      </c>
      <c r="M306" s="59">
        <v>2</v>
      </c>
      <c r="N306" s="1">
        <v>0</v>
      </c>
      <c r="O306" s="1" t="s">
        <v>704</v>
      </c>
      <c r="P306" s="76">
        <v>0</v>
      </c>
      <c r="Q306" s="79">
        <v>0</v>
      </c>
      <c r="R306" s="59">
        <v>0</v>
      </c>
      <c r="S306" s="59">
        <v>0</v>
      </c>
      <c r="T306" s="78">
        <v>0</v>
      </c>
      <c r="U306" s="121">
        <f t="shared" si="29"/>
        <v>0</v>
      </c>
      <c r="V306" s="75"/>
      <c r="W306" s="59"/>
      <c r="X306" s="1"/>
      <c r="Y306" s="76"/>
      <c r="Z306" s="79"/>
      <c r="AA306" s="79"/>
      <c r="AB306" s="79"/>
      <c r="AC306" s="79"/>
      <c r="AD306" s="79"/>
      <c r="AE306" s="121">
        <f t="shared" si="30"/>
        <v>0</v>
      </c>
      <c r="AF306" s="79"/>
      <c r="AG306" s="59"/>
      <c r="AH306" s="1"/>
      <c r="AI306" s="1"/>
      <c r="AJ306" s="76"/>
      <c r="AK306" s="79"/>
      <c r="AL306" s="79"/>
      <c r="AM306" s="79"/>
      <c r="AN306" s="110"/>
      <c r="AO306" s="109"/>
      <c r="AP306" s="79"/>
      <c r="AQ306" s="59"/>
      <c r="AR306" s="1"/>
      <c r="AS306" s="76"/>
      <c r="AT306" s="79"/>
      <c r="AU306" s="79"/>
      <c r="AV306" s="79"/>
      <c r="AW306" s="79"/>
      <c r="AX306" s="79"/>
      <c r="AY306" s="79"/>
      <c r="AZ306" s="75"/>
      <c r="BA306" s="59"/>
      <c r="BB306" s="1"/>
      <c r="BC306" s="1"/>
      <c r="BD306" s="76"/>
      <c r="BE306" s="79"/>
      <c r="BF306" s="79"/>
      <c r="BG306" s="79"/>
      <c r="BH306" s="79"/>
      <c r="BI306" s="59"/>
      <c r="BJ306" s="59"/>
      <c r="BK306" s="1"/>
    </row>
    <row r="307" spans="1:63">
      <c r="A307" s="1" t="s">
        <v>110</v>
      </c>
      <c r="B307" s="1">
        <v>47</v>
      </c>
      <c r="C307" s="1" t="s">
        <v>14</v>
      </c>
      <c r="D307" s="1"/>
      <c r="E307" s="1" t="s">
        <v>717</v>
      </c>
      <c r="F307" s="59">
        <v>2</v>
      </c>
      <c r="G307" s="59">
        <v>2</v>
      </c>
      <c r="H307" s="59">
        <v>2</v>
      </c>
      <c r="I307" s="59">
        <v>2</v>
      </c>
      <c r="J307" s="78">
        <v>2</v>
      </c>
      <c r="K307" s="118">
        <f t="shared" si="26"/>
        <v>10</v>
      </c>
      <c r="L307" s="75">
        <v>4</v>
      </c>
      <c r="M307" s="59">
        <v>5</v>
      </c>
      <c r="N307" s="1">
        <v>2</v>
      </c>
      <c r="O307" s="1" t="s">
        <v>704</v>
      </c>
      <c r="P307" s="76">
        <v>2</v>
      </c>
      <c r="Q307" s="79">
        <v>2</v>
      </c>
      <c r="R307" s="59">
        <v>2</v>
      </c>
      <c r="S307" s="59">
        <v>2</v>
      </c>
      <c r="T307" s="78">
        <v>2</v>
      </c>
      <c r="U307" s="121">
        <f t="shared" si="29"/>
        <v>8</v>
      </c>
      <c r="V307" s="75"/>
      <c r="W307" s="59"/>
      <c r="X307" s="1"/>
      <c r="Y307" s="76"/>
      <c r="Z307" s="79"/>
      <c r="AA307" s="79"/>
      <c r="AB307" s="79"/>
      <c r="AC307" s="79"/>
      <c r="AD307" s="79"/>
      <c r="AE307" s="121">
        <f t="shared" si="30"/>
        <v>0</v>
      </c>
      <c r="AF307" s="75"/>
      <c r="AG307" s="59"/>
      <c r="AH307" s="1"/>
      <c r="AI307" s="1"/>
      <c r="AJ307" s="76"/>
      <c r="AK307" s="79"/>
      <c r="AL307" s="79"/>
      <c r="AM307" s="79"/>
      <c r="AN307" s="110"/>
      <c r="AO307" s="109"/>
      <c r="AP307" s="79"/>
      <c r="AQ307" s="59"/>
      <c r="AR307" s="1"/>
      <c r="AS307" s="76"/>
      <c r="AT307" s="79"/>
      <c r="AU307" s="79"/>
      <c r="AV307" s="79"/>
      <c r="AW307" s="79"/>
      <c r="AX307" s="79"/>
      <c r="AY307" s="79"/>
      <c r="AZ307" s="75"/>
      <c r="BA307" s="59"/>
      <c r="BB307" s="1"/>
      <c r="BC307" s="1"/>
      <c r="BD307" s="76"/>
      <c r="BE307" s="79"/>
      <c r="BF307" s="79"/>
      <c r="BG307" s="79"/>
      <c r="BH307" s="79"/>
      <c r="BI307" s="59"/>
      <c r="BJ307" s="59"/>
      <c r="BK307" s="1"/>
    </row>
    <row r="308" spans="1:63">
      <c r="A308" s="1" t="s">
        <v>111</v>
      </c>
      <c r="B308" s="1">
        <v>47</v>
      </c>
      <c r="C308" s="1" t="s">
        <v>6</v>
      </c>
      <c r="D308" s="1" t="s">
        <v>718</v>
      </c>
      <c r="E308" s="1" t="s">
        <v>719</v>
      </c>
      <c r="F308" s="59">
        <v>2</v>
      </c>
      <c r="G308" s="59">
        <v>2</v>
      </c>
      <c r="H308" s="59">
        <v>2</v>
      </c>
      <c r="I308" s="59">
        <v>2</v>
      </c>
      <c r="J308" s="78">
        <v>2</v>
      </c>
      <c r="K308" s="118">
        <f t="shared" si="26"/>
        <v>10</v>
      </c>
      <c r="L308" s="75">
        <v>1</v>
      </c>
      <c r="M308" s="59">
        <v>1</v>
      </c>
      <c r="N308" s="1">
        <v>0</v>
      </c>
      <c r="O308" s="1">
        <v>0</v>
      </c>
      <c r="P308" s="76"/>
      <c r="Q308" s="79">
        <v>2</v>
      </c>
      <c r="R308" s="59">
        <v>2</v>
      </c>
      <c r="S308" s="59">
        <v>2</v>
      </c>
      <c r="T308" s="78">
        <v>2</v>
      </c>
      <c r="U308" s="121">
        <f t="shared" si="29"/>
        <v>8</v>
      </c>
      <c r="V308" s="75"/>
      <c r="W308" s="59"/>
      <c r="X308" s="1"/>
      <c r="Y308" s="76"/>
      <c r="Z308" s="79">
        <v>2</v>
      </c>
      <c r="AA308" s="79">
        <v>2</v>
      </c>
      <c r="AB308" s="79">
        <v>2</v>
      </c>
      <c r="AC308" s="79">
        <v>2</v>
      </c>
      <c r="AD308" s="79"/>
      <c r="AE308" s="121">
        <f t="shared" si="30"/>
        <v>8</v>
      </c>
      <c r="AF308" s="75"/>
      <c r="AG308" s="59"/>
      <c r="AH308" s="1"/>
      <c r="AI308" s="1"/>
      <c r="AJ308" s="76"/>
      <c r="AK308" s="79">
        <v>2</v>
      </c>
      <c r="AL308" s="79">
        <v>2</v>
      </c>
      <c r="AM308" s="79">
        <v>2</v>
      </c>
      <c r="AN308" s="110">
        <v>2</v>
      </c>
      <c r="AO308" s="109"/>
      <c r="AP308" s="79"/>
      <c r="AQ308" s="59"/>
      <c r="AR308" s="1"/>
      <c r="AS308" s="76"/>
      <c r="AT308" s="79">
        <v>2</v>
      </c>
      <c r="AU308" s="79">
        <v>2</v>
      </c>
      <c r="AV308" s="79">
        <v>2</v>
      </c>
      <c r="AW308" s="79">
        <v>2</v>
      </c>
      <c r="AX308" s="79"/>
      <c r="AY308" s="79"/>
      <c r="AZ308" s="75"/>
      <c r="BA308" s="59"/>
      <c r="BB308" s="1"/>
      <c r="BC308" s="1"/>
      <c r="BD308" s="76"/>
      <c r="BE308" s="79">
        <v>2</v>
      </c>
      <c r="BF308" s="79">
        <v>2</v>
      </c>
      <c r="BG308" s="79">
        <v>2</v>
      </c>
      <c r="BH308" s="79"/>
      <c r="BI308" s="59"/>
      <c r="BJ308" s="59"/>
      <c r="BK308" s="1"/>
    </row>
    <row r="309" spans="1:63">
      <c r="A309" s="1" t="s">
        <v>111</v>
      </c>
      <c r="B309" s="1">
        <v>47</v>
      </c>
      <c r="C309" s="1" t="s">
        <v>6</v>
      </c>
      <c r="D309" s="1" t="s">
        <v>718</v>
      </c>
      <c r="E309" s="1" t="s">
        <v>720</v>
      </c>
      <c r="F309" s="59">
        <v>2</v>
      </c>
      <c r="G309" s="59">
        <v>2</v>
      </c>
      <c r="H309" s="59">
        <v>2</v>
      </c>
      <c r="I309" s="59">
        <v>2</v>
      </c>
      <c r="J309" s="78">
        <v>2</v>
      </c>
      <c r="K309" s="118">
        <f t="shared" si="26"/>
        <v>10</v>
      </c>
      <c r="L309" s="75">
        <v>3</v>
      </c>
      <c r="M309" s="59">
        <v>0</v>
      </c>
      <c r="N309" s="1">
        <v>2</v>
      </c>
      <c r="O309" s="1">
        <v>0</v>
      </c>
      <c r="P309" s="76"/>
      <c r="Q309" s="79">
        <v>2</v>
      </c>
      <c r="R309" s="59">
        <v>2</v>
      </c>
      <c r="S309" s="59">
        <v>2</v>
      </c>
      <c r="T309" s="78">
        <v>2</v>
      </c>
      <c r="U309" s="121">
        <f t="shared" si="29"/>
        <v>8</v>
      </c>
      <c r="V309" s="75"/>
      <c r="W309" s="59"/>
      <c r="X309" s="1"/>
      <c r="Y309" s="76"/>
      <c r="Z309" s="79">
        <v>2</v>
      </c>
      <c r="AA309" s="79">
        <v>2</v>
      </c>
      <c r="AB309" s="79">
        <v>2</v>
      </c>
      <c r="AC309" s="79">
        <v>2</v>
      </c>
      <c r="AD309" s="79"/>
      <c r="AE309" s="121">
        <f t="shared" si="30"/>
        <v>8</v>
      </c>
      <c r="AF309" s="75"/>
      <c r="AG309" s="59"/>
      <c r="AH309" s="1"/>
      <c r="AI309" s="1"/>
      <c r="AJ309" s="76"/>
      <c r="AK309" s="79">
        <v>2</v>
      </c>
      <c r="AL309" s="79">
        <v>2</v>
      </c>
      <c r="AM309" s="79">
        <v>2</v>
      </c>
      <c r="AN309" s="110">
        <v>2</v>
      </c>
      <c r="AO309" s="109"/>
      <c r="AP309" s="79"/>
      <c r="AQ309" s="59"/>
      <c r="AR309" s="1"/>
      <c r="AS309" s="76"/>
      <c r="AT309" s="79">
        <v>2</v>
      </c>
      <c r="AU309" s="79">
        <v>2</v>
      </c>
      <c r="AV309" s="79">
        <v>2</v>
      </c>
      <c r="AW309" s="79">
        <v>2</v>
      </c>
      <c r="AX309" s="79"/>
      <c r="AY309" s="79"/>
      <c r="AZ309" s="75"/>
      <c r="BA309" s="59"/>
      <c r="BB309" s="1"/>
      <c r="BC309" s="1"/>
      <c r="BD309" s="76"/>
      <c r="BE309" s="79">
        <v>2</v>
      </c>
      <c r="BF309" s="79">
        <v>2</v>
      </c>
      <c r="BG309" s="79">
        <v>2</v>
      </c>
      <c r="BH309" s="79"/>
      <c r="BI309" s="59"/>
      <c r="BJ309" s="59"/>
      <c r="BK309" s="1"/>
    </row>
    <row r="310" spans="1:63">
      <c r="A310" s="1" t="s">
        <v>111</v>
      </c>
      <c r="B310" s="1">
        <v>47</v>
      </c>
      <c r="C310" s="1" t="s">
        <v>10</v>
      </c>
      <c r="D310" s="1" t="s">
        <v>718</v>
      </c>
      <c r="E310" s="1" t="s">
        <v>721</v>
      </c>
      <c r="F310" s="59">
        <v>8</v>
      </c>
      <c r="G310" s="59">
        <v>9</v>
      </c>
      <c r="H310" s="59">
        <v>9</v>
      </c>
      <c r="I310" s="59">
        <v>9</v>
      </c>
      <c r="J310" s="78">
        <v>9</v>
      </c>
      <c r="K310" s="118">
        <f t="shared" si="26"/>
        <v>44</v>
      </c>
      <c r="L310" s="75">
        <v>12</v>
      </c>
      <c r="M310" s="59">
        <v>16</v>
      </c>
      <c r="N310" s="1">
        <v>10</v>
      </c>
      <c r="O310" s="1">
        <v>9</v>
      </c>
      <c r="P310" s="76"/>
      <c r="Q310" s="79">
        <v>8</v>
      </c>
      <c r="R310" s="59">
        <v>9</v>
      </c>
      <c r="S310" s="59">
        <v>9</v>
      </c>
      <c r="T310" s="78">
        <v>9</v>
      </c>
      <c r="U310" s="121">
        <f t="shared" si="29"/>
        <v>35</v>
      </c>
      <c r="V310" s="75"/>
      <c r="W310" s="59"/>
      <c r="X310" s="1"/>
      <c r="Y310" s="76"/>
      <c r="Z310" s="79">
        <v>8</v>
      </c>
      <c r="AA310" s="79">
        <v>9</v>
      </c>
      <c r="AB310" s="79">
        <v>9</v>
      </c>
      <c r="AC310" s="79">
        <v>9</v>
      </c>
      <c r="AD310" s="79"/>
      <c r="AE310" s="121">
        <f t="shared" si="30"/>
        <v>35</v>
      </c>
      <c r="AF310" s="75"/>
      <c r="AG310" s="59"/>
      <c r="AH310" s="1"/>
      <c r="AI310" s="1"/>
      <c r="AJ310" s="76"/>
      <c r="AK310" s="79">
        <v>8</v>
      </c>
      <c r="AL310" s="79">
        <v>9</v>
      </c>
      <c r="AM310" s="79">
        <v>9</v>
      </c>
      <c r="AN310" s="110">
        <v>9</v>
      </c>
      <c r="AO310" s="109"/>
      <c r="AP310" s="79"/>
      <c r="AQ310" s="59"/>
      <c r="AR310" s="1"/>
      <c r="AS310" s="76"/>
      <c r="AT310" s="79">
        <v>8</v>
      </c>
      <c r="AU310" s="79">
        <v>9</v>
      </c>
      <c r="AV310" s="79">
        <v>9</v>
      </c>
      <c r="AW310" s="79">
        <v>9</v>
      </c>
      <c r="AX310" s="79"/>
      <c r="AY310" s="79"/>
      <c r="AZ310" s="75"/>
      <c r="BA310" s="59"/>
      <c r="BB310" s="1"/>
      <c r="BC310" s="1"/>
      <c r="BD310" s="76"/>
      <c r="BE310" s="79">
        <v>8</v>
      </c>
      <c r="BF310" s="79">
        <v>9</v>
      </c>
      <c r="BG310" s="79">
        <v>9</v>
      </c>
      <c r="BH310" s="79"/>
      <c r="BI310" s="59"/>
      <c r="BJ310" s="59"/>
      <c r="BK310" s="1"/>
    </row>
    <row r="311" spans="1:63">
      <c r="A311" s="1" t="s">
        <v>111</v>
      </c>
      <c r="B311" s="1">
        <v>47</v>
      </c>
      <c r="C311" s="1" t="s">
        <v>10</v>
      </c>
      <c r="D311" s="1" t="s">
        <v>718</v>
      </c>
      <c r="E311" s="1" t="s">
        <v>722</v>
      </c>
      <c r="F311" s="59">
        <v>10.5</v>
      </c>
      <c r="G311" s="59">
        <v>18</v>
      </c>
      <c r="H311" s="59">
        <v>18</v>
      </c>
      <c r="I311" s="59">
        <v>18</v>
      </c>
      <c r="J311" s="78">
        <v>18</v>
      </c>
      <c r="K311" s="118">
        <f t="shared" si="26"/>
        <v>82.5</v>
      </c>
      <c r="L311" s="75">
        <v>12</v>
      </c>
      <c r="M311" s="59">
        <v>16</v>
      </c>
      <c r="N311" s="1">
        <v>27</v>
      </c>
      <c r="O311" s="1">
        <v>15</v>
      </c>
      <c r="P311" s="76"/>
      <c r="Q311" s="79">
        <v>10.5</v>
      </c>
      <c r="R311" s="59">
        <v>18</v>
      </c>
      <c r="S311" s="59">
        <v>18</v>
      </c>
      <c r="T311" s="78">
        <v>18</v>
      </c>
      <c r="U311" s="121">
        <f t="shared" si="29"/>
        <v>64.5</v>
      </c>
      <c r="V311" s="75"/>
      <c r="W311" s="59"/>
      <c r="X311" s="1"/>
      <c r="Y311" s="76"/>
      <c r="Z311" s="79">
        <v>10.5</v>
      </c>
      <c r="AA311" s="79">
        <v>18</v>
      </c>
      <c r="AB311" s="79">
        <v>18</v>
      </c>
      <c r="AC311" s="79">
        <v>18</v>
      </c>
      <c r="AD311" s="79"/>
      <c r="AE311" s="121">
        <f t="shared" si="30"/>
        <v>64.5</v>
      </c>
      <c r="AF311" s="75"/>
      <c r="AG311" s="59"/>
      <c r="AH311" s="1"/>
      <c r="AI311" s="1"/>
      <c r="AJ311" s="76"/>
      <c r="AK311" s="79">
        <v>10.5</v>
      </c>
      <c r="AL311" s="79">
        <v>18</v>
      </c>
      <c r="AM311" s="79">
        <v>18</v>
      </c>
      <c r="AN311" s="110">
        <v>18</v>
      </c>
      <c r="AO311" s="109"/>
      <c r="AP311" s="79"/>
      <c r="AQ311" s="59"/>
      <c r="AR311" s="1"/>
      <c r="AS311" s="76"/>
      <c r="AT311" s="79">
        <v>10.5</v>
      </c>
      <c r="AU311" s="79">
        <v>18</v>
      </c>
      <c r="AV311" s="79">
        <v>18</v>
      </c>
      <c r="AW311" s="79">
        <v>18</v>
      </c>
      <c r="AX311" s="79"/>
      <c r="AY311" s="79"/>
      <c r="AZ311" s="75"/>
      <c r="BA311" s="59"/>
      <c r="BB311" s="1"/>
      <c r="BC311" s="1"/>
      <c r="BD311" s="76"/>
      <c r="BE311" s="79">
        <v>10.5</v>
      </c>
      <c r="BF311" s="79">
        <v>18</v>
      </c>
      <c r="BG311" s="79">
        <v>18</v>
      </c>
      <c r="BH311" s="79"/>
      <c r="BI311" s="59"/>
      <c r="BJ311" s="59"/>
      <c r="BK311" s="1"/>
    </row>
    <row r="312" spans="1:63">
      <c r="A312" s="1" t="s">
        <v>111</v>
      </c>
      <c r="B312" s="1">
        <v>47</v>
      </c>
      <c r="C312" s="1" t="s">
        <v>10</v>
      </c>
      <c r="D312" s="1" t="s">
        <v>718</v>
      </c>
      <c r="E312" s="1" t="s">
        <v>723</v>
      </c>
      <c r="F312" s="59">
        <v>10</v>
      </c>
      <c r="G312" s="59">
        <v>10</v>
      </c>
      <c r="H312" s="59">
        <v>10</v>
      </c>
      <c r="I312" s="59">
        <v>10</v>
      </c>
      <c r="J312" s="59">
        <v>10</v>
      </c>
      <c r="K312" s="118">
        <f t="shared" si="26"/>
        <v>50</v>
      </c>
      <c r="L312" s="59">
        <v>8</v>
      </c>
      <c r="M312" s="59">
        <v>16</v>
      </c>
      <c r="N312" s="1">
        <v>10</v>
      </c>
      <c r="O312" s="1">
        <v>15</v>
      </c>
      <c r="P312" s="76"/>
      <c r="Q312" s="59">
        <v>10</v>
      </c>
      <c r="R312" s="59">
        <v>10</v>
      </c>
      <c r="S312" s="59">
        <v>10</v>
      </c>
      <c r="T312" s="59">
        <v>10</v>
      </c>
      <c r="U312" s="121">
        <f t="shared" si="29"/>
        <v>40</v>
      </c>
      <c r="V312" s="59"/>
      <c r="W312" s="59"/>
      <c r="X312" s="1"/>
      <c r="Y312" s="1"/>
      <c r="Z312" s="79">
        <v>10</v>
      </c>
      <c r="AA312" s="79">
        <v>10</v>
      </c>
      <c r="AB312" s="79">
        <v>10</v>
      </c>
      <c r="AC312" s="79">
        <v>10</v>
      </c>
      <c r="AD312" s="79"/>
      <c r="AE312" s="121">
        <f t="shared" si="30"/>
        <v>40</v>
      </c>
      <c r="AF312" s="75"/>
      <c r="AG312" s="59"/>
      <c r="AH312" s="1"/>
      <c r="AI312" s="1"/>
      <c r="AJ312" s="76"/>
      <c r="AK312" s="79">
        <v>10</v>
      </c>
      <c r="AL312" s="79">
        <v>10</v>
      </c>
      <c r="AM312" s="79">
        <v>10</v>
      </c>
      <c r="AN312" s="110">
        <v>10</v>
      </c>
      <c r="AO312" s="109"/>
      <c r="AP312" s="79"/>
      <c r="AQ312" s="59"/>
      <c r="AR312" s="1"/>
      <c r="AS312" s="76"/>
      <c r="AT312" s="79">
        <v>10</v>
      </c>
      <c r="AU312" s="79">
        <v>10</v>
      </c>
      <c r="AV312" s="79">
        <v>10</v>
      </c>
      <c r="AW312" s="79">
        <v>10</v>
      </c>
      <c r="AX312" s="79"/>
      <c r="AY312" s="79"/>
      <c r="AZ312" s="75"/>
      <c r="BA312" s="59"/>
      <c r="BB312" s="1"/>
      <c r="BC312" s="1"/>
      <c r="BD312" s="76"/>
      <c r="BE312" s="79">
        <v>10</v>
      </c>
      <c r="BF312" s="79">
        <v>10</v>
      </c>
      <c r="BG312" s="79">
        <v>10</v>
      </c>
      <c r="BH312" s="79"/>
      <c r="BI312" s="59"/>
      <c r="BJ312" s="59"/>
      <c r="BK312" s="1"/>
    </row>
    <row r="313" spans="1:63">
      <c r="A313" s="1" t="s">
        <v>111</v>
      </c>
      <c r="B313" s="1">
        <v>47</v>
      </c>
      <c r="C313" s="1" t="s">
        <v>10</v>
      </c>
      <c r="D313" s="1" t="s">
        <v>718</v>
      </c>
      <c r="E313" s="1" t="s">
        <v>724</v>
      </c>
      <c r="F313" s="59">
        <v>0</v>
      </c>
      <c r="G313" s="59">
        <v>0</v>
      </c>
      <c r="H313" s="59">
        <v>0</v>
      </c>
      <c r="I313" s="59">
        <v>12.5</v>
      </c>
      <c r="J313" s="59">
        <v>12.5</v>
      </c>
      <c r="K313" s="118"/>
      <c r="L313" s="59"/>
      <c r="M313" s="59"/>
      <c r="N313" s="1"/>
      <c r="O313" s="1">
        <v>15</v>
      </c>
      <c r="P313" s="76"/>
      <c r="Q313" s="59"/>
      <c r="R313" s="59"/>
      <c r="S313" s="59"/>
      <c r="T313" s="59"/>
      <c r="U313" s="121"/>
      <c r="V313" s="75"/>
      <c r="W313" s="59"/>
      <c r="X313" s="1"/>
      <c r="Y313" s="76"/>
      <c r="Z313" s="79"/>
      <c r="AA313" s="79"/>
      <c r="AB313" s="79"/>
      <c r="AC313" s="79"/>
      <c r="AD313" s="79"/>
      <c r="AE313" s="121"/>
      <c r="AF313" s="75"/>
      <c r="AG313" s="59"/>
      <c r="AH313" s="1"/>
      <c r="AI313" s="1"/>
      <c r="AJ313" s="76"/>
      <c r="AK313" s="79"/>
      <c r="AL313" s="79"/>
      <c r="AM313" s="79"/>
      <c r="AN313" s="110"/>
      <c r="AO313" s="109"/>
      <c r="AP313" s="79"/>
      <c r="AQ313" s="59"/>
      <c r="AR313" s="1"/>
      <c r="AS313" s="76"/>
      <c r="AT313" s="79"/>
      <c r="AU313" s="79"/>
      <c r="AV313" s="79"/>
      <c r="AW313" s="79"/>
      <c r="AX313" s="79"/>
      <c r="AY313" s="79"/>
      <c r="AZ313" s="75"/>
      <c r="BA313" s="59"/>
      <c r="BB313" s="1"/>
      <c r="BC313" s="1"/>
      <c r="BD313" s="76"/>
      <c r="BE313" s="79"/>
      <c r="BF313" s="79"/>
      <c r="BG313" s="79"/>
      <c r="BH313" s="79"/>
      <c r="BI313" s="59"/>
      <c r="BJ313" s="59"/>
      <c r="BK313" s="1"/>
    </row>
    <row r="314" spans="1:63">
      <c r="A314" s="1" t="s">
        <v>111</v>
      </c>
      <c r="B314" s="1">
        <v>47</v>
      </c>
      <c r="C314" s="1" t="s">
        <v>10</v>
      </c>
      <c r="D314" s="1" t="s">
        <v>718</v>
      </c>
      <c r="E314" s="1" t="s">
        <v>725</v>
      </c>
      <c r="F314" s="59">
        <v>1</v>
      </c>
      <c r="G314" s="59">
        <v>1</v>
      </c>
      <c r="H314" s="59">
        <v>1</v>
      </c>
      <c r="I314" s="59">
        <v>1</v>
      </c>
      <c r="J314" s="78">
        <v>1</v>
      </c>
      <c r="K314" s="118">
        <f t="shared" ref="K314:K329" si="31">SUM(F314:J314)</f>
        <v>5</v>
      </c>
      <c r="L314" s="75">
        <v>4</v>
      </c>
      <c r="M314" s="59">
        <v>1</v>
      </c>
      <c r="N314" s="1">
        <v>0</v>
      </c>
      <c r="O314" s="1"/>
      <c r="P314" s="76"/>
      <c r="Q314" s="79">
        <v>1</v>
      </c>
      <c r="R314" s="59">
        <v>1</v>
      </c>
      <c r="S314" s="59">
        <v>1</v>
      </c>
      <c r="T314" s="59">
        <v>1</v>
      </c>
      <c r="U314" s="121">
        <f t="shared" ref="U314:U329" si="32">SUM(Q314:T314)</f>
        <v>4</v>
      </c>
      <c r="V314" s="75"/>
      <c r="W314" s="59"/>
      <c r="X314" s="1"/>
      <c r="Y314" s="76"/>
      <c r="Z314" s="79">
        <v>1</v>
      </c>
      <c r="AA314" s="59">
        <v>1</v>
      </c>
      <c r="AB314" s="59">
        <v>1</v>
      </c>
      <c r="AC314" s="59">
        <v>1</v>
      </c>
      <c r="AD314" s="59"/>
      <c r="AE314" s="121">
        <f t="shared" ref="AE314:AE329" si="33">SUM(Z314:AD314)</f>
        <v>4</v>
      </c>
      <c r="AF314" s="75"/>
      <c r="AG314" s="59"/>
      <c r="AH314" s="1"/>
      <c r="AI314" s="1"/>
      <c r="AJ314" s="76"/>
      <c r="AK314" s="79">
        <v>1</v>
      </c>
      <c r="AL314" s="59">
        <v>1</v>
      </c>
      <c r="AM314" s="59">
        <v>1</v>
      </c>
      <c r="AN314" s="110">
        <v>1</v>
      </c>
      <c r="AO314" s="109"/>
      <c r="AP314" s="79"/>
      <c r="AQ314" s="59"/>
      <c r="AR314" s="1"/>
      <c r="AS314" s="76"/>
      <c r="AT314" s="79">
        <v>1</v>
      </c>
      <c r="AU314" s="59">
        <v>1</v>
      </c>
      <c r="AV314" s="59">
        <v>1</v>
      </c>
      <c r="AW314" s="59">
        <v>1</v>
      </c>
      <c r="AX314" s="59"/>
      <c r="AY314" s="79"/>
      <c r="AZ314" s="75"/>
      <c r="BA314" s="59"/>
      <c r="BB314" s="1"/>
      <c r="BC314" s="1"/>
      <c r="BD314" s="76"/>
      <c r="BE314" s="79">
        <v>1</v>
      </c>
      <c r="BF314" s="79">
        <v>1</v>
      </c>
      <c r="BG314" s="79">
        <v>1</v>
      </c>
      <c r="BH314" s="79"/>
      <c r="BI314" s="59"/>
      <c r="BJ314" s="59"/>
      <c r="BK314" s="1"/>
    </row>
    <row r="315" spans="1:63">
      <c r="A315" s="1" t="s">
        <v>111</v>
      </c>
      <c r="B315" s="1">
        <v>47</v>
      </c>
      <c r="C315" s="1" t="s">
        <v>6</v>
      </c>
      <c r="D315" s="1" t="s">
        <v>726</v>
      </c>
      <c r="E315" s="1" t="s">
        <v>405</v>
      </c>
      <c r="F315" s="59">
        <v>1</v>
      </c>
      <c r="G315" s="59">
        <v>2</v>
      </c>
      <c r="H315" s="59">
        <v>2</v>
      </c>
      <c r="I315" s="59">
        <v>2</v>
      </c>
      <c r="J315" s="59">
        <v>2</v>
      </c>
      <c r="K315" s="118">
        <f t="shared" si="31"/>
        <v>9</v>
      </c>
      <c r="L315" s="75">
        <v>2</v>
      </c>
      <c r="M315" s="59">
        <v>1</v>
      </c>
      <c r="N315" s="1">
        <v>1</v>
      </c>
      <c r="O315" s="1"/>
      <c r="P315" s="76"/>
      <c r="Q315" s="79">
        <v>1</v>
      </c>
      <c r="R315" s="59">
        <v>2</v>
      </c>
      <c r="S315" s="59">
        <v>2</v>
      </c>
      <c r="T315" s="59">
        <v>2</v>
      </c>
      <c r="U315" s="121">
        <f t="shared" si="32"/>
        <v>7</v>
      </c>
      <c r="V315" s="75"/>
      <c r="W315" s="59"/>
      <c r="X315" s="1"/>
      <c r="Y315" s="76"/>
      <c r="Z315" s="79">
        <v>1</v>
      </c>
      <c r="AA315" s="59">
        <v>2</v>
      </c>
      <c r="AB315" s="59">
        <v>2</v>
      </c>
      <c r="AC315" s="59">
        <v>2</v>
      </c>
      <c r="AD315" s="59"/>
      <c r="AE315" s="121">
        <f t="shared" si="33"/>
        <v>7</v>
      </c>
      <c r="AF315" s="75"/>
      <c r="AG315" s="59"/>
      <c r="AH315" s="1"/>
      <c r="AI315" s="1"/>
      <c r="AJ315" s="76"/>
      <c r="AK315" s="79">
        <v>1</v>
      </c>
      <c r="AL315" s="59">
        <v>2</v>
      </c>
      <c r="AM315" s="59">
        <v>2</v>
      </c>
      <c r="AN315" s="110">
        <v>2</v>
      </c>
      <c r="AO315" s="109"/>
      <c r="AP315" s="79"/>
      <c r="AQ315" s="59"/>
      <c r="AR315" s="1"/>
      <c r="AS315" s="76"/>
      <c r="AT315" s="79">
        <v>1</v>
      </c>
      <c r="AU315" s="59">
        <v>2</v>
      </c>
      <c r="AV315" s="59">
        <v>2</v>
      </c>
      <c r="AW315" s="59">
        <v>2</v>
      </c>
      <c r="AX315" s="59"/>
      <c r="AY315" s="79"/>
      <c r="AZ315" s="75"/>
      <c r="BA315" s="59"/>
      <c r="BB315" s="1"/>
      <c r="BC315" s="1"/>
      <c r="BD315" s="76"/>
      <c r="BE315" s="79">
        <v>1</v>
      </c>
      <c r="BF315" s="59">
        <v>2</v>
      </c>
      <c r="BG315" s="59">
        <v>2</v>
      </c>
      <c r="BH315" s="59"/>
      <c r="BI315" s="59"/>
      <c r="BJ315" s="59"/>
      <c r="BK315" s="1"/>
    </row>
    <row r="316" spans="1:63">
      <c r="A316" s="1" t="s">
        <v>111</v>
      </c>
      <c r="B316" s="1">
        <v>47</v>
      </c>
      <c r="C316" s="1" t="s">
        <v>14</v>
      </c>
      <c r="D316" s="1" t="s">
        <v>726</v>
      </c>
      <c r="E316" s="1" t="s">
        <v>727</v>
      </c>
      <c r="F316" s="59">
        <v>3</v>
      </c>
      <c r="G316" s="59">
        <v>3</v>
      </c>
      <c r="H316" s="59">
        <v>3</v>
      </c>
      <c r="I316" s="59">
        <v>3</v>
      </c>
      <c r="J316" s="59">
        <v>3</v>
      </c>
      <c r="K316" s="118">
        <f t="shared" si="31"/>
        <v>15</v>
      </c>
      <c r="L316" s="75">
        <v>1</v>
      </c>
      <c r="M316" s="59">
        <v>0</v>
      </c>
      <c r="N316" s="1">
        <v>0</v>
      </c>
      <c r="O316" s="1"/>
      <c r="P316" s="76"/>
      <c r="Q316" s="79">
        <v>3</v>
      </c>
      <c r="R316" s="59">
        <v>3</v>
      </c>
      <c r="S316" s="59">
        <v>3</v>
      </c>
      <c r="T316" s="59">
        <v>3</v>
      </c>
      <c r="U316" s="121">
        <f t="shared" si="32"/>
        <v>12</v>
      </c>
      <c r="V316" s="75"/>
      <c r="W316" s="59"/>
      <c r="X316" s="1"/>
      <c r="Y316" s="76"/>
      <c r="Z316" s="79">
        <v>3</v>
      </c>
      <c r="AA316" s="59">
        <v>3</v>
      </c>
      <c r="AB316" s="59">
        <v>3</v>
      </c>
      <c r="AC316" s="59">
        <v>3</v>
      </c>
      <c r="AD316" s="59"/>
      <c r="AE316" s="121">
        <f t="shared" si="33"/>
        <v>12</v>
      </c>
      <c r="AF316" s="75"/>
      <c r="AG316" s="59"/>
      <c r="AH316" s="1"/>
      <c r="AI316" s="1"/>
      <c r="AJ316" s="76"/>
      <c r="AK316" s="79">
        <v>3</v>
      </c>
      <c r="AL316" s="59">
        <v>3</v>
      </c>
      <c r="AM316" s="59">
        <v>3</v>
      </c>
      <c r="AN316" s="110">
        <v>3</v>
      </c>
      <c r="AO316" s="109"/>
      <c r="AP316" s="79"/>
      <c r="AQ316" s="59"/>
      <c r="AR316" s="1"/>
      <c r="AS316" s="76"/>
      <c r="AT316" s="79">
        <v>3</v>
      </c>
      <c r="AU316" s="59">
        <v>3</v>
      </c>
      <c r="AV316" s="59">
        <v>3</v>
      </c>
      <c r="AW316" s="59">
        <v>3</v>
      </c>
      <c r="AX316" s="59"/>
      <c r="AY316" s="79"/>
      <c r="AZ316" s="75"/>
      <c r="BA316" s="59"/>
      <c r="BB316" s="1"/>
      <c r="BC316" s="1"/>
      <c r="BD316" s="76"/>
      <c r="BE316" s="79">
        <v>3</v>
      </c>
      <c r="BF316" s="59">
        <v>3</v>
      </c>
      <c r="BG316" s="59">
        <v>3</v>
      </c>
      <c r="BH316" s="59"/>
      <c r="BI316" s="59"/>
      <c r="BJ316" s="59"/>
      <c r="BK316" s="1"/>
    </row>
    <row r="317" spans="1:63">
      <c r="A317" s="1" t="s">
        <v>112</v>
      </c>
      <c r="B317" s="1">
        <v>47</v>
      </c>
      <c r="C317" s="1" t="s">
        <v>6</v>
      </c>
      <c r="D317" s="1"/>
      <c r="E317" s="1" t="s">
        <v>377</v>
      </c>
      <c r="F317" s="59">
        <v>15</v>
      </c>
      <c r="G317" s="59">
        <v>15</v>
      </c>
      <c r="H317" s="59">
        <v>15</v>
      </c>
      <c r="I317" s="59">
        <v>15</v>
      </c>
      <c r="J317" s="59">
        <v>15</v>
      </c>
      <c r="K317" s="118">
        <f t="shared" si="31"/>
        <v>75</v>
      </c>
      <c r="L317" s="75">
        <v>15</v>
      </c>
      <c r="M317" s="59">
        <v>18</v>
      </c>
      <c r="N317" s="1">
        <v>22</v>
      </c>
      <c r="O317" s="1">
        <v>15</v>
      </c>
      <c r="P317" s="76">
        <v>15</v>
      </c>
      <c r="Q317" s="79">
        <v>12</v>
      </c>
      <c r="R317" s="59">
        <v>12</v>
      </c>
      <c r="S317" s="59">
        <v>12</v>
      </c>
      <c r="T317" s="59">
        <v>12</v>
      </c>
      <c r="U317" s="121">
        <f t="shared" si="32"/>
        <v>48</v>
      </c>
      <c r="V317" s="75">
        <v>18</v>
      </c>
      <c r="W317" s="59">
        <v>12</v>
      </c>
      <c r="X317" s="1">
        <v>15</v>
      </c>
      <c r="Y317" s="76">
        <v>12</v>
      </c>
      <c r="Z317" s="79">
        <v>12</v>
      </c>
      <c r="AA317" s="59">
        <v>12</v>
      </c>
      <c r="AB317" s="59">
        <v>12</v>
      </c>
      <c r="AC317" s="59">
        <v>12</v>
      </c>
      <c r="AD317" s="59">
        <v>12</v>
      </c>
      <c r="AE317" s="121">
        <f t="shared" si="33"/>
        <v>60</v>
      </c>
      <c r="AF317" s="75"/>
      <c r="AG317" s="59"/>
      <c r="AH317" s="1">
        <v>12</v>
      </c>
      <c r="AI317" s="1">
        <v>12</v>
      </c>
      <c r="AJ317" s="76"/>
      <c r="AK317" s="79">
        <v>12</v>
      </c>
      <c r="AL317" s="59">
        <v>12</v>
      </c>
      <c r="AM317" s="59">
        <v>12</v>
      </c>
      <c r="AN317" s="110">
        <v>12</v>
      </c>
      <c r="AO317" s="109"/>
      <c r="AP317" s="79">
        <v>12</v>
      </c>
      <c r="AQ317" s="59">
        <v>12</v>
      </c>
      <c r="AR317" s="1">
        <v>18</v>
      </c>
      <c r="AS317" s="76">
        <v>12</v>
      </c>
      <c r="AT317" s="79">
        <v>12</v>
      </c>
      <c r="AU317" s="59">
        <v>12</v>
      </c>
      <c r="AV317" s="59">
        <v>12</v>
      </c>
      <c r="AW317" s="59">
        <v>12</v>
      </c>
      <c r="AX317" s="59">
        <v>12</v>
      </c>
      <c r="AY317" s="79"/>
      <c r="AZ317" s="75">
        <v>12</v>
      </c>
      <c r="BA317" s="59">
        <v>12</v>
      </c>
      <c r="BB317" s="1">
        <v>12</v>
      </c>
      <c r="BC317" s="1">
        <v>12</v>
      </c>
      <c r="BD317" s="76"/>
      <c r="BE317" s="79">
        <v>12</v>
      </c>
      <c r="BF317" s="59">
        <v>12</v>
      </c>
      <c r="BG317" s="59">
        <v>12</v>
      </c>
      <c r="BH317" s="59"/>
      <c r="BI317" s="59">
        <v>12</v>
      </c>
      <c r="BJ317" s="59">
        <v>12</v>
      </c>
      <c r="BK317" s="1">
        <v>12</v>
      </c>
    </row>
    <row r="318" spans="1:63">
      <c r="A318" s="1" t="s">
        <v>112</v>
      </c>
      <c r="B318" s="1">
        <v>47</v>
      </c>
      <c r="C318" s="1" t="s">
        <v>10</v>
      </c>
      <c r="D318" s="1" t="s">
        <v>378</v>
      </c>
      <c r="E318" s="1" t="s">
        <v>378</v>
      </c>
      <c r="F318" s="59">
        <v>1</v>
      </c>
      <c r="G318" s="59">
        <v>1</v>
      </c>
      <c r="H318" s="59">
        <v>1</v>
      </c>
      <c r="I318" s="59">
        <v>2</v>
      </c>
      <c r="J318" s="59">
        <v>1</v>
      </c>
      <c r="K318" s="118">
        <f t="shared" si="31"/>
        <v>6</v>
      </c>
      <c r="L318" s="75">
        <v>1</v>
      </c>
      <c r="M318" s="59">
        <v>1</v>
      </c>
      <c r="N318" s="1">
        <v>1</v>
      </c>
      <c r="O318" s="1">
        <v>4</v>
      </c>
      <c r="P318" s="76">
        <v>1</v>
      </c>
      <c r="Q318" s="79">
        <v>1</v>
      </c>
      <c r="R318" s="59">
        <v>1</v>
      </c>
      <c r="S318" s="59">
        <v>1</v>
      </c>
      <c r="T318" s="59">
        <v>2</v>
      </c>
      <c r="U318" s="121">
        <f t="shared" si="32"/>
        <v>5</v>
      </c>
      <c r="V318" s="75">
        <v>1</v>
      </c>
      <c r="W318" s="59">
        <v>1</v>
      </c>
      <c r="X318" s="1">
        <v>1</v>
      </c>
      <c r="Y318" s="76">
        <v>1</v>
      </c>
      <c r="Z318" s="79">
        <v>1</v>
      </c>
      <c r="AA318" s="59">
        <v>1</v>
      </c>
      <c r="AB318" s="59">
        <v>1</v>
      </c>
      <c r="AC318" s="59">
        <v>2</v>
      </c>
      <c r="AD318" s="59">
        <v>2</v>
      </c>
      <c r="AE318" s="121">
        <f t="shared" si="33"/>
        <v>7</v>
      </c>
      <c r="AF318" s="75"/>
      <c r="AG318" s="59"/>
      <c r="AH318" s="1">
        <v>2</v>
      </c>
      <c r="AI318" s="1">
        <v>2</v>
      </c>
      <c r="AJ318" s="76"/>
      <c r="AK318" s="79">
        <v>1</v>
      </c>
      <c r="AL318" s="59">
        <v>1</v>
      </c>
      <c r="AM318" s="59">
        <v>1</v>
      </c>
      <c r="AN318" s="110">
        <v>2</v>
      </c>
      <c r="AO318" s="109"/>
      <c r="AP318" s="79">
        <v>1</v>
      </c>
      <c r="AQ318" s="59">
        <v>1</v>
      </c>
      <c r="AR318" s="1">
        <v>1</v>
      </c>
      <c r="AS318" s="76">
        <v>1</v>
      </c>
      <c r="AT318" s="79">
        <v>1</v>
      </c>
      <c r="AU318" s="59">
        <v>1</v>
      </c>
      <c r="AV318" s="59">
        <v>1</v>
      </c>
      <c r="AW318" s="59">
        <v>2</v>
      </c>
      <c r="AX318" s="59">
        <v>2</v>
      </c>
      <c r="AY318" s="79"/>
      <c r="AZ318" s="75">
        <v>1</v>
      </c>
      <c r="BA318" s="59">
        <v>1</v>
      </c>
      <c r="BB318" s="1">
        <v>1</v>
      </c>
      <c r="BC318" s="1">
        <v>1</v>
      </c>
      <c r="BD318" s="76"/>
      <c r="BE318" s="79">
        <v>1</v>
      </c>
      <c r="BF318" s="59">
        <v>1</v>
      </c>
      <c r="BG318" s="59">
        <v>1</v>
      </c>
      <c r="BH318" s="59"/>
      <c r="BI318" s="59">
        <v>1</v>
      </c>
      <c r="BJ318" s="59">
        <v>1</v>
      </c>
      <c r="BK318" s="1">
        <v>1</v>
      </c>
    </row>
    <row r="319" spans="1:63">
      <c r="A319" s="1" t="s">
        <v>112</v>
      </c>
      <c r="B319" s="1">
        <v>47</v>
      </c>
      <c r="C319" s="1" t="s">
        <v>14</v>
      </c>
      <c r="D319" s="1"/>
      <c r="E319" s="1" t="s">
        <v>379</v>
      </c>
      <c r="F319" s="59">
        <v>3</v>
      </c>
      <c r="G319" s="59">
        <v>3</v>
      </c>
      <c r="H319" s="59">
        <v>3</v>
      </c>
      <c r="I319" s="59">
        <v>4</v>
      </c>
      <c r="J319" s="78">
        <v>3</v>
      </c>
      <c r="K319" s="118">
        <f t="shared" si="31"/>
        <v>16</v>
      </c>
      <c r="L319" s="75">
        <v>2</v>
      </c>
      <c r="M319" s="59">
        <v>4</v>
      </c>
      <c r="N319" s="1">
        <v>4</v>
      </c>
      <c r="O319" s="1">
        <v>4</v>
      </c>
      <c r="P319" s="76">
        <v>3</v>
      </c>
      <c r="Q319" s="79">
        <v>3</v>
      </c>
      <c r="R319" s="59">
        <v>3</v>
      </c>
      <c r="S319" s="59">
        <v>3</v>
      </c>
      <c r="T319" s="78">
        <v>4</v>
      </c>
      <c r="U319" s="121">
        <f t="shared" si="32"/>
        <v>13</v>
      </c>
      <c r="V319" s="75">
        <v>2</v>
      </c>
      <c r="W319" s="59">
        <v>3</v>
      </c>
      <c r="X319" s="1">
        <v>3</v>
      </c>
      <c r="Y319" s="76">
        <v>4</v>
      </c>
      <c r="Z319" s="79">
        <v>3</v>
      </c>
      <c r="AA319" s="59">
        <v>3</v>
      </c>
      <c r="AB319" s="59">
        <v>3</v>
      </c>
      <c r="AC319" s="59">
        <v>4</v>
      </c>
      <c r="AD319" s="78">
        <v>4</v>
      </c>
      <c r="AE319" s="121">
        <f t="shared" si="33"/>
        <v>17</v>
      </c>
      <c r="AF319" s="75"/>
      <c r="AG319" s="59"/>
      <c r="AH319" s="1">
        <v>4</v>
      </c>
      <c r="AI319" s="1">
        <v>4</v>
      </c>
      <c r="AJ319" s="76"/>
      <c r="AK319" s="79">
        <v>3</v>
      </c>
      <c r="AL319" s="59">
        <v>3</v>
      </c>
      <c r="AM319" s="59">
        <v>3</v>
      </c>
      <c r="AN319" s="78">
        <v>4</v>
      </c>
      <c r="AO319" s="109"/>
      <c r="AP319" s="75">
        <v>3</v>
      </c>
      <c r="AQ319" s="59">
        <v>3</v>
      </c>
      <c r="AR319" s="1">
        <v>3</v>
      </c>
      <c r="AS319" s="76">
        <v>4</v>
      </c>
      <c r="AT319" s="79">
        <v>3</v>
      </c>
      <c r="AU319" s="59">
        <v>3</v>
      </c>
      <c r="AV319" s="59">
        <v>3</v>
      </c>
      <c r="AW319" s="59">
        <v>4</v>
      </c>
      <c r="AX319" s="78">
        <v>4</v>
      </c>
      <c r="AY319" s="109"/>
      <c r="AZ319" s="75">
        <v>3</v>
      </c>
      <c r="BA319" s="59">
        <v>3</v>
      </c>
      <c r="BB319" s="1">
        <v>3</v>
      </c>
      <c r="BC319" s="1">
        <v>4</v>
      </c>
      <c r="BD319" s="76"/>
      <c r="BE319" s="79">
        <v>3</v>
      </c>
      <c r="BF319" s="59">
        <v>3</v>
      </c>
      <c r="BG319" s="59">
        <v>3</v>
      </c>
      <c r="BH319" s="59"/>
      <c r="BI319" s="59">
        <v>3</v>
      </c>
      <c r="BJ319" s="59">
        <v>3</v>
      </c>
      <c r="BK319" s="1">
        <v>3</v>
      </c>
    </row>
    <row r="320" spans="1:63">
      <c r="A320" s="1" t="s">
        <v>112</v>
      </c>
      <c r="B320" s="1">
        <v>47</v>
      </c>
      <c r="C320" s="1" t="s">
        <v>18</v>
      </c>
      <c r="D320" s="1"/>
      <c r="E320" s="1" t="s">
        <v>380</v>
      </c>
      <c r="F320" s="59">
        <v>4</v>
      </c>
      <c r="G320" s="59">
        <v>4</v>
      </c>
      <c r="H320" s="59">
        <v>4</v>
      </c>
      <c r="I320" s="59">
        <v>3</v>
      </c>
      <c r="J320" s="78">
        <v>4</v>
      </c>
      <c r="K320" s="118">
        <f t="shared" si="31"/>
        <v>19</v>
      </c>
      <c r="L320" s="75">
        <v>4</v>
      </c>
      <c r="M320" s="59">
        <v>3</v>
      </c>
      <c r="N320" s="1">
        <v>2</v>
      </c>
      <c r="O320" s="1">
        <v>3</v>
      </c>
      <c r="P320" s="76">
        <v>4</v>
      </c>
      <c r="Q320" s="79">
        <v>4</v>
      </c>
      <c r="R320" s="59">
        <v>4</v>
      </c>
      <c r="S320" s="59">
        <v>4</v>
      </c>
      <c r="T320" s="78">
        <v>2</v>
      </c>
      <c r="U320" s="121">
        <f t="shared" si="32"/>
        <v>14</v>
      </c>
      <c r="V320" s="75">
        <v>1</v>
      </c>
      <c r="W320" s="59">
        <v>4</v>
      </c>
      <c r="X320" s="1">
        <v>3</v>
      </c>
      <c r="Y320" s="76">
        <v>13</v>
      </c>
      <c r="Z320" s="79">
        <v>4</v>
      </c>
      <c r="AA320" s="59">
        <v>4</v>
      </c>
      <c r="AB320" s="59">
        <v>4</v>
      </c>
      <c r="AC320" s="59">
        <v>3</v>
      </c>
      <c r="AD320" s="78">
        <v>3</v>
      </c>
      <c r="AE320" s="121">
        <f t="shared" si="33"/>
        <v>18</v>
      </c>
      <c r="AF320" s="75"/>
      <c r="AG320" s="59"/>
      <c r="AH320" s="1">
        <v>3</v>
      </c>
      <c r="AI320" s="1">
        <v>3</v>
      </c>
      <c r="AJ320" s="76"/>
      <c r="AK320" s="79">
        <v>4</v>
      </c>
      <c r="AL320" s="59">
        <v>4</v>
      </c>
      <c r="AM320" s="59">
        <v>4</v>
      </c>
      <c r="AN320" s="78">
        <v>3</v>
      </c>
      <c r="AO320" s="109"/>
      <c r="AP320" s="75">
        <v>4</v>
      </c>
      <c r="AQ320" s="59">
        <v>4</v>
      </c>
      <c r="AR320" s="1">
        <v>4</v>
      </c>
      <c r="AS320" s="76">
        <v>3</v>
      </c>
      <c r="AT320" s="79">
        <v>4</v>
      </c>
      <c r="AU320" s="59">
        <v>4</v>
      </c>
      <c r="AV320" s="59">
        <v>4</v>
      </c>
      <c r="AW320" s="59">
        <v>3</v>
      </c>
      <c r="AX320" s="78">
        <v>3</v>
      </c>
      <c r="AY320" s="109"/>
      <c r="AZ320" s="75">
        <v>4</v>
      </c>
      <c r="BA320" s="59">
        <v>4</v>
      </c>
      <c r="BB320" s="1">
        <v>4</v>
      </c>
      <c r="BC320" s="1">
        <v>4</v>
      </c>
      <c r="BD320" s="76"/>
      <c r="BE320" s="79">
        <v>4</v>
      </c>
      <c r="BF320" s="59">
        <v>4</v>
      </c>
      <c r="BG320" s="59">
        <v>4</v>
      </c>
      <c r="BH320" s="59"/>
      <c r="BI320" s="59">
        <v>4</v>
      </c>
      <c r="BJ320" s="59">
        <v>4</v>
      </c>
      <c r="BK320" s="1">
        <v>4</v>
      </c>
    </row>
    <row r="321" spans="1:63">
      <c r="A321" s="1" t="s">
        <v>112</v>
      </c>
      <c r="B321" s="1">
        <v>47</v>
      </c>
      <c r="C321" s="1" t="s">
        <v>14</v>
      </c>
      <c r="D321" s="1"/>
      <c r="E321" s="1" t="s">
        <v>381</v>
      </c>
      <c r="F321" s="59">
        <v>2</v>
      </c>
      <c r="G321" s="59">
        <v>2</v>
      </c>
      <c r="H321" s="59">
        <v>2</v>
      </c>
      <c r="I321" s="59">
        <v>2</v>
      </c>
      <c r="J321" s="78">
        <v>2</v>
      </c>
      <c r="K321" s="118">
        <f t="shared" si="31"/>
        <v>10</v>
      </c>
      <c r="L321" s="75">
        <v>2</v>
      </c>
      <c r="M321" s="59">
        <v>2</v>
      </c>
      <c r="N321" s="1">
        <v>4</v>
      </c>
      <c r="O321" s="1">
        <v>2</v>
      </c>
      <c r="P321" s="76">
        <v>3</v>
      </c>
      <c r="Q321" s="79">
        <v>2</v>
      </c>
      <c r="R321" s="59">
        <v>2</v>
      </c>
      <c r="S321" s="59">
        <v>2</v>
      </c>
      <c r="T321" s="78">
        <v>2</v>
      </c>
      <c r="U321" s="121">
        <f t="shared" si="32"/>
        <v>8</v>
      </c>
      <c r="V321" s="75">
        <v>4</v>
      </c>
      <c r="W321" s="59">
        <v>2</v>
      </c>
      <c r="X321" s="1">
        <v>2</v>
      </c>
      <c r="Y321" s="76">
        <v>8</v>
      </c>
      <c r="Z321" s="79">
        <v>2</v>
      </c>
      <c r="AA321" s="59">
        <v>2</v>
      </c>
      <c r="AB321" s="59">
        <v>2</v>
      </c>
      <c r="AC321" s="59">
        <v>2</v>
      </c>
      <c r="AD321" s="78">
        <v>2</v>
      </c>
      <c r="AE321" s="121">
        <f t="shared" si="33"/>
        <v>10</v>
      </c>
      <c r="AF321" s="75"/>
      <c r="AG321" s="59"/>
      <c r="AH321" s="1">
        <v>2</v>
      </c>
      <c r="AI321" s="1"/>
      <c r="AJ321" s="76"/>
      <c r="AK321" s="79">
        <v>2</v>
      </c>
      <c r="AL321" s="59">
        <v>2</v>
      </c>
      <c r="AM321" s="59">
        <v>2</v>
      </c>
      <c r="AN321" s="78">
        <v>2</v>
      </c>
      <c r="AO321" s="109"/>
      <c r="AP321" s="75">
        <v>2</v>
      </c>
      <c r="AQ321" s="59">
        <v>2</v>
      </c>
      <c r="AR321" s="1">
        <v>2</v>
      </c>
      <c r="AS321" s="76">
        <v>2</v>
      </c>
      <c r="AT321" s="79">
        <v>2</v>
      </c>
      <c r="AU321" s="59">
        <v>2</v>
      </c>
      <c r="AV321" s="59">
        <v>2</v>
      </c>
      <c r="AW321" s="59">
        <v>2</v>
      </c>
      <c r="AX321" s="78">
        <v>2</v>
      </c>
      <c r="AY321" s="109"/>
      <c r="AZ321" s="75">
        <v>3</v>
      </c>
      <c r="BA321" s="59">
        <v>2</v>
      </c>
      <c r="BB321" s="1">
        <v>3</v>
      </c>
      <c r="BC321" s="1">
        <v>3</v>
      </c>
      <c r="BD321" s="76"/>
      <c r="BE321" s="79">
        <v>2</v>
      </c>
      <c r="BF321" s="59">
        <v>2</v>
      </c>
      <c r="BG321" s="59">
        <v>2</v>
      </c>
      <c r="BH321" s="59"/>
      <c r="BI321" s="59">
        <v>2</v>
      </c>
      <c r="BJ321" s="59">
        <v>2</v>
      </c>
      <c r="BK321" s="1">
        <v>2</v>
      </c>
    </row>
    <row r="322" spans="1:63">
      <c r="A322" s="1" t="s">
        <v>112</v>
      </c>
      <c r="B322" s="1">
        <v>47</v>
      </c>
      <c r="C322" s="1" t="s">
        <v>10</v>
      </c>
      <c r="D322" s="1" t="s">
        <v>347</v>
      </c>
      <c r="E322" s="1" t="s">
        <v>347</v>
      </c>
      <c r="F322" s="59">
        <v>1</v>
      </c>
      <c r="G322" s="59">
        <v>1</v>
      </c>
      <c r="H322" s="59">
        <v>1</v>
      </c>
      <c r="I322" s="59">
        <v>1</v>
      </c>
      <c r="J322" s="78">
        <v>1</v>
      </c>
      <c r="K322" s="118">
        <f t="shared" si="31"/>
        <v>5</v>
      </c>
      <c r="L322" s="75">
        <v>2</v>
      </c>
      <c r="M322" s="59">
        <v>2</v>
      </c>
      <c r="N322" s="1">
        <v>1</v>
      </c>
      <c r="O322" s="1">
        <v>2</v>
      </c>
      <c r="P322" s="76">
        <v>2</v>
      </c>
      <c r="Q322" s="79">
        <v>1</v>
      </c>
      <c r="R322" s="59">
        <v>1</v>
      </c>
      <c r="S322" s="59">
        <v>1</v>
      </c>
      <c r="T322" s="78">
        <v>1</v>
      </c>
      <c r="U322" s="121">
        <f t="shared" si="32"/>
        <v>4</v>
      </c>
      <c r="V322" s="75">
        <v>2</v>
      </c>
      <c r="W322" s="59">
        <v>1</v>
      </c>
      <c r="X322" s="1">
        <v>1</v>
      </c>
      <c r="Y322" s="76">
        <v>1</v>
      </c>
      <c r="Z322" s="79">
        <v>1</v>
      </c>
      <c r="AA322" s="59">
        <v>1</v>
      </c>
      <c r="AB322" s="59">
        <v>1</v>
      </c>
      <c r="AC322" s="59">
        <v>1</v>
      </c>
      <c r="AD322" s="78">
        <v>1</v>
      </c>
      <c r="AE322" s="121">
        <f t="shared" si="33"/>
        <v>5</v>
      </c>
      <c r="AF322" s="75"/>
      <c r="AG322" s="59"/>
      <c r="AH322" s="1">
        <v>0</v>
      </c>
      <c r="AI322" s="1">
        <v>1</v>
      </c>
      <c r="AJ322" s="76"/>
      <c r="AK322" s="79">
        <v>1</v>
      </c>
      <c r="AL322" s="59">
        <v>1</v>
      </c>
      <c r="AM322" s="59">
        <v>1</v>
      </c>
      <c r="AN322" s="78">
        <v>1</v>
      </c>
      <c r="AO322" s="109"/>
      <c r="AP322" s="75">
        <v>1</v>
      </c>
      <c r="AQ322" s="59">
        <v>1</v>
      </c>
      <c r="AR322" s="1">
        <v>1</v>
      </c>
      <c r="AS322" s="76">
        <v>1</v>
      </c>
      <c r="AT322" s="79">
        <v>1</v>
      </c>
      <c r="AU322" s="59">
        <v>1</v>
      </c>
      <c r="AV322" s="59">
        <v>1</v>
      </c>
      <c r="AW322" s="59">
        <v>1</v>
      </c>
      <c r="AX322" s="78">
        <v>1</v>
      </c>
      <c r="AY322" s="109"/>
      <c r="AZ322" s="75">
        <v>1</v>
      </c>
      <c r="BA322" s="59">
        <v>1</v>
      </c>
      <c r="BB322" s="1">
        <v>1</v>
      </c>
      <c r="BC322" s="1">
        <v>1</v>
      </c>
      <c r="BD322" s="76"/>
      <c r="BE322" s="79">
        <v>1</v>
      </c>
      <c r="BF322" s="59">
        <v>1</v>
      </c>
      <c r="BG322" s="59">
        <v>1</v>
      </c>
      <c r="BH322" s="59"/>
      <c r="BI322" s="59">
        <v>1</v>
      </c>
      <c r="BJ322" s="59">
        <v>1</v>
      </c>
      <c r="BK322" s="1">
        <v>1</v>
      </c>
    </row>
    <row r="323" spans="1:63">
      <c r="A323" s="1" t="s">
        <v>112</v>
      </c>
      <c r="B323" s="1">
        <v>47</v>
      </c>
      <c r="C323" s="1" t="s">
        <v>10</v>
      </c>
      <c r="D323" s="1" t="s">
        <v>728</v>
      </c>
      <c r="E323" s="1" t="s">
        <v>728</v>
      </c>
      <c r="F323" s="59">
        <v>19</v>
      </c>
      <c r="G323" s="59">
        <v>5</v>
      </c>
      <c r="H323" s="59">
        <v>0</v>
      </c>
      <c r="I323" s="59">
        <v>0</v>
      </c>
      <c r="J323" s="78">
        <v>22</v>
      </c>
      <c r="K323" s="118">
        <f t="shared" si="31"/>
        <v>46</v>
      </c>
      <c r="L323" s="75">
        <v>19</v>
      </c>
      <c r="M323" s="59">
        <v>21</v>
      </c>
      <c r="N323" s="1">
        <v>10</v>
      </c>
      <c r="O323" s="1">
        <v>0</v>
      </c>
      <c r="P323" s="76">
        <v>22</v>
      </c>
      <c r="Q323" s="79">
        <v>0</v>
      </c>
      <c r="R323" s="59">
        <v>0</v>
      </c>
      <c r="S323" s="59">
        <v>0</v>
      </c>
      <c r="T323" s="78">
        <v>0</v>
      </c>
      <c r="U323" s="121">
        <f t="shared" si="32"/>
        <v>0</v>
      </c>
      <c r="V323" s="75">
        <v>0</v>
      </c>
      <c r="W323" s="59">
        <v>0</v>
      </c>
      <c r="X323" s="1">
        <v>0</v>
      </c>
      <c r="Y323" s="76">
        <v>0</v>
      </c>
      <c r="Z323" s="79">
        <v>0</v>
      </c>
      <c r="AA323" s="59">
        <v>0</v>
      </c>
      <c r="AB323" s="59">
        <v>0</v>
      </c>
      <c r="AC323" s="59">
        <v>0</v>
      </c>
      <c r="AD323" s="78">
        <v>0</v>
      </c>
      <c r="AE323" s="121">
        <f t="shared" si="33"/>
        <v>0</v>
      </c>
      <c r="AF323" s="75"/>
      <c r="AG323" s="59"/>
      <c r="AH323" s="1">
        <v>0</v>
      </c>
      <c r="AI323" s="1">
        <v>0</v>
      </c>
      <c r="AJ323" s="76"/>
      <c r="AK323" s="79">
        <v>0</v>
      </c>
      <c r="AL323" s="59">
        <v>0</v>
      </c>
      <c r="AM323" s="59">
        <v>0</v>
      </c>
      <c r="AN323" s="78">
        <v>0</v>
      </c>
      <c r="AO323" s="109"/>
      <c r="AP323" s="75">
        <v>0</v>
      </c>
      <c r="AQ323" s="59">
        <v>0</v>
      </c>
      <c r="AR323" s="1">
        <v>0</v>
      </c>
      <c r="AS323" s="76">
        <v>0</v>
      </c>
      <c r="AT323" s="79">
        <v>0</v>
      </c>
      <c r="AU323" s="59">
        <v>0</v>
      </c>
      <c r="AV323" s="59">
        <v>0</v>
      </c>
      <c r="AW323" s="59">
        <v>0</v>
      </c>
      <c r="AX323" s="78">
        <v>0</v>
      </c>
      <c r="AY323" s="109"/>
      <c r="AZ323" s="75">
        <v>0</v>
      </c>
      <c r="BA323" s="59">
        <v>0</v>
      </c>
      <c r="BB323" s="1">
        <v>0</v>
      </c>
      <c r="BC323" s="1">
        <v>0</v>
      </c>
      <c r="BD323" s="76"/>
      <c r="BE323" s="79">
        <v>0</v>
      </c>
      <c r="BF323" s="59">
        <v>0</v>
      </c>
      <c r="BG323" s="59">
        <v>0</v>
      </c>
      <c r="BH323" s="59"/>
      <c r="BI323" s="59">
        <v>0</v>
      </c>
      <c r="BJ323" s="59">
        <v>0</v>
      </c>
      <c r="BK323" s="1">
        <v>0</v>
      </c>
    </row>
    <row r="324" spans="1:63">
      <c r="A324" s="1" t="s">
        <v>112</v>
      </c>
      <c r="B324" s="1">
        <v>47</v>
      </c>
      <c r="C324" s="1" t="s">
        <v>10</v>
      </c>
      <c r="D324" s="1" t="s">
        <v>729</v>
      </c>
      <c r="E324" s="1" t="s">
        <v>729</v>
      </c>
      <c r="F324" s="59">
        <v>3</v>
      </c>
      <c r="G324" s="59">
        <v>17</v>
      </c>
      <c r="H324" s="59">
        <v>22</v>
      </c>
      <c r="I324" s="59">
        <v>21</v>
      </c>
      <c r="J324" s="78">
        <v>0</v>
      </c>
      <c r="K324" s="118">
        <f t="shared" si="31"/>
        <v>63</v>
      </c>
      <c r="L324" s="75">
        <v>3</v>
      </c>
      <c r="M324" s="59">
        <v>0</v>
      </c>
      <c r="N324" s="1">
        <v>4</v>
      </c>
      <c r="O324" s="1">
        <v>18</v>
      </c>
      <c r="P324" s="76">
        <v>0</v>
      </c>
      <c r="Q324" s="79">
        <v>0</v>
      </c>
      <c r="R324" s="59">
        <v>0</v>
      </c>
      <c r="S324" s="59">
        <v>0</v>
      </c>
      <c r="T324" s="78">
        <v>0</v>
      </c>
      <c r="U324" s="121">
        <f t="shared" si="32"/>
        <v>0</v>
      </c>
      <c r="V324" s="75">
        <v>13</v>
      </c>
      <c r="W324" s="59">
        <v>0</v>
      </c>
      <c r="X324" s="1">
        <v>0</v>
      </c>
      <c r="Y324" s="76">
        <v>0</v>
      </c>
      <c r="Z324" s="79">
        <v>3</v>
      </c>
      <c r="AA324" s="59">
        <v>0</v>
      </c>
      <c r="AB324" s="59">
        <v>2</v>
      </c>
      <c r="AC324" s="59">
        <v>2</v>
      </c>
      <c r="AD324" s="78">
        <v>0</v>
      </c>
      <c r="AE324" s="121">
        <f t="shared" si="33"/>
        <v>7</v>
      </c>
      <c r="AF324" s="75"/>
      <c r="AG324" s="59"/>
      <c r="AH324" s="1">
        <v>0</v>
      </c>
      <c r="AI324" s="1">
        <v>26</v>
      </c>
      <c r="AJ324" s="76"/>
      <c r="AK324" s="79">
        <v>0</v>
      </c>
      <c r="AL324" s="59">
        <v>0</v>
      </c>
      <c r="AM324" s="59">
        <v>0</v>
      </c>
      <c r="AN324" s="78">
        <v>0</v>
      </c>
      <c r="AO324" s="109"/>
      <c r="AP324" s="75">
        <v>0</v>
      </c>
      <c r="AQ324" s="59">
        <v>0</v>
      </c>
      <c r="AR324" s="1">
        <v>0</v>
      </c>
      <c r="AS324" s="76">
        <v>0</v>
      </c>
      <c r="AT324" s="79">
        <v>0</v>
      </c>
      <c r="AU324" s="59">
        <v>0</v>
      </c>
      <c r="AV324" s="59">
        <v>0</v>
      </c>
      <c r="AW324" s="59">
        <v>0</v>
      </c>
      <c r="AX324" s="78">
        <v>0</v>
      </c>
      <c r="AY324" s="109"/>
      <c r="AZ324" s="75">
        <v>0</v>
      </c>
      <c r="BA324" s="59">
        <v>0</v>
      </c>
      <c r="BB324" s="1">
        <v>0</v>
      </c>
      <c r="BC324" s="1">
        <v>0</v>
      </c>
      <c r="BD324" s="76"/>
      <c r="BE324" s="79">
        <v>0</v>
      </c>
      <c r="BF324" s="59">
        <v>0</v>
      </c>
      <c r="BG324" s="59">
        <v>0</v>
      </c>
      <c r="BH324" s="59"/>
      <c r="BI324" s="59">
        <v>0</v>
      </c>
      <c r="BJ324" s="59">
        <v>0</v>
      </c>
      <c r="BK324" s="1">
        <v>0</v>
      </c>
    </row>
    <row r="325" spans="1:63">
      <c r="A325" s="1" t="s">
        <v>112</v>
      </c>
      <c r="B325" s="1">
        <v>47</v>
      </c>
      <c r="C325" s="1" t="s">
        <v>10</v>
      </c>
      <c r="D325" s="1" t="s">
        <v>730</v>
      </c>
      <c r="E325" s="1" t="s">
        <v>730</v>
      </c>
      <c r="F325" s="59">
        <v>0</v>
      </c>
      <c r="G325" s="59">
        <v>0</v>
      </c>
      <c r="H325" s="59">
        <v>0</v>
      </c>
      <c r="I325" s="59">
        <v>0</v>
      </c>
      <c r="J325" s="78">
        <v>0</v>
      </c>
      <c r="K325" s="118">
        <f t="shared" si="31"/>
        <v>0</v>
      </c>
      <c r="L325" s="75"/>
      <c r="M325" s="59"/>
      <c r="N325" s="1">
        <v>0</v>
      </c>
      <c r="O325" s="1">
        <v>0</v>
      </c>
      <c r="P325" s="76">
        <v>0</v>
      </c>
      <c r="Q325" s="79">
        <v>25</v>
      </c>
      <c r="R325" s="59">
        <v>25</v>
      </c>
      <c r="S325" s="59">
        <v>0</v>
      </c>
      <c r="T325" s="78">
        <v>0</v>
      </c>
      <c r="U325" s="121">
        <f t="shared" si="32"/>
        <v>50</v>
      </c>
      <c r="V325" s="75">
        <v>0</v>
      </c>
      <c r="W325" s="59">
        <v>0</v>
      </c>
      <c r="X325" s="1">
        <v>0</v>
      </c>
      <c r="Y325" s="76">
        <v>0</v>
      </c>
      <c r="Z325" s="79">
        <v>0</v>
      </c>
      <c r="AA325" s="59">
        <v>0</v>
      </c>
      <c r="AB325" s="59">
        <v>0</v>
      </c>
      <c r="AC325" s="59">
        <v>0</v>
      </c>
      <c r="AD325" s="78">
        <v>0</v>
      </c>
      <c r="AE325" s="121">
        <f t="shared" si="33"/>
        <v>0</v>
      </c>
      <c r="AF325" s="75"/>
      <c r="AG325" s="59"/>
      <c r="AH325" s="1">
        <v>0</v>
      </c>
      <c r="AI325" s="1">
        <v>0</v>
      </c>
      <c r="AJ325" s="76"/>
      <c r="AK325" s="79">
        <v>0</v>
      </c>
      <c r="AL325" s="59">
        <v>0</v>
      </c>
      <c r="AM325" s="59">
        <v>0</v>
      </c>
      <c r="AN325" s="78">
        <v>0</v>
      </c>
      <c r="AO325" s="109"/>
      <c r="AP325" s="75">
        <v>0</v>
      </c>
      <c r="AQ325" s="59">
        <v>0</v>
      </c>
      <c r="AR325" s="1">
        <v>0</v>
      </c>
      <c r="AS325" s="76">
        <v>0</v>
      </c>
      <c r="AT325" s="79">
        <v>0</v>
      </c>
      <c r="AU325" s="59">
        <v>0</v>
      </c>
      <c r="AV325" s="59">
        <v>0</v>
      </c>
      <c r="AW325" s="59">
        <v>0</v>
      </c>
      <c r="AX325" s="78">
        <v>0</v>
      </c>
      <c r="AY325" s="109"/>
      <c r="AZ325" s="75">
        <v>0</v>
      </c>
      <c r="BA325" s="59">
        <v>0</v>
      </c>
      <c r="BB325" s="1">
        <v>0</v>
      </c>
      <c r="BC325" s="1">
        <v>0</v>
      </c>
      <c r="BD325" s="76"/>
      <c r="BE325" s="79">
        <v>0</v>
      </c>
      <c r="BF325" s="59">
        <v>0</v>
      </c>
      <c r="BG325" s="59">
        <v>0</v>
      </c>
      <c r="BH325" s="59"/>
      <c r="BI325" s="59">
        <v>0</v>
      </c>
      <c r="BJ325" s="59">
        <v>0</v>
      </c>
      <c r="BK325" s="59">
        <v>0</v>
      </c>
    </row>
    <row r="326" spans="1:63">
      <c r="A326" s="1" t="s">
        <v>112</v>
      </c>
      <c r="B326" s="1">
        <v>47</v>
      </c>
      <c r="C326" s="1" t="s">
        <v>10</v>
      </c>
      <c r="D326" s="1" t="s">
        <v>496</v>
      </c>
      <c r="E326" s="1" t="s">
        <v>496</v>
      </c>
      <c r="F326" s="59">
        <v>0</v>
      </c>
      <c r="G326" s="59">
        <v>0</v>
      </c>
      <c r="H326" s="59">
        <v>0</v>
      </c>
      <c r="I326" s="59">
        <v>0</v>
      </c>
      <c r="J326" s="78">
        <v>0</v>
      </c>
      <c r="K326" s="118">
        <f t="shared" si="31"/>
        <v>0</v>
      </c>
      <c r="L326" s="75"/>
      <c r="M326" s="59"/>
      <c r="N326" s="1">
        <v>0</v>
      </c>
      <c r="O326" s="1">
        <v>0</v>
      </c>
      <c r="P326" s="76">
        <v>0</v>
      </c>
      <c r="Q326" s="79">
        <v>0</v>
      </c>
      <c r="R326" s="59">
        <v>0</v>
      </c>
      <c r="S326" s="59">
        <v>25</v>
      </c>
      <c r="T326" s="78">
        <v>25</v>
      </c>
      <c r="U326" s="121">
        <f t="shared" si="32"/>
        <v>50</v>
      </c>
      <c r="V326" s="75">
        <v>0</v>
      </c>
      <c r="W326" s="59">
        <v>0</v>
      </c>
      <c r="X326" s="1">
        <v>0</v>
      </c>
      <c r="Y326" s="76">
        <v>0</v>
      </c>
      <c r="Z326" s="79">
        <v>0</v>
      </c>
      <c r="AA326" s="59">
        <v>0</v>
      </c>
      <c r="AB326" s="59">
        <v>0</v>
      </c>
      <c r="AC326" s="59">
        <v>0</v>
      </c>
      <c r="AD326" s="78">
        <v>0</v>
      </c>
      <c r="AE326" s="121">
        <f t="shared" si="33"/>
        <v>0</v>
      </c>
      <c r="AF326" s="75"/>
      <c r="AG326" s="59"/>
      <c r="AH326" s="1">
        <v>0</v>
      </c>
      <c r="AI326" s="1"/>
      <c r="AJ326" s="76"/>
      <c r="AK326" s="79">
        <v>0</v>
      </c>
      <c r="AL326" s="59">
        <v>0</v>
      </c>
      <c r="AM326" s="59">
        <v>0</v>
      </c>
      <c r="AN326" s="78">
        <v>0</v>
      </c>
      <c r="AO326" s="109"/>
      <c r="AP326" s="75">
        <v>0</v>
      </c>
      <c r="AQ326" s="59">
        <v>0</v>
      </c>
      <c r="AR326" s="1">
        <v>0</v>
      </c>
      <c r="AS326" s="76">
        <v>0</v>
      </c>
      <c r="AT326" s="79">
        <v>0</v>
      </c>
      <c r="AU326" s="59">
        <v>0</v>
      </c>
      <c r="AV326" s="59">
        <v>0</v>
      </c>
      <c r="AW326" s="59">
        <v>0</v>
      </c>
      <c r="AX326" s="78">
        <v>0</v>
      </c>
      <c r="AY326" s="109"/>
      <c r="AZ326" s="75">
        <v>0</v>
      </c>
      <c r="BA326" s="59">
        <v>0</v>
      </c>
      <c r="BB326" s="1">
        <v>0</v>
      </c>
      <c r="BC326" s="1">
        <v>0</v>
      </c>
      <c r="BD326" s="76"/>
      <c r="BE326" s="79">
        <v>0</v>
      </c>
      <c r="BF326" s="59">
        <v>0</v>
      </c>
      <c r="BG326" s="59">
        <v>0</v>
      </c>
      <c r="BH326" s="59"/>
      <c r="BI326" s="59">
        <v>0</v>
      </c>
      <c r="BJ326" s="59">
        <v>0</v>
      </c>
      <c r="BK326" s="59">
        <v>0</v>
      </c>
    </row>
    <row r="327" spans="1:63">
      <c r="A327" s="1" t="s">
        <v>112</v>
      </c>
      <c r="B327" s="1">
        <v>47</v>
      </c>
      <c r="C327" s="1" t="s">
        <v>10</v>
      </c>
      <c r="D327" s="1" t="s">
        <v>731</v>
      </c>
      <c r="E327" s="1" t="s">
        <v>731</v>
      </c>
      <c r="F327" s="59"/>
      <c r="G327" s="59"/>
      <c r="H327" s="59"/>
      <c r="I327" s="59"/>
      <c r="J327" s="78"/>
      <c r="K327" s="118">
        <f t="shared" si="31"/>
        <v>0</v>
      </c>
      <c r="L327" s="75"/>
      <c r="M327" s="59"/>
      <c r="N327" s="1">
        <v>0</v>
      </c>
      <c r="O327" s="1">
        <v>0</v>
      </c>
      <c r="P327" s="76">
        <v>0</v>
      </c>
      <c r="Q327" s="79">
        <v>0</v>
      </c>
      <c r="R327" s="59">
        <v>0</v>
      </c>
      <c r="S327" s="59">
        <v>0</v>
      </c>
      <c r="T327" s="78">
        <v>0</v>
      </c>
      <c r="U327" s="121">
        <f t="shared" si="32"/>
        <v>0</v>
      </c>
      <c r="V327" s="75">
        <v>0</v>
      </c>
      <c r="W327" s="59">
        <v>0</v>
      </c>
      <c r="X327" s="1">
        <v>0</v>
      </c>
      <c r="Y327" s="76">
        <v>0</v>
      </c>
      <c r="Z327" s="79">
        <v>0</v>
      </c>
      <c r="AA327" s="59">
        <v>0</v>
      </c>
      <c r="AB327" s="59">
        <v>0</v>
      </c>
      <c r="AC327" s="59">
        <v>10</v>
      </c>
      <c r="AD327" s="78">
        <v>14</v>
      </c>
      <c r="AE327" s="121">
        <f t="shared" si="33"/>
        <v>24</v>
      </c>
      <c r="AF327" s="75"/>
      <c r="AG327" s="59"/>
      <c r="AH327" s="1">
        <v>0</v>
      </c>
      <c r="AI327" s="1"/>
      <c r="AJ327" s="76"/>
      <c r="AK327" s="79">
        <v>0</v>
      </c>
      <c r="AL327" s="59">
        <v>0</v>
      </c>
      <c r="AM327" s="59">
        <v>0</v>
      </c>
      <c r="AN327" s="78">
        <v>0</v>
      </c>
      <c r="AO327" s="109"/>
      <c r="AP327" s="75">
        <v>0</v>
      </c>
      <c r="AQ327" s="59">
        <v>0</v>
      </c>
      <c r="AR327" s="1">
        <v>0</v>
      </c>
      <c r="AS327" s="76">
        <v>0</v>
      </c>
      <c r="AT327" s="79">
        <v>0</v>
      </c>
      <c r="AU327" s="59">
        <v>0</v>
      </c>
      <c r="AV327" s="59">
        <v>0</v>
      </c>
      <c r="AW327" s="59">
        <v>0</v>
      </c>
      <c r="AX327" s="78">
        <v>0</v>
      </c>
      <c r="AY327" s="109"/>
      <c r="AZ327" s="75">
        <v>0</v>
      </c>
      <c r="BA327" s="59">
        <v>0</v>
      </c>
      <c r="BB327" s="1">
        <v>0</v>
      </c>
      <c r="BC327" s="1">
        <v>0</v>
      </c>
      <c r="BD327" s="76"/>
      <c r="BE327" s="79">
        <v>0</v>
      </c>
      <c r="BF327" s="59">
        <v>0</v>
      </c>
      <c r="BG327" s="59">
        <v>0</v>
      </c>
      <c r="BH327" s="59"/>
      <c r="BI327" s="59">
        <v>0</v>
      </c>
      <c r="BJ327" s="59">
        <v>0</v>
      </c>
      <c r="BK327" s="59">
        <v>0</v>
      </c>
    </row>
    <row r="328" spans="1:63">
      <c r="A328" s="1" t="s">
        <v>112</v>
      </c>
      <c r="B328" s="1">
        <v>47</v>
      </c>
      <c r="C328" s="1" t="s">
        <v>10</v>
      </c>
      <c r="D328" s="1" t="s">
        <v>497</v>
      </c>
      <c r="E328" s="1" t="s">
        <v>497</v>
      </c>
      <c r="F328" s="59">
        <v>0</v>
      </c>
      <c r="G328" s="59">
        <v>0</v>
      </c>
      <c r="H328" s="59">
        <v>0</v>
      </c>
      <c r="I328" s="59">
        <v>0</v>
      </c>
      <c r="J328" s="78">
        <v>0</v>
      </c>
      <c r="K328" s="118">
        <f t="shared" si="31"/>
        <v>0</v>
      </c>
      <c r="L328" s="75"/>
      <c r="M328" s="59"/>
      <c r="N328" s="1">
        <v>0</v>
      </c>
      <c r="O328" s="1">
        <v>0</v>
      </c>
      <c r="P328" s="76">
        <v>0</v>
      </c>
      <c r="Q328" s="79">
        <v>0</v>
      </c>
      <c r="R328" s="59">
        <v>0</v>
      </c>
      <c r="S328" s="59">
        <v>0</v>
      </c>
      <c r="T328" s="78">
        <v>0</v>
      </c>
      <c r="U328" s="121">
        <f t="shared" si="32"/>
        <v>0</v>
      </c>
      <c r="V328" s="75">
        <v>0</v>
      </c>
      <c r="W328" s="59">
        <v>0</v>
      </c>
      <c r="X328" s="1">
        <v>0</v>
      </c>
      <c r="Y328" s="76">
        <v>0</v>
      </c>
      <c r="Z328" s="79">
        <v>22</v>
      </c>
      <c r="AA328" s="59">
        <v>22</v>
      </c>
      <c r="AB328" s="59">
        <v>23</v>
      </c>
      <c r="AC328" s="59">
        <v>12</v>
      </c>
      <c r="AD328" s="78">
        <v>0</v>
      </c>
      <c r="AE328" s="121">
        <f t="shared" si="33"/>
        <v>79</v>
      </c>
      <c r="AF328" s="75"/>
      <c r="AG328" s="59"/>
      <c r="AH328" s="1">
        <v>0</v>
      </c>
      <c r="AI328" s="1">
        <v>0</v>
      </c>
      <c r="AJ328" s="76"/>
      <c r="AK328" s="79">
        <v>0</v>
      </c>
      <c r="AL328" s="59">
        <v>0</v>
      </c>
      <c r="AM328" s="59">
        <v>0</v>
      </c>
      <c r="AN328" s="78">
        <v>0</v>
      </c>
      <c r="AO328" s="109"/>
      <c r="AP328" s="75">
        <v>0</v>
      </c>
      <c r="AQ328" s="59">
        <v>0</v>
      </c>
      <c r="AR328" s="1">
        <v>0</v>
      </c>
      <c r="AS328" s="76">
        <v>0</v>
      </c>
      <c r="AT328" s="79">
        <v>0</v>
      </c>
      <c r="AU328" s="59">
        <v>0</v>
      </c>
      <c r="AV328" s="59">
        <v>0</v>
      </c>
      <c r="AW328" s="59">
        <v>0</v>
      </c>
      <c r="AX328" s="78">
        <v>0</v>
      </c>
      <c r="AY328" s="109"/>
      <c r="AZ328" s="75">
        <v>0</v>
      </c>
      <c r="BA328" s="59">
        <v>0</v>
      </c>
      <c r="BB328" s="1">
        <v>0</v>
      </c>
      <c r="BC328" s="1">
        <v>0</v>
      </c>
      <c r="BD328" s="76"/>
      <c r="BE328" s="79">
        <v>0</v>
      </c>
      <c r="BF328" s="59">
        <v>0</v>
      </c>
      <c r="BG328" s="59">
        <v>0</v>
      </c>
      <c r="BH328" s="59"/>
      <c r="BI328" s="59">
        <v>0</v>
      </c>
      <c r="BJ328" s="59">
        <v>0</v>
      </c>
      <c r="BK328" s="59">
        <v>0</v>
      </c>
    </row>
    <row r="329" spans="1:63">
      <c r="A329" s="1" t="s">
        <v>112</v>
      </c>
      <c r="B329" s="1">
        <v>47</v>
      </c>
      <c r="C329" s="1" t="s">
        <v>10</v>
      </c>
      <c r="D329" s="1" t="s">
        <v>732</v>
      </c>
      <c r="E329" s="1" t="s">
        <v>732</v>
      </c>
      <c r="F329" s="59">
        <v>0</v>
      </c>
      <c r="G329" s="59">
        <v>0</v>
      </c>
      <c r="H329" s="59">
        <v>0</v>
      </c>
      <c r="I329" s="59">
        <v>0</v>
      </c>
      <c r="J329" s="78">
        <v>0</v>
      </c>
      <c r="K329" s="118">
        <f t="shared" si="31"/>
        <v>0</v>
      </c>
      <c r="L329" s="75"/>
      <c r="M329" s="59"/>
      <c r="N329" s="1">
        <v>0</v>
      </c>
      <c r="O329" s="1">
        <v>0</v>
      </c>
      <c r="P329" s="76">
        <v>0</v>
      </c>
      <c r="Q329" s="79">
        <v>0</v>
      </c>
      <c r="R329" s="59">
        <v>0</v>
      </c>
      <c r="S329" s="59">
        <v>0</v>
      </c>
      <c r="T329" s="78">
        <v>0</v>
      </c>
      <c r="U329" s="121">
        <f t="shared" si="32"/>
        <v>0</v>
      </c>
      <c r="V329" s="75">
        <v>0</v>
      </c>
      <c r="W329" s="59">
        <v>0</v>
      </c>
      <c r="X329" s="1">
        <v>0</v>
      </c>
      <c r="Y329" s="76">
        <v>0</v>
      </c>
      <c r="Z329" s="79">
        <v>0</v>
      </c>
      <c r="AA329" s="59">
        <v>0</v>
      </c>
      <c r="AB329" s="59">
        <v>0</v>
      </c>
      <c r="AC329" s="59">
        <v>0</v>
      </c>
      <c r="AD329" s="78">
        <v>10</v>
      </c>
      <c r="AE329" s="121">
        <f t="shared" si="33"/>
        <v>10</v>
      </c>
      <c r="AF329" s="75"/>
      <c r="AG329" s="59"/>
      <c r="AH329" s="1">
        <v>0</v>
      </c>
      <c r="AI329" s="1">
        <v>0</v>
      </c>
      <c r="AJ329" s="76"/>
      <c r="AK329" s="79">
        <v>25</v>
      </c>
      <c r="AL329" s="59">
        <v>25</v>
      </c>
      <c r="AM329" s="59">
        <v>25</v>
      </c>
      <c r="AN329" s="78">
        <v>24</v>
      </c>
      <c r="AO329" s="109"/>
      <c r="AP329" s="75">
        <v>0</v>
      </c>
      <c r="AQ329" s="59">
        <v>0</v>
      </c>
      <c r="AR329" s="1">
        <v>0</v>
      </c>
      <c r="AS329" s="76">
        <v>0</v>
      </c>
      <c r="AT329" s="79">
        <v>25</v>
      </c>
      <c r="AU329" s="59">
        <v>25</v>
      </c>
      <c r="AV329" s="59">
        <v>1</v>
      </c>
      <c r="AW329" s="59">
        <v>0</v>
      </c>
      <c r="AX329" s="78">
        <v>0</v>
      </c>
      <c r="AY329" s="109"/>
      <c r="AZ329" s="75">
        <v>0</v>
      </c>
      <c r="BA329" s="59">
        <v>0</v>
      </c>
      <c r="BB329" s="1">
        <v>0</v>
      </c>
      <c r="BC329" s="1">
        <v>0</v>
      </c>
      <c r="BD329" s="76"/>
      <c r="BE329" s="79">
        <v>0</v>
      </c>
      <c r="BF329" s="59">
        <v>0</v>
      </c>
      <c r="BG329" s="59">
        <v>0</v>
      </c>
      <c r="BH329" s="59"/>
      <c r="BI329" s="59">
        <v>0</v>
      </c>
      <c r="BJ329" s="59">
        <v>0</v>
      </c>
      <c r="BK329" s="59">
        <v>0</v>
      </c>
    </row>
    <row r="330" spans="1:63">
      <c r="A330" s="1" t="s">
        <v>112</v>
      </c>
      <c r="B330" s="1">
        <v>47</v>
      </c>
      <c r="C330" s="1" t="s">
        <v>10</v>
      </c>
      <c r="D330" s="1" t="s">
        <v>733</v>
      </c>
      <c r="E330" s="1" t="s">
        <v>734</v>
      </c>
      <c r="F330" s="59"/>
      <c r="G330" s="59"/>
      <c r="H330" s="59"/>
      <c r="I330" s="59"/>
      <c r="J330" s="78"/>
      <c r="K330" s="118"/>
      <c r="L330" s="75"/>
      <c r="M330" s="59"/>
      <c r="N330" s="1"/>
      <c r="O330" s="1"/>
      <c r="P330" s="76"/>
      <c r="Q330" s="79"/>
      <c r="R330" s="59"/>
      <c r="S330" s="59"/>
      <c r="T330" s="78"/>
      <c r="U330" s="121"/>
      <c r="V330" s="75"/>
      <c r="W330" s="59"/>
      <c r="X330" s="1"/>
      <c r="Y330" s="76"/>
      <c r="Z330" s="79"/>
      <c r="AA330" s="59"/>
      <c r="AB330" s="59"/>
      <c r="AC330" s="59"/>
      <c r="AD330" s="78"/>
      <c r="AE330" s="121"/>
      <c r="AF330" s="75"/>
      <c r="AG330" s="59"/>
      <c r="AH330" s="1"/>
      <c r="AI330" s="1"/>
      <c r="AJ330" s="76"/>
      <c r="AK330" s="79">
        <v>0</v>
      </c>
      <c r="AL330" s="59">
        <v>0</v>
      </c>
      <c r="AM330" s="59">
        <v>0</v>
      </c>
      <c r="AN330" s="78">
        <v>0</v>
      </c>
      <c r="AO330" s="109"/>
      <c r="AP330" s="75">
        <v>0</v>
      </c>
      <c r="AQ330" s="59">
        <v>0</v>
      </c>
      <c r="AR330" s="1">
        <v>20</v>
      </c>
      <c r="AS330" s="76">
        <v>25</v>
      </c>
      <c r="AT330" s="79">
        <v>0</v>
      </c>
      <c r="AU330" s="59">
        <v>0</v>
      </c>
      <c r="AV330" s="59">
        <v>0</v>
      </c>
      <c r="AW330" s="59">
        <v>0</v>
      </c>
      <c r="AX330" s="78">
        <v>0</v>
      </c>
      <c r="AY330" s="109"/>
      <c r="AZ330" s="75">
        <v>25</v>
      </c>
      <c r="BA330" s="59">
        <v>24</v>
      </c>
      <c r="BB330" s="1">
        <v>0</v>
      </c>
      <c r="BC330" s="1">
        <v>0</v>
      </c>
      <c r="BD330" s="76"/>
      <c r="BE330" s="79"/>
      <c r="BF330" s="59"/>
      <c r="BG330" s="59"/>
      <c r="BH330" s="59"/>
      <c r="BI330" s="59">
        <v>0</v>
      </c>
      <c r="BJ330" s="59">
        <v>0</v>
      </c>
      <c r="BK330" s="59">
        <v>0</v>
      </c>
    </row>
    <row r="331" spans="1:63">
      <c r="A331" s="1" t="s">
        <v>112</v>
      </c>
      <c r="B331" s="1">
        <v>47</v>
      </c>
      <c r="C331" s="1" t="s">
        <v>10</v>
      </c>
      <c r="D331" s="1" t="s">
        <v>735</v>
      </c>
      <c r="E331" s="1" t="s">
        <v>735</v>
      </c>
      <c r="F331" s="59">
        <v>0</v>
      </c>
      <c r="G331" s="59">
        <v>0</v>
      </c>
      <c r="H331" s="59">
        <v>0</v>
      </c>
      <c r="I331" s="59">
        <v>0</v>
      </c>
      <c r="J331" s="78">
        <v>0</v>
      </c>
      <c r="K331" s="118">
        <f>SUM(F331:J331)</f>
        <v>0</v>
      </c>
      <c r="L331" s="75"/>
      <c r="M331" s="59"/>
      <c r="N331" s="1">
        <v>0</v>
      </c>
      <c r="O331" s="1">
        <v>0</v>
      </c>
      <c r="P331" s="76">
        <v>0</v>
      </c>
      <c r="Q331" s="79">
        <v>0</v>
      </c>
      <c r="R331" s="59">
        <v>0</v>
      </c>
      <c r="S331" s="59">
        <v>0</v>
      </c>
      <c r="T331" s="78">
        <v>0</v>
      </c>
      <c r="U331" s="121">
        <f>SUM(Q331:T331)</f>
        <v>0</v>
      </c>
      <c r="V331" s="75">
        <v>0</v>
      </c>
      <c r="W331" s="59">
        <v>0</v>
      </c>
      <c r="X331" s="1">
        <v>0</v>
      </c>
      <c r="Y331" s="76">
        <v>0</v>
      </c>
      <c r="Z331" s="79">
        <v>0</v>
      </c>
      <c r="AA331" s="59">
        <v>0</v>
      </c>
      <c r="AB331" s="59">
        <v>0</v>
      </c>
      <c r="AC331" s="59">
        <v>0</v>
      </c>
      <c r="AD331" s="78">
        <v>0</v>
      </c>
      <c r="AE331" s="121">
        <f>SUM(Z331:AD331)</f>
        <v>0</v>
      </c>
      <c r="AF331" s="75"/>
      <c r="AG331" s="59"/>
      <c r="AH331" s="1">
        <v>0</v>
      </c>
      <c r="AI331" s="1">
        <v>0</v>
      </c>
      <c r="AJ331" s="76"/>
      <c r="AK331" s="79">
        <v>0</v>
      </c>
      <c r="AL331" s="59">
        <v>0</v>
      </c>
      <c r="AM331" s="59">
        <v>0</v>
      </c>
      <c r="AN331" s="78">
        <v>0</v>
      </c>
      <c r="AO331" s="109"/>
      <c r="AP331" s="75">
        <v>0</v>
      </c>
      <c r="AQ331" s="59">
        <v>0</v>
      </c>
      <c r="AR331" s="1">
        <v>0</v>
      </c>
      <c r="AS331" s="76">
        <v>0</v>
      </c>
      <c r="AT331" s="79">
        <v>0</v>
      </c>
      <c r="AU331" s="59">
        <v>0</v>
      </c>
      <c r="AV331" s="59">
        <v>24</v>
      </c>
      <c r="AW331" s="59">
        <v>24</v>
      </c>
      <c r="AX331" s="78">
        <v>24</v>
      </c>
      <c r="AY331" s="109"/>
      <c r="AZ331" s="75">
        <v>0</v>
      </c>
      <c r="BA331" s="59">
        <v>0</v>
      </c>
      <c r="BB331" s="1">
        <v>0</v>
      </c>
      <c r="BC331" s="1">
        <v>24</v>
      </c>
      <c r="BD331" s="76"/>
      <c r="BE331" s="79">
        <v>25</v>
      </c>
      <c r="BF331" s="59">
        <v>25</v>
      </c>
      <c r="BG331" s="59">
        <v>25</v>
      </c>
      <c r="BH331" s="59"/>
      <c r="BI331" s="59">
        <v>25</v>
      </c>
      <c r="BJ331" s="59">
        <v>25</v>
      </c>
      <c r="BK331" s="59">
        <v>25</v>
      </c>
    </row>
    <row r="332" spans="1:63">
      <c r="A332" s="1" t="s">
        <v>113</v>
      </c>
      <c r="B332" s="1">
        <v>47</v>
      </c>
      <c r="C332" s="1" t="s">
        <v>10</v>
      </c>
      <c r="D332" s="1" t="s">
        <v>528</v>
      </c>
      <c r="E332" s="130" t="s">
        <v>736</v>
      </c>
      <c r="F332" s="59">
        <v>30</v>
      </c>
      <c r="G332" s="59">
        <v>32</v>
      </c>
      <c r="H332" s="59">
        <v>30</v>
      </c>
      <c r="I332" s="59">
        <v>35</v>
      </c>
      <c r="J332" s="78">
        <v>30</v>
      </c>
      <c r="K332" s="118">
        <f>SUM(F332:J332)</f>
        <v>157</v>
      </c>
      <c r="L332" s="75">
        <v>25</v>
      </c>
      <c r="M332" s="59">
        <v>25</v>
      </c>
      <c r="N332" s="1">
        <v>20</v>
      </c>
      <c r="O332" s="1">
        <v>25</v>
      </c>
      <c r="P332" s="76">
        <v>21</v>
      </c>
      <c r="Q332" s="79">
        <v>30</v>
      </c>
      <c r="R332" s="59">
        <v>30</v>
      </c>
      <c r="S332" s="59">
        <v>30</v>
      </c>
      <c r="T332" s="78">
        <v>30</v>
      </c>
      <c r="U332" s="121">
        <f>SUM(Q332:T332)</f>
        <v>120</v>
      </c>
      <c r="V332" s="75">
        <v>30</v>
      </c>
      <c r="W332" s="59">
        <v>5</v>
      </c>
      <c r="X332" s="1">
        <v>5</v>
      </c>
      <c r="Y332" s="76">
        <v>6</v>
      </c>
      <c r="Z332" s="79">
        <v>30</v>
      </c>
      <c r="AA332" s="59">
        <v>30</v>
      </c>
      <c r="AB332" s="59">
        <v>30</v>
      </c>
      <c r="AC332" s="59">
        <v>30</v>
      </c>
      <c r="AD332" s="78">
        <v>30</v>
      </c>
      <c r="AE332" s="121">
        <f>SUM(Z332:AD332)</f>
        <v>150</v>
      </c>
      <c r="AF332" s="75">
        <v>10</v>
      </c>
      <c r="AG332" s="59">
        <v>20</v>
      </c>
      <c r="AH332" s="1">
        <v>15</v>
      </c>
      <c r="AI332" s="1">
        <v>20</v>
      </c>
      <c r="AJ332" s="76">
        <v>20</v>
      </c>
      <c r="AK332" s="79">
        <v>30</v>
      </c>
      <c r="AL332" s="59">
        <v>30</v>
      </c>
      <c r="AM332" s="59">
        <v>30</v>
      </c>
      <c r="AN332" s="78">
        <v>30</v>
      </c>
      <c r="AO332" s="109"/>
      <c r="AP332" s="75">
        <v>15</v>
      </c>
      <c r="AQ332" s="59"/>
      <c r="AR332" s="1"/>
      <c r="AS332" s="76"/>
      <c r="AT332" s="79">
        <v>30</v>
      </c>
      <c r="AU332" s="59">
        <v>30</v>
      </c>
      <c r="AV332" s="59">
        <v>30</v>
      </c>
      <c r="AW332" s="59">
        <v>30</v>
      </c>
      <c r="AX332" s="78">
        <v>30</v>
      </c>
      <c r="AY332" s="109"/>
      <c r="AZ332" s="75"/>
      <c r="BA332" s="59"/>
      <c r="BB332" s="1"/>
      <c r="BC332" s="1"/>
      <c r="BD332" s="76"/>
      <c r="BE332" s="79">
        <v>30</v>
      </c>
      <c r="BF332" s="59">
        <v>30</v>
      </c>
      <c r="BG332" s="59">
        <v>30</v>
      </c>
      <c r="BH332" s="59"/>
      <c r="BI332" s="59"/>
      <c r="BJ332" s="59"/>
      <c r="BK332" s="1"/>
    </row>
    <row r="333" spans="1:63">
      <c r="A333" s="1" t="s">
        <v>113</v>
      </c>
      <c r="B333" s="1">
        <v>47</v>
      </c>
      <c r="C333" s="1" t="s">
        <v>6</v>
      </c>
      <c r="D333" s="189" t="s">
        <v>528</v>
      </c>
      <c r="E333" s="1" t="s">
        <v>377</v>
      </c>
      <c r="F333" s="79">
        <v>10</v>
      </c>
      <c r="G333" s="59">
        <v>5</v>
      </c>
      <c r="H333" s="59">
        <v>5</v>
      </c>
      <c r="I333" s="59">
        <v>5</v>
      </c>
      <c r="J333" s="78">
        <v>5</v>
      </c>
      <c r="K333" s="118">
        <f>SUM(F333:J333)</f>
        <v>30</v>
      </c>
      <c r="L333" s="75">
        <v>15</v>
      </c>
      <c r="M333" s="59">
        <v>12</v>
      </c>
      <c r="N333" s="1">
        <v>10</v>
      </c>
      <c r="O333" s="1">
        <v>15</v>
      </c>
      <c r="P333" s="76">
        <v>16</v>
      </c>
      <c r="Q333" s="79">
        <v>5</v>
      </c>
      <c r="R333" s="59">
        <v>5</v>
      </c>
      <c r="S333" s="59">
        <v>5</v>
      </c>
      <c r="T333" s="78">
        <v>5</v>
      </c>
      <c r="U333" s="121">
        <f>SUM(Q333:T333)</f>
        <v>20</v>
      </c>
      <c r="V333" s="75">
        <v>10</v>
      </c>
      <c r="W333" s="59">
        <v>10</v>
      </c>
      <c r="X333" s="1">
        <v>10</v>
      </c>
      <c r="Y333" s="76">
        <v>6</v>
      </c>
      <c r="Z333" s="79">
        <v>5</v>
      </c>
      <c r="AA333" s="59">
        <v>5</v>
      </c>
      <c r="AB333" s="59">
        <v>5</v>
      </c>
      <c r="AC333" s="59">
        <v>5</v>
      </c>
      <c r="AD333" s="78">
        <v>5</v>
      </c>
      <c r="AE333" s="121">
        <f>SUM(Z333:AD333)</f>
        <v>25</v>
      </c>
      <c r="AF333" s="75">
        <v>15</v>
      </c>
      <c r="AG333" s="59">
        <v>8</v>
      </c>
      <c r="AH333" s="1">
        <v>10</v>
      </c>
      <c r="AI333" s="1">
        <v>12</v>
      </c>
      <c r="AJ333" s="76">
        <v>10</v>
      </c>
      <c r="AK333" s="79">
        <v>5</v>
      </c>
      <c r="AL333" s="59">
        <v>5</v>
      </c>
      <c r="AM333" s="59">
        <v>5</v>
      </c>
      <c r="AN333" s="78">
        <v>5</v>
      </c>
      <c r="AO333" s="109"/>
      <c r="AP333" s="75">
        <v>10</v>
      </c>
      <c r="AQ333" s="59"/>
      <c r="AR333" s="1"/>
      <c r="AS333" s="76"/>
      <c r="AT333" s="79">
        <v>5</v>
      </c>
      <c r="AU333" s="59">
        <v>5</v>
      </c>
      <c r="AV333" s="59">
        <v>5</v>
      </c>
      <c r="AW333" s="78">
        <v>5</v>
      </c>
      <c r="AX333" s="109">
        <v>5</v>
      </c>
      <c r="AY333" s="109"/>
      <c r="AZ333" s="75"/>
      <c r="BA333" s="59"/>
      <c r="BB333" s="1"/>
      <c r="BC333" s="1"/>
      <c r="BD333" s="76"/>
      <c r="BE333" s="79">
        <v>5</v>
      </c>
      <c r="BF333" s="59">
        <v>5</v>
      </c>
      <c r="BG333" s="59">
        <v>5</v>
      </c>
      <c r="BH333" s="59"/>
      <c r="BI333" s="59"/>
      <c r="BJ333" s="59"/>
      <c r="BK333" s="1"/>
    </row>
    <row r="334" spans="1:63">
      <c r="A334" s="1" t="s">
        <v>113</v>
      </c>
      <c r="B334" s="1">
        <v>47</v>
      </c>
      <c r="C334" s="1" t="s">
        <v>14</v>
      </c>
      <c r="D334" s="1" t="s">
        <v>528</v>
      </c>
      <c r="E334" s="1" t="s">
        <v>737</v>
      </c>
      <c r="F334" s="59"/>
      <c r="G334" s="59"/>
      <c r="H334" s="59"/>
      <c r="I334" s="59"/>
      <c r="J334" s="78"/>
      <c r="K334" s="118"/>
      <c r="L334" s="75"/>
      <c r="M334" s="59"/>
      <c r="N334" s="1"/>
      <c r="O334" s="1"/>
      <c r="P334" s="76"/>
      <c r="Q334" s="79"/>
      <c r="R334" s="59"/>
      <c r="S334" s="59"/>
      <c r="T334" s="78"/>
      <c r="U334" s="121"/>
      <c r="V334" s="75"/>
      <c r="W334" s="59"/>
      <c r="X334" s="1"/>
      <c r="Y334" s="76"/>
      <c r="Z334" s="79"/>
      <c r="AA334" s="59"/>
      <c r="AB334" s="59"/>
      <c r="AC334" s="78"/>
      <c r="AD334" s="78"/>
      <c r="AE334" s="121"/>
      <c r="AF334" s="75"/>
      <c r="AG334" s="59">
        <v>4</v>
      </c>
      <c r="AH334" s="1"/>
      <c r="AI334" s="1"/>
      <c r="AJ334" s="76"/>
      <c r="AK334" s="79"/>
      <c r="AL334" s="59"/>
      <c r="AM334" s="59"/>
      <c r="AN334" s="78"/>
      <c r="AO334" s="109"/>
      <c r="AP334" s="75"/>
      <c r="AQ334" s="59"/>
      <c r="AR334" s="1"/>
      <c r="AS334" s="76"/>
      <c r="AT334" s="79"/>
      <c r="AU334" s="59"/>
      <c r="AV334" s="59"/>
      <c r="AW334" s="78"/>
      <c r="AX334" s="78"/>
      <c r="AY334" s="109"/>
      <c r="AZ334" s="75"/>
      <c r="BA334" s="59"/>
      <c r="BB334" s="1"/>
      <c r="BC334" s="1"/>
      <c r="BD334" s="76"/>
      <c r="BE334" s="79"/>
      <c r="BF334" s="59"/>
      <c r="BG334" s="59"/>
      <c r="BH334" s="78"/>
      <c r="BI334" s="78"/>
      <c r="BJ334" s="59"/>
      <c r="BK334" s="1"/>
    </row>
    <row r="335" spans="1:63">
      <c r="A335" s="1" t="s">
        <v>113</v>
      </c>
      <c r="B335" s="1">
        <v>47</v>
      </c>
      <c r="C335" s="1" t="s">
        <v>10</v>
      </c>
      <c r="D335" s="189" t="s">
        <v>738</v>
      </c>
      <c r="E335" s="1" t="s">
        <v>739</v>
      </c>
      <c r="F335" s="79">
        <v>6</v>
      </c>
      <c r="G335" s="59"/>
      <c r="H335" s="59"/>
      <c r="I335" s="59">
        <v>6</v>
      </c>
      <c r="J335" s="78"/>
      <c r="K335" s="118">
        <f>SUM(F335:J335)</f>
        <v>12</v>
      </c>
      <c r="L335" s="75">
        <v>3</v>
      </c>
      <c r="M335" s="59">
        <v>0</v>
      </c>
      <c r="N335" s="1">
        <v>0</v>
      </c>
      <c r="O335" s="1">
        <v>3</v>
      </c>
      <c r="P335" s="76">
        <v>0</v>
      </c>
      <c r="Q335" s="79">
        <v>6</v>
      </c>
      <c r="R335" s="59"/>
      <c r="S335" s="59"/>
      <c r="T335" s="78"/>
      <c r="U335" s="121">
        <f>SUM(Q335:T335)</f>
        <v>6</v>
      </c>
      <c r="V335" s="75">
        <v>0</v>
      </c>
      <c r="W335" s="59"/>
      <c r="X335" s="1">
        <v>5</v>
      </c>
      <c r="Y335" s="76">
        <v>7</v>
      </c>
      <c r="Z335" s="79"/>
      <c r="AA335" s="59"/>
      <c r="AB335" s="59"/>
      <c r="AC335" s="59"/>
      <c r="AD335" s="78"/>
      <c r="AE335" s="121">
        <f>SUM(Z335:AD335)</f>
        <v>0</v>
      </c>
      <c r="AF335" s="75">
        <v>7</v>
      </c>
      <c r="AG335" s="59"/>
      <c r="AH335" s="1">
        <v>5</v>
      </c>
      <c r="AI335" s="1"/>
      <c r="AJ335" s="76"/>
      <c r="AK335" s="79"/>
      <c r="AL335" s="59"/>
      <c r="AM335" s="59"/>
      <c r="AN335" s="78"/>
      <c r="AO335" s="109"/>
      <c r="AP335" s="75">
        <v>2</v>
      </c>
      <c r="AQ335" s="59"/>
      <c r="AR335" s="1"/>
      <c r="AS335" s="76"/>
      <c r="AT335" s="79"/>
      <c r="AU335" s="59"/>
      <c r="AV335" s="59"/>
      <c r="AW335" s="78"/>
      <c r="AX335" s="109"/>
      <c r="AY335" s="109"/>
      <c r="AZ335" s="75"/>
      <c r="BA335" s="59"/>
      <c r="BB335" s="1"/>
      <c r="BC335" s="1"/>
      <c r="BD335" s="76"/>
      <c r="BE335" s="79"/>
      <c r="BF335" s="59"/>
      <c r="BG335" s="59"/>
      <c r="BH335" s="59"/>
      <c r="BI335" s="59"/>
      <c r="BJ335" s="59"/>
      <c r="BK335" s="1"/>
    </row>
    <row r="336" spans="1:63">
      <c r="A336" s="1" t="s">
        <v>113</v>
      </c>
      <c r="B336" s="1">
        <v>47</v>
      </c>
      <c r="C336" s="1" t="s">
        <v>14</v>
      </c>
      <c r="D336" s="189"/>
      <c r="E336" s="1" t="s">
        <v>389</v>
      </c>
      <c r="F336" s="79"/>
      <c r="G336" s="59">
        <v>4</v>
      </c>
      <c r="H336" s="59"/>
      <c r="I336" s="59"/>
      <c r="J336" s="78"/>
      <c r="K336" s="118">
        <f>SUM(F336:J336)</f>
        <v>4</v>
      </c>
      <c r="L336" s="75">
        <v>2</v>
      </c>
      <c r="M336" s="59">
        <v>2</v>
      </c>
      <c r="N336" s="1"/>
      <c r="O336" s="1"/>
      <c r="P336" s="76">
        <v>0</v>
      </c>
      <c r="Q336" s="79"/>
      <c r="R336" s="59"/>
      <c r="S336" s="59"/>
      <c r="T336" s="78"/>
      <c r="U336" s="121">
        <f>SUM(Q336:T336)</f>
        <v>0</v>
      </c>
      <c r="V336" s="75"/>
      <c r="W336" s="59"/>
      <c r="X336" s="1"/>
      <c r="Y336" s="76"/>
      <c r="Z336" s="79"/>
      <c r="AA336" s="59"/>
      <c r="AB336" s="59"/>
      <c r="AC336" s="59"/>
      <c r="AD336" s="78"/>
      <c r="AE336" s="121">
        <f>SUM(Z336:AD336)</f>
        <v>0</v>
      </c>
      <c r="AF336" s="75">
        <v>0</v>
      </c>
      <c r="AG336" s="59"/>
      <c r="AH336" s="1"/>
      <c r="AI336" s="1"/>
      <c r="AJ336" s="76"/>
      <c r="AK336" s="79"/>
      <c r="AL336" s="59"/>
      <c r="AM336" s="59"/>
      <c r="AN336" s="78"/>
      <c r="AO336" s="109"/>
      <c r="AP336" s="75"/>
      <c r="AQ336" s="59"/>
      <c r="AR336" s="1"/>
      <c r="AS336" s="76"/>
      <c r="AT336" s="79"/>
      <c r="AU336" s="59"/>
      <c r="AV336" s="59"/>
      <c r="AW336" s="78"/>
      <c r="AX336" s="109"/>
      <c r="AY336" s="109"/>
      <c r="AZ336" s="75"/>
      <c r="BA336" s="59"/>
      <c r="BB336" s="1"/>
      <c r="BC336" s="1"/>
      <c r="BD336" s="76"/>
      <c r="BE336" s="79"/>
      <c r="BF336" s="59"/>
      <c r="BG336" s="59"/>
      <c r="BH336" s="59"/>
      <c r="BI336" s="59"/>
      <c r="BJ336" s="59"/>
      <c r="BK336" s="1"/>
    </row>
    <row r="337" spans="1:63">
      <c r="A337" s="1" t="s">
        <v>113</v>
      </c>
      <c r="B337" s="1">
        <v>47</v>
      </c>
      <c r="C337" s="1" t="s">
        <v>10</v>
      </c>
      <c r="D337" s="1" t="s">
        <v>510</v>
      </c>
      <c r="E337" s="196" t="s">
        <v>740</v>
      </c>
      <c r="F337" s="59"/>
      <c r="G337" s="59"/>
      <c r="H337" s="59"/>
      <c r="I337" s="59"/>
      <c r="J337" s="78"/>
      <c r="K337" s="118">
        <f>SUM(F337:J337)</f>
        <v>0</v>
      </c>
      <c r="L337" s="75"/>
      <c r="M337" s="59"/>
      <c r="N337" s="1">
        <v>5</v>
      </c>
      <c r="O337" s="1"/>
      <c r="P337" s="76">
        <v>0</v>
      </c>
      <c r="Q337" s="79"/>
      <c r="R337" s="59"/>
      <c r="S337" s="59"/>
      <c r="T337" s="78"/>
      <c r="U337" s="121">
        <f>SUM(Q337:T337)</f>
        <v>0</v>
      </c>
      <c r="V337" s="75"/>
      <c r="W337" s="59"/>
      <c r="X337" s="1"/>
      <c r="Y337" s="76"/>
      <c r="Z337" s="79"/>
      <c r="AA337" s="59"/>
      <c r="AB337" s="59"/>
      <c r="AC337" s="59"/>
      <c r="AD337" s="78"/>
      <c r="AE337" s="121">
        <f>SUM(Z337:AD337)</f>
        <v>0</v>
      </c>
      <c r="AF337" s="75">
        <v>0</v>
      </c>
      <c r="AG337" s="59"/>
      <c r="AH337" s="1"/>
      <c r="AI337" s="1"/>
      <c r="AJ337" s="76"/>
      <c r="AK337" s="79"/>
      <c r="AL337" s="59"/>
      <c r="AM337" s="59"/>
      <c r="AN337" s="78"/>
      <c r="AO337" s="109"/>
      <c r="AP337" s="75"/>
      <c r="AQ337" s="59"/>
      <c r="AR337" s="1"/>
      <c r="AS337" s="76"/>
      <c r="AT337" s="79"/>
      <c r="AU337" s="59"/>
      <c r="AV337" s="59"/>
      <c r="AW337" s="78"/>
      <c r="AX337" s="109"/>
      <c r="AY337" s="109"/>
      <c r="AZ337" s="75"/>
      <c r="BA337" s="59"/>
      <c r="BB337" s="1"/>
      <c r="BC337" s="1"/>
      <c r="BD337" s="76"/>
      <c r="BE337" s="79"/>
      <c r="BF337" s="59"/>
      <c r="BG337" s="59"/>
      <c r="BH337" s="59"/>
      <c r="BI337" s="59"/>
      <c r="BJ337" s="59"/>
      <c r="BK337" s="1"/>
    </row>
    <row r="338" spans="1:63">
      <c r="A338" s="1" t="s">
        <v>113</v>
      </c>
      <c r="B338" s="1">
        <v>47</v>
      </c>
      <c r="C338" s="1" t="s">
        <v>14</v>
      </c>
      <c r="D338" s="1"/>
      <c r="E338" s="1" t="s">
        <v>380</v>
      </c>
      <c r="F338" s="59">
        <v>2</v>
      </c>
      <c r="G338" s="59">
        <v>1</v>
      </c>
      <c r="H338" s="59">
        <v>1</v>
      </c>
      <c r="I338" s="59">
        <v>1</v>
      </c>
      <c r="J338" s="78"/>
      <c r="K338" s="118">
        <f>SUM(F338:J338)</f>
        <v>5</v>
      </c>
      <c r="L338" s="75">
        <v>0</v>
      </c>
      <c r="M338" s="59">
        <v>2</v>
      </c>
      <c r="N338" s="1"/>
      <c r="O338" s="1"/>
      <c r="P338" s="76"/>
      <c r="Q338" s="79">
        <v>1</v>
      </c>
      <c r="R338" s="59">
        <v>1</v>
      </c>
      <c r="S338" s="59">
        <v>1</v>
      </c>
      <c r="T338" s="78">
        <v>1</v>
      </c>
      <c r="U338" s="121">
        <f>SUM(Q338:T338)</f>
        <v>4</v>
      </c>
      <c r="V338" s="75">
        <v>1</v>
      </c>
      <c r="W338" s="59"/>
      <c r="X338" s="1"/>
      <c r="Y338" s="76"/>
      <c r="Z338" s="79">
        <v>1</v>
      </c>
      <c r="AA338" s="59">
        <v>1</v>
      </c>
      <c r="AB338" s="59">
        <v>1</v>
      </c>
      <c r="AC338" s="59">
        <v>1</v>
      </c>
      <c r="AD338" s="78">
        <v>1</v>
      </c>
      <c r="AE338" s="121">
        <f>SUM(Z338:AD338)</f>
        <v>5</v>
      </c>
      <c r="AF338" s="75">
        <v>0</v>
      </c>
      <c r="AG338" s="59"/>
      <c r="AH338" s="1"/>
      <c r="AI338" s="1"/>
      <c r="AJ338" s="76"/>
      <c r="AK338" s="79">
        <v>1</v>
      </c>
      <c r="AL338" s="59">
        <v>1</v>
      </c>
      <c r="AM338" s="59">
        <v>1</v>
      </c>
      <c r="AN338" s="78">
        <v>1</v>
      </c>
      <c r="AO338" s="109"/>
      <c r="AP338" s="75"/>
      <c r="AQ338" s="59"/>
      <c r="AR338" s="1"/>
      <c r="AS338" s="76"/>
      <c r="AT338" s="79">
        <v>1</v>
      </c>
      <c r="AU338" s="59">
        <v>1</v>
      </c>
      <c r="AV338" s="59">
        <v>1</v>
      </c>
      <c r="AW338" s="78">
        <v>1</v>
      </c>
      <c r="AX338" s="79">
        <v>1</v>
      </c>
      <c r="AY338" s="79"/>
      <c r="AZ338" s="75"/>
      <c r="BA338" s="59"/>
      <c r="BB338" s="1"/>
      <c r="BC338" s="1"/>
      <c r="BD338" s="76"/>
      <c r="BE338" s="79">
        <v>1</v>
      </c>
      <c r="BF338" s="59">
        <v>1</v>
      </c>
      <c r="BG338" s="59">
        <v>1</v>
      </c>
      <c r="BH338" s="59"/>
      <c r="BI338" s="59"/>
      <c r="BJ338" s="59"/>
      <c r="BK338" s="1"/>
    </row>
    <row r="339" spans="1:63">
      <c r="A339" s="1" t="s">
        <v>113</v>
      </c>
      <c r="B339" s="1">
        <v>47</v>
      </c>
      <c r="C339" s="1" t="s">
        <v>10</v>
      </c>
      <c r="D339" s="1" t="s">
        <v>518</v>
      </c>
      <c r="E339" s="1" t="s">
        <v>736</v>
      </c>
      <c r="F339" s="59"/>
      <c r="G339" s="59">
        <v>6</v>
      </c>
      <c r="H339" s="59">
        <v>5</v>
      </c>
      <c r="I339" s="59"/>
      <c r="J339" s="78"/>
      <c r="K339" s="118">
        <f>SUM(F339:J339)</f>
        <v>11</v>
      </c>
      <c r="L339" s="75"/>
      <c r="M339" s="59">
        <v>6</v>
      </c>
      <c r="N339" s="1">
        <v>10</v>
      </c>
      <c r="O339" s="1">
        <v>10</v>
      </c>
      <c r="P339" s="76">
        <v>8</v>
      </c>
      <c r="Q339" s="79"/>
      <c r="R339" s="59"/>
      <c r="S339" s="59"/>
      <c r="T339" s="78"/>
      <c r="U339" s="121">
        <f>SUM(Q339:T339)</f>
        <v>0</v>
      </c>
      <c r="V339" s="75"/>
      <c r="W339" s="59"/>
      <c r="X339" s="1">
        <v>4</v>
      </c>
      <c r="Y339" s="76">
        <v>4</v>
      </c>
      <c r="Z339" s="79"/>
      <c r="AA339" s="59"/>
      <c r="AB339" s="59"/>
      <c r="AC339" s="78"/>
      <c r="AD339" s="78"/>
      <c r="AE339" s="121">
        <f>SUM(Z339:AD339)</f>
        <v>0</v>
      </c>
      <c r="AF339" s="75">
        <v>5</v>
      </c>
      <c r="AG339" s="59">
        <v>15</v>
      </c>
      <c r="AH339" s="1">
        <v>10</v>
      </c>
      <c r="AI339" s="1">
        <v>10</v>
      </c>
      <c r="AJ339" s="76">
        <v>10</v>
      </c>
      <c r="AK339" s="79"/>
      <c r="AL339" s="59"/>
      <c r="AM339" s="59"/>
      <c r="AN339" s="78"/>
      <c r="AO339" s="109"/>
      <c r="AP339" s="75">
        <v>10</v>
      </c>
      <c r="AQ339" s="59"/>
      <c r="AR339" s="1"/>
      <c r="AS339" s="76"/>
      <c r="AT339" s="79"/>
      <c r="AU339" s="59"/>
      <c r="AV339" s="59"/>
      <c r="AW339" s="78"/>
      <c r="AX339" s="109"/>
      <c r="AY339" s="109"/>
      <c r="AZ339" s="75"/>
      <c r="BA339" s="59"/>
      <c r="BB339" s="1"/>
      <c r="BC339" s="1"/>
      <c r="BD339" s="76"/>
      <c r="BE339" s="79"/>
      <c r="BF339" s="59"/>
      <c r="BG339" s="59"/>
      <c r="BH339" s="78"/>
      <c r="BI339" s="78"/>
      <c r="BJ339" s="59"/>
      <c r="BK339" s="1"/>
    </row>
    <row r="340" spans="1:63">
      <c r="A340" s="1" t="s">
        <v>113</v>
      </c>
      <c r="B340" s="1">
        <v>47</v>
      </c>
      <c r="C340" s="1" t="s">
        <v>10</v>
      </c>
      <c r="D340" s="1" t="s">
        <v>741</v>
      </c>
      <c r="E340" s="1" t="s">
        <v>742</v>
      </c>
      <c r="F340" s="59"/>
      <c r="G340" s="59"/>
      <c r="H340" s="59"/>
      <c r="I340" s="59"/>
      <c r="J340" s="78"/>
      <c r="K340" s="118"/>
      <c r="L340" s="75"/>
      <c r="M340" s="59"/>
      <c r="N340" s="1"/>
      <c r="O340" s="1"/>
      <c r="P340" s="76">
        <v>2</v>
      </c>
      <c r="Q340" s="79"/>
      <c r="R340" s="59"/>
      <c r="S340" s="59"/>
      <c r="T340" s="78"/>
      <c r="U340" s="121"/>
      <c r="V340" s="75">
        <v>6</v>
      </c>
      <c r="W340" s="59">
        <v>6</v>
      </c>
      <c r="X340" s="1">
        <v>7</v>
      </c>
      <c r="Y340" s="76">
        <v>8</v>
      </c>
      <c r="Z340" s="79"/>
      <c r="AA340" s="59"/>
      <c r="AB340" s="59"/>
      <c r="AC340" s="78"/>
      <c r="AD340" s="78"/>
      <c r="AE340" s="121"/>
      <c r="AF340" s="75">
        <v>0</v>
      </c>
      <c r="AG340" s="59"/>
      <c r="AH340" s="1"/>
      <c r="AI340" s="1"/>
      <c r="AJ340" s="76"/>
      <c r="AK340" s="79"/>
      <c r="AL340" s="59"/>
      <c r="AM340" s="59"/>
      <c r="AN340" s="78"/>
      <c r="AO340" s="109"/>
      <c r="AP340" s="75"/>
      <c r="AQ340" s="59"/>
      <c r="AR340" s="1"/>
      <c r="AS340" s="76"/>
      <c r="AT340" s="79"/>
      <c r="AU340" s="59"/>
      <c r="AV340" s="59"/>
      <c r="AW340" s="78"/>
      <c r="AX340" s="78"/>
      <c r="AY340" s="109"/>
      <c r="AZ340" s="75"/>
      <c r="BA340" s="59"/>
      <c r="BB340" s="1"/>
      <c r="BC340" s="1"/>
      <c r="BD340" s="76"/>
      <c r="BE340" s="79"/>
      <c r="BF340" s="59"/>
      <c r="BG340" s="59"/>
      <c r="BH340" s="78"/>
      <c r="BI340" s="78"/>
      <c r="BJ340" s="59"/>
      <c r="BK340" s="1"/>
    </row>
    <row r="341" spans="1:63">
      <c r="A341" s="1" t="s">
        <v>113</v>
      </c>
      <c r="B341" s="1">
        <v>47</v>
      </c>
      <c r="C341" s="1" t="s">
        <v>6</v>
      </c>
      <c r="D341" s="1" t="s">
        <v>743</v>
      </c>
      <c r="E341" s="1" t="s">
        <v>744</v>
      </c>
      <c r="F341" s="59"/>
      <c r="G341" s="59"/>
      <c r="H341" s="59"/>
      <c r="I341" s="59"/>
      <c r="J341" s="78"/>
      <c r="K341" s="118"/>
      <c r="L341" s="75"/>
      <c r="M341" s="59"/>
      <c r="N341" s="1"/>
      <c r="O341" s="1"/>
      <c r="P341" s="76"/>
      <c r="Q341" s="79"/>
      <c r="R341" s="59"/>
      <c r="S341" s="59"/>
      <c r="T341" s="78"/>
      <c r="U341" s="121"/>
      <c r="V341" s="75"/>
      <c r="W341" s="59"/>
      <c r="X341" s="1"/>
      <c r="Y341" s="76"/>
      <c r="Z341" s="79"/>
      <c r="AA341" s="59"/>
      <c r="AB341" s="59"/>
      <c r="AC341" s="78"/>
      <c r="AD341" s="78"/>
      <c r="AE341" s="121"/>
      <c r="AF341" s="75"/>
      <c r="AG341" s="59"/>
      <c r="AH341" s="1"/>
      <c r="AI341" s="1"/>
      <c r="AJ341" s="76"/>
      <c r="AK341" s="79"/>
      <c r="AL341" s="59"/>
      <c r="AM341" s="59"/>
      <c r="AN341" s="78"/>
      <c r="AO341" s="109"/>
      <c r="AP341" s="75">
        <v>10</v>
      </c>
      <c r="AQ341" s="59"/>
      <c r="AR341" s="1"/>
      <c r="AS341" s="76"/>
      <c r="AT341" s="79"/>
      <c r="AU341" s="59"/>
      <c r="AV341" s="59"/>
      <c r="AW341" s="78"/>
      <c r="AX341" s="78"/>
      <c r="AY341" s="109"/>
      <c r="AZ341" s="75"/>
      <c r="BA341" s="59"/>
      <c r="BB341" s="1"/>
      <c r="BC341" s="1"/>
      <c r="BD341" s="76"/>
      <c r="BE341" s="79"/>
      <c r="BF341" s="59"/>
      <c r="BG341" s="59"/>
      <c r="BH341" s="78"/>
      <c r="BI341" s="78"/>
      <c r="BJ341" s="59"/>
      <c r="BK341" s="1"/>
    </row>
    <row r="342" spans="1:63">
      <c r="A342" s="1" t="s">
        <v>113</v>
      </c>
      <c r="B342" s="1">
        <v>47</v>
      </c>
      <c r="C342" s="1" t="s">
        <v>6</v>
      </c>
      <c r="D342" s="1" t="s">
        <v>510</v>
      </c>
      <c r="E342" s="1" t="s">
        <v>745</v>
      </c>
      <c r="F342" s="59"/>
      <c r="G342" s="59"/>
      <c r="H342" s="59"/>
      <c r="I342" s="59"/>
      <c r="J342" s="78"/>
      <c r="K342" s="118"/>
      <c r="L342" s="75"/>
      <c r="M342" s="59"/>
      <c r="N342" s="1"/>
      <c r="O342" s="1"/>
      <c r="P342" s="76"/>
      <c r="Q342" s="79"/>
      <c r="R342" s="59"/>
      <c r="S342" s="59"/>
      <c r="T342" s="78"/>
      <c r="U342" s="121"/>
      <c r="V342" s="75"/>
      <c r="W342" s="59">
        <v>30</v>
      </c>
      <c r="X342" s="1">
        <v>20</v>
      </c>
      <c r="Y342" s="76">
        <v>20</v>
      </c>
      <c r="Z342" s="79"/>
      <c r="AA342" s="59"/>
      <c r="AB342" s="59"/>
      <c r="AC342" s="59"/>
      <c r="AD342" s="78"/>
      <c r="AE342" s="121"/>
      <c r="AF342" s="75">
        <v>10</v>
      </c>
      <c r="AG342" s="59"/>
      <c r="AH342" s="1"/>
      <c r="AI342" s="1"/>
      <c r="AJ342" s="76"/>
      <c r="AK342" s="79"/>
      <c r="AL342" s="59"/>
      <c r="AM342" s="59"/>
      <c r="AN342" s="59"/>
      <c r="AO342" s="79"/>
      <c r="AP342" s="75"/>
      <c r="AQ342" s="59"/>
      <c r="AR342" s="1"/>
      <c r="AS342" s="76"/>
      <c r="AT342" s="79"/>
      <c r="AU342" s="59"/>
      <c r="AV342" s="59"/>
      <c r="AW342" s="59"/>
      <c r="AX342" s="59"/>
      <c r="AY342" s="79"/>
      <c r="AZ342" s="75"/>
      <c r="BA342" s="59"/>
      <c r="BB342" s="1"/>
      <c r="BC342" s="1"/>
      <c r="BD342" s="76"/>
      <c r="BE342" s="79"/>
      <c r="BF342" s="59"/>
      <c r="BG342" s="59"/>
      <c r="BH342" s="59"/>
      <c r="BI342" s="59"/>
      <c r="BJ342" s="59"/>
      <c r="BK342" s="1"/>
    </row>
    <row r="343" spans="1:63">
      <c r="A343" s="1" t="s">
        <v>113</v>
      </c>
      <c r="B343" s="1">
        <v>47</v>
      </c>
      <c r="C343" s="1" t="s">
        <v>18</v>
      </c>
      <c r="D343" s="1" t="s">
        <v>746</v>
      </c>
      <c r="E343" s="1" t="s">
        <v>747</v>
      </c>
      <c r="F343" s="59"/>
      <c r="G343" s="59"/>
      <c r="H343" s="59"/>
      <c r="I343" s="59"/>
      <c r="J343" s="78"/>
      <c r="K343" s="118"/>
      <c r="L343" s="75"/>
      <c r="M343" s="59"/>
      <c r="N343" s="1"/>
      <c r="O343" s="1"/>
      <c r="P343" s="76"/>
      <c r="Q343" s="79"/>
      <c r="R343" s="59"/>
      <c r="S343" s="59"/>
      <c r="T343" s="78"/>
      <c r="U343" s="121"/>
      <c r="V343" s="75"/>
      <c r="W343" s="59"/>
      <c r="X343" s="1"/>
      <c r="Y343" s="76"/>
      <c r="Z343" s="79"/>
      <c r="AA343" s="59"/>
      <c r="AB343" s="59"/>
      <c r="AC343" s="59"/>
      <c r="AD343" s="78"/>
      <c r="AE343" s="121"/>
      <c r="AF343" s="75"/>
      <c r="AG343" s="59"/>
      <c r="AH343" s="1">
        <v>3</v>
      </c>
      <c r="AI343" s="1">
        <v>3</v>
      </c>
      <c r="AJ343" s="76">
        <v>3</v>
      </c>
      <c r="AK343" s="79">
        <v>3</v>
      </c>
      <c r="AL343" s="79"/>
      <c r="AM343" s="59"/>
      <c r="AN343" s="59"/>
      <c r="AO343" s="79"/>
      <c r="AP343" s="75"/>
      <c r="AQ343" s="59"/>
      <c r="AR343" s="1"/>
      <c r="AS343" s="76"/>
      <c r="AT343" s="79"/>
      <c r="AU343" s="59"/>
      <c r="AV343" s="59"/>
      <c r="AW343" s="59"/>
      <c r="AX343" s="59"/>
      <c r="AY343" s="79"/>
      <c r="AZ343" s="75"/>
      <c r="BA343" s="59"/>
      <c r="BB343" s="1"/>
      <c r="BC343" s="1"/>
      <c r="BD343" s="76"/>
      <c r="BE343" s="79"/>
      <c r="BF343" s="59"/>
      <c r="BG343" s="59"/>
      <c r="BH343" s="59"/>
      <c r="BI343" s="59"/>
      <c r="BJ343" s="59"/>
      <c r="BK343" s="1"/>
    </row>
    <row r="344" spans="1:63">
      <c r="A344" s="1" t="s">
        <v>113</v>
      </c>
      <c r="B344" s="1">
        <v>47</v>
      </c>
      <c r="C344" s="1" t="s">
        <v>14</v>
      </c>
      <c r="D344" s="1"/>
      <c r="E344" s="1" t="s">
        <v>748</v>
      </c>
      <c r="F344" s="59"/>
      <c r="G344" s="59"/>
      <c r="H344" s="59"/>
      <c r="I344" s="59"/>
      <c r="J344" s="78"/>
      <c r="K344" s="118"/>
      <c r="L344" s="75"/>
      <c r="M344" s="59"/>
      <c r="N344" s="1"/>
      <c r="O344" s="1"/>
      <c r="P344" s="76"/>
      <c r="Q344" s="79"/>
      <c r="R344" s="59"/>
      <c r="S344" s="59"/>
      <c r="T344" s="78"/>
      <c r="U344" s="121"/>
      <c r="V344" s="75"/>
      <c r="W344" s="59"/>
      <c r="X344" s="1"/>
      <c r="Y344" s="76"/>
      <c r="Z344" s="79"/>
      <c r="AA344" s="59"/>
      <c r="AB344" s="59"/>
      <c r="AC344" s="59"/>
      <c r="AD344" s="78"/>
      <c r="AE344" s="121"/>
      <c r="AF344" s="75"/>
      <c r="AG344" s="59"/>
      <c r="AH344" s="1"/>
      <c r="AI344" s="1"/>
      <c r="AJ344" s="76">
        <v>2</v>
      </c>
      <c r="AK344" s="79"/>
      <c r="AL344" s="79"/>
      <c r="AM344" s="59"/>
      <c r="AN344" s="59"/>
      <c r="AO344" s="79"/>
      <c r="AP344" s="75"/>
      <c r="AQ344" s="59"/>
      <c r="AR344" s="1"/>
      <c r="AS344" s="76"/>
      <c r="AT344" s="79"/>
      <c r="AU344" s="59"/>
      <c r="AV344" s="59"/>
      <c r="AW344" s="59"/>
      <c r="AX344" s="59"/>
      <c r="AY344" s="79"/>
      <c r="AZ344" s="75"/>
      <c r="BA344" s="59"/>
      <c r="BB344" s="1"/>
      <c r="BC344" s="1"/>
      <c r="BD344" s="76"/>
      <c r="BE344" s="79"/>
      <c r="BF344" s="59"/>
      <c r="BG344" s="59"/>
      <c r="BH344" s="59"/>
      <c r="BI344" s="59"/>
      <c r="BJ344" s="59"/>
      <c r="BK344" s="1"/>
    </row>
    <row r="345" spans="1:63">
      <c r="A345" s="1" t="s">
        <v>114</v>
      </c>
      <c r="B345" s="1">
        <v>47</v>
      </c>
      <c r="C345" s="1" t="s">
        <v>10</v>
      </c>
      <c r="D345" s="1" t="s">
        <v>749</v>
      </c>
      <c r="E345" s="1" t="s">
        <v>750</v>
      </c>
      <c r="F345" s="59">
        <v>20</v>
      </c>
      <c r="G345" s="59">
        <v>20</v>
      </c>
      <c r="H345" s="59">
        <v>20</v>
      </c>
      <c r="I345" s="59">
        <v>20</v>
      </c>
      <c r="J345" s="78">
        <v>20</v>
      </c>
      <c r="K345" s="118">
        <f>SUM(F345:J345)</f>
        <v>100</v>
      </c>
      <c r="L345" s="75">
        <v>30</v>
      </c>
      <c r="M345" s="59">
        <v>3</v>
      </c>
      <c r="N345" s="1">
        <v>12</v>
      </c>
      <c r="O345" s="1">
        <v>24</v>
      </c>
      <c r="P345" s="76">
        <v>18.5</v>
      </c>
      <c r="Q345" s="79">
        <v>25</v>
      </c>
      <c r="R345" s="59">
        <v>25</v>
      </c>
      <c r="S345" s="59">
        <v>25</v>
      </c>
      <c r="T345" s="78">
        <v>25</v>
      </c>
      <c r="U345" s="121">
        <f>SUM(Q345:T345)</f>
        <v>100</v>
      </c>
      <c r="V345" s="75">
        <v>39</v>
      </c>
      <c r="W345" s="226">
        <v>40</v>
      </c>
      <c r="X345" s="1">
        <v>30</v>
      </c>
      <c r="Y345" s="76">
        <v>27</v>
      </c>
      <c r="Z345" s="79">
        <v>20</v>
      </c>
      <c r="AA345" s="59">
        <v>20</v>
      </c>
      <c r="AB345" s="59">
        <v>15</v>
      </c>
      <c r="AC345" s="59">
        <v>10</v>
      </c>
      <c r="AD345" s="78">
        <v>8</v>
      </c>
      <c r="AE345" s="121">
        <f>SUM(Z345:AD345)</f>
        <v>73</v>
      </c>
      <c r="AF345" s="75">
        <v>15</v>
      </c>
      <c r="AG345" s="226">
        <v>16</v>
      </c>
      <c r="AH345" s="226">
        <v>4</v>
      </c>
      <c r="AI345" s="226">
        <v>10</v>
      </c>
      <c r="AJ345" s="76">
        <v>5</v>
      </c>
      <c r="AK345" s="79">
        <v>20</v>
      </c>
      <c r="AL345" s="79">
        <v>20</v>
      </c>
      <c r="AM345" s="79">
        <v>20</v>
      </c>
      <c r="AN345" s="79">
        <v>20</v>
      </c>
      <c r="AO345" s="79"/>
      <c r="AP345" s="75">
        <v>6</v>
      </c>
      <c r="AQ345" s="226">
        <v>6</v>
      </c>
      <c r="AR345" s="226">
        <v>4</v>
      </c>
      <c r="AS345" s="76">
        <v>26</v>
      </c>
      <c r="AT345" s="226">
        <v>26</v>
      </c>
      <c r="AU345" s="59">
        <v>0</v>
      </c>
      <c r="AV345" s="226">
        <v>26</v>
      </c>
      <c r="AW345" s="226">
        <v>26</v>
      </c>
      <c r="AX345" s="226">
        <v>20</v>
      </c>
      <c r="AY345" s="79"/>
      <c r="AZ345" s="75">
        <v>20</v>
      </c>
      <c r="BA345" s="59">
        <v>0</v>
      </c>
      <c r="BB345" s="226">
        <v>30</v>
      </c>
      <c r="BC345" s="226">
        <v>38</v>
      </c>
      <c r="BD345" s="76">
        <v>8</v>
      </c>
      <c r="BE345" s="226">
        <v>20</v>
      </c>
      <c r="BF345" s="59">
        <v>10</v>
      </c>
      <c r="BG345" s="280">
        <v>10</v>
      </c>
      <c r="BH345" s="59"/>
      <c r="BI345" s="226">
        <v>15</v>
      </c>
      <c r="BJ345" s="280">
        <v>20</v>
      </c>
      <c r="BK345" s="280">
        <v>4</v>
      </c>
    </row>
    <row r="346" spans="1:63">
      <c r="A346" s="1" t="s">
        <v>114</v>
      </c>
      <c r="B346" s="1">
        <v>47</v>
      </c>
      <c r="C346" s="1" t="s">
        <v>10</v>
      </c>
      <c r="D346" s="1" t="s">
        <v>415</v>
      </c>
      <c r="E346" s="1" t="s">
        <v>751</v>
      </c>
      <c r="F346" s="59"/>
      <c r="G346" s="59"/>
      <c r="H346" s="59"/>
      <c r="I346" s="59">
        <v>3</v>
      </c>
      <c r="J346" s="78">
        <v>3</v>
      </c>
      <c r="K346" s="118">
        <f>SUM(F346:J346)</f>
        <v>6</v>
      </c>
      <c r="L346" s="75">
        <v>6</v>
      </c>
      <c r="M346" s="59">
        <v>3</v>
      </c>
      <c r="N346" s="1">
        <v>6</v>
      </c>
      <c r="O346" s="1">
        <v>1</v>
      </c>
      <c r="P346" s="76">
        <v>0</v>
      </c>
      <c r="Q346" s="79">
        <v>4</v>
      </c>
      <c r="R346" s="59">
        <v>4</v>
      </c>
      <c r="S346" s="59">
        <v>4</v>
      </c>
      <c r="T346" s="78">
        <v>4</v>
      </c>
      <c r="U346" s="121">
        <f>SUM(Q346:T346)</f>
        <v>16</v>
      </c>
      <c r="V346" s="75">
        <v>0</v>
      </c>
      <c r="W346" s="226">
        <v>0</v>
      </c>
      <c r="X346" s="1">
        <v>0</v>
      </c>
      <c r="Y346" s="76">
        <v>0</v>
      </c>
      <c r="Z346" s="79">
        <v>4</v>
      </c>
      <c r="AA346" s="59">
        <v>4</v>
      </c>
      <c r="AB346" s="59">
        <v>4</v>
      </c>
      <c r="AC346" s="59">
        <v>5</v>
      </c>
      <c r="AD346" s="78">
        <v>6</v>
      </c>
      <c r="AE346" s="121">
        <f>SUM(Z346:AD346)</f>
        <v>23</v>
      </c>
      <c r="AF346" s="75">
        <v>5</v>
      </c>
      <c r="AG346" s="231">
        <v>0</v>
      </c>
      <c r="AH346" s="231">
        <v>0</v>
      </c>
      <c r="AI346" s="231">
        <v>5</v>
      </c>
      <c r="AJ346" s="76">
        <v>2</v>
      </c>
      <c r="AK346" s="79">
        <v>6</v>
      </c>
      <c r="AL346" s="79">
        <v>6</v>
      </c>
      <c r="AM346" s="79">
        <v>6</v>
      </c>
      <c r="AN346" s="79">
        <v>6</v>
      </c>
      <c r="AO346" s="79"/>
      <c r="AP346" s="75">
        <v>3</v>
      </c>
      <c r="AQ346" s="231">
        <v>0</v>
      </c>
      <c r="AR346" s="231">
        <v>0</v>
      </c>
      <c r="AS346" s="76">
        <v>0</v>
      </c>
      <c r="AT346" s="231">
        <v>0</v>
      </c>
      <c r="AU346" s="59">
        <v>0</v>
      </c>
      <c r="AV346" s="231">
        <v>0</v>
      </c>
      <c r="AW346" s="231">
        <v>0</v>
      </c>
      <c r="AX346" s="231">
        <v>1</v>
      </c>
      <c r="AY346" s="79"/>
      <c r="AZ346" s="75">
        <v>6</v>
      </c>
      <c r="BA346" s="59">
        <v>0</v>
      </c>
      <c r="BB346" s="231">
        <v>0</v>
      </c>
      <c r="BC346" s="231">
        <v>0</v>
      </c>
      <c r="BD346" s="76">
        <v>0</v>
      </c>
      <c r="BE346" s="231">
        <v>1</v>
      </c>
      <c r="BF346" s="59">
        <v>0</v>
      </c>
      <c r="BG346" s="281">
        <v>0</v>
      </c>
      <c r="BH346" s="59"/>
      <c r="BI346" s="231">
        <v>0</v>
      </c>
      <c r="BJ346" s="281">
        <v>0</v>
      </c>
      <c r="BK346" s="281">
        <v>0</v>
      </c>
    </row>
    <row r="347" spans="1:63">
      <c r="A347" s="1" t="s">
        <v>114</v>
      </c>
      <c r="B347" s="1">
        <v>47</v>
      </c>
      <c r="C347" s="1" t="s">
        <v>6</v>
      </c>
      <c r="D347" s="1" t="s">
        <v>752</v>
      </c>
      <c r="E347" s="1" t="s">
        <v>377</v>
      </c>
      <c r="F347" s="59">
        <v>6</v>
      </c>
      <c r="G347" s="59">
        <v>6</v>
      </c>
      <c r="H347" s="59">
        <v>6</v>
      </c>
      <c r="I347" s="59">
        <v>6</v>
      </c>
      <c r="J347" s="78">
        <v>6</v>
      </c>
      <c r="K347" s="118">
        <f>SUM(F347:J347)</f>
        <v>30</v>
      </c>
      <c r="L347" s="75">
        <v>6</v>
      </c>
      <c r="M347" s="59">
        <v>7</v>
      </c>
      <c r="N347" s="1">
        <v>4</v>
      </c>
      <c r="O347" s="1">
        <v>1</v>
      </c>
      <c r="P347" s="76">
        <v>0</v>
      </c>
      <c r="Q347" s="79">
        <v>6</v>
      </c>
      <c r="R347" s="59">
        <v>6</v>
      </c>
      <c r="S347" s="59">
        <v>6</v>
      </c>
      <c r="T347" s="78">
        <v>6</v>
      </c>
      <c r="U347" s="121">
        <f>SUM(Q347:T347)</f>
        <v>24</v>
      </c>
      <c r="V347" s="75">
        <v>0</v>
      </c>
      <c r="W347" s="226">
        <v>0</v>
      </c>
      <c r="X347" s="1">
        <v>0</v>
      </c>
      <c r="Y347" s="76">
        <v>6</v>
      </c>
      <c r="Z347" s="79">
        <v>6</v>
      </c>
      <c r="AA347" s="59">
        <v>6</v>
      </c>
      <c r="AB347" s="59">
        <v>6</v>
      </c>
      <c r="AC347" s="59">
        <v>6</v>
      </c>
      <c r="AD347" s="78">
        <v>5</v>
      </c>
      <c r="AE347" s="121">
        <f>SUM(Z347:AD347)</f>
        <v>29</v>
      </c>
      <c r="AF347" s="75">
        <v>16</v>
      </c>
      <c r="AG347" s="231">
        <v>0</v>
      </c>
      <c r="AH347" s="231">
        <v>2</v>
      </c>
      <c r="AI347" s="231">
        <v>6</v>
      </c>
      <c r="AJ347" s="76">
        <v>0</v>
      </c>
      <c r="AK347" s="79">
        <v>2</v>
      </c>
      <c r="AL347" s="79">
        <v>2</v>
      </c>
      <c r="AM347" s="79">
        <v>2</v>
      </c>
      <c r="AN347" s="79">
        <v>2</v>
      </c>
      <c r="AO347" s="79"/>
      <c r="AP347" s="75">
        <v>2</v>
      </c>
      <c r="AQ347" s="231">
        <v>3</v>
      </c>
      <c r="AR347" s="231">
        <v>3</v>
      </c>
      <c r="AS347" s="76">
        <v>19</v>
      </c>
      <c r="AT347" s="231">
        <v>10</v>
      </c>
      <c r="AU347" s="59">
        <v>0</v>
      </c>
      <c r="AV347" s="231">
        <v>10</v>
      </c>
      <c r="AW347" s="231">
        <v>10</v>
      </c>
      <c r="AX347" s="231">
        <v>2</v>
      </c>
      <c r="AY347" s="79"/>
      <c r="AZ347" s="75">
        <v>2</v>
      </c>
      <c r="BA347" s="59">
        <v>0</v>
      </c>
      <c r="BB347" s="231">
        <v>8</v>
      </c>
      <c r="BC347" s="231">
        <v>2</v>
      </c>
      <c r="BD347" s="76">
        <v>0</v>
      </c>
      <c r="BE347" s="231">
        <v>2</v>
      </c>
      <c r="BF347" s="59">
        <v>2</v>
      </c>
      <c r="BG347" s="281">
        <v>2</v>
      </c>
      <c r="BH347" s="59"/>
      <c r="BI347" s="231">
        <v>0</v>
      </c>
      <c r="BJ347" s="281">
        <v>0</v>
      </c>
      <c r="BK347" s="281">
        <v>6</v>
      </c>
    </row>
    <row r="348" spans="1:63">
      <c r="A348" s="1" t="s">
        <v>114</v>
      </c>
      <c r="B348" s="1">
        <v>47</v>
      </c>
      <c r="C348" s="1" t="s">
        <v>14</v>
      </c>
      <c r="D348" s="1"/>
      <c r="E348" s="1" t="s">
        <v>380</v>
      </c>
      <c r="F348" s="59">
        <v>4</v>
      </c>
      <c r="G348" s="59">
        <v>4</v>
      </c>
      <c r="H348" s="59">
        <v>4</v>
      </c>
      <c r="I348" s="59">
        <v>4</v>
      </c>
      <c r="J348" s="78">
        <v>4</v>
      </c>
      <c r="K348" s="118">
        <f>SUM(F348:J348)</f>
        <v>20</v>
      </c>
      <c r="L348" s="75">
        <v>10</v>
      </c>
      <c r="M348" s="59">
        <v>8</v>
      </c>
      <c r="N348" s="1">
        <v>3</v>
      </c>
      <c r="O348" s="1">
        <v>5</v>
      </c>
      <c r="P348" s="76">
        <v>18</v>
      </c>
      <c r="Q348" s="79">
        <v>4</v>
      </c>
      <c r="R348" s="59">
        <v>4</v>
      </c>
      <c r="S348" s="59">
        <v>4</v>
      </c>
      <c r="T348" s="78">
        <v>4</v>
      </c>
      <c r="U348" s="121">
        <f>SUM(Q348:T348)</f>
        <v>16</v>
      </c>
      <c r="V348" s="75">
        <v>5</v>
      </c>
      <c r="W348" s="226">
        <v>1</v>
      </c>
      <c r="X348" s="1">
        <v>0</v>
      </c>
      <c r="Y348" s="76">
        <v>0</v>
      </c>
      <c r="Z348" s="79">
        <v>5</v>
      </c>
      <c r="AA348" s="59">
        <v>5</v>
      </c>
      <c r="AB348" s="59">
        <v>4</v>
      </c>
      <c r="AC348" s="59">
        <v>4</v>
      </c>
      <c r="AD348" s="78">
        <v>4</v>
      </c>
      <c r="AE348" s="121">
        <f>SUM(Z348:AD348)</f>
        <v>22</v>
      </c>
      <c r="AF348" s="75">
        <v>0</v>
      </c>
      <c r="AG348" s="231">
        <v>0</v>
      </c>
      <c r="AH348" s="231">
        <v>2</v>
      </c>
      <c r="AI348" s="231">
        <v>4</v>
      </c>
      <c r="AJ348" s="76">
        <v>5</v>
      </c>
      <c r="AK348" s="79">
        <v>4</v>
      </c>
      <c r="AL348" s="79">
        <v>4</v>
      </c>
      <c r="AM348" s="79">
        <v>4</v>
      </c>
      <c r="AN348" s="79">
        <v>4</v>
      </c>
      <c r="AO348" s="79"/>
      <c r="AP348" s="75">
        <v>20</v>
      </c>
      <c r="AQ348" s="231">
        <v>19</v>
      </c>
      <c r="AR348" s="231">
        <v>27</v>
      </c>
      <c r="AS348" s="76">
        <v>4</v>
      </c>
      <c r="AT348" s="231">
        <v>4</v>
      </c>
      <c r="AU348" s="59">
        <v>0</v>
      </c>
      <c r="AV348" s="231">
        <v>4</v>
      </c>
      <c r="AW348" s="231">
        <v>4</v>
      </c>
      <c r="AX348" s="231">
        <v>2</v>
      </c>
      <c r="AY348" s="79"/>
      <c r="AZ348" s="75">
        <v>4</v>
      </c>
      <c r="BA348" s="59">
        <v>0</v>
      </c>
      <c r="BB348" s="231">
        <v>2</v>
      </c>
      <c r="BC348" s="231">
        <v>2</v>
      </c>
      <c r="BD348" s="76">
        <v>2</v>
      </c>
      <c r="BE348" s="231">
        <v>2</v>
      </c>
      <c r="BF348" s="59">
        <v>2</v>
      </c>
      <c r="BG348" s="281">
        <v>2</v>
      </c>
      <c r="BH348" s="59"/>
      <c r="BI348" s="231">
        <v>3</v>
      </c>
      <c r="BJ348" s="281">
        <v>2</v>
      </c>
      <c r="BK348" s="281">
        <v>0</v>
      </c>
    </row>
    <row r="349" spans="1:63">
      <c r="A349" s="1" t="s">
        <v>114</v>
      </c>
      <c r="B349" s="1">
        <v>47</v>
      </c>
      <c r="C349" s="1" t="s">
        <v>10</v>
      </c>
      <c r="D349" s="1" t="s">
        <v>518</v>
      </c>
      <c r="E349" s="1" t="s">
        <v>753</v>
      </c>
      <c r="F349" s="59">
        <v>16</v>
      </c>
      <c r="G349" s="59">
        <v>16</v>
      </c>
      <c r="H349" s="59">
        <v>16</v>
      </c>
      <c r="I349" s="59">
        <v>18</v>
      </c>
      <c r="J349" s="78">
        <v>18</v>
      </c>
      <c r="K349" s="118">
        <f>SUM(F349:J349)</f>
        <v>84</v>
      </c>
      <c r="L349" s="75">
        <v>0</v>
      </c>
      <c r="M349" s="59">
        <v>30</v>
      </c>
      <c r="N349" s="1">
        <v>43</v>
      </c>
      <c r="O349" s="1">
        <v>26</v>
      </c>
      <c r="P349" s="76">
        <v>5</v>
      </c>
      <c r="Q349" s="79">
        <v>9</v>
      </c>
      <c r="R349" s="59">
        <v>9</v>
      </c>
      <c r="S349" s="59">
        <v>9</v>
      </c>
      <c r="T349" s="78">
        <v>9</v>
      </c>
      <c r="U349" s="121">
        <f>SUM(Q349:T349)</f>
        <v>36</v>
      </c>
      <c r="V349" s="75">
        <v>4</v>
      </c>
      <c r="W349" s="226">
        <v>8</v>
      </c>
      <c r="X349" s="1">
        <v>19.5</v>
      </c>
      <c r="Y349" s="76">
        <v>19.5</v>
      </c>
      <c r="Z349" s="79">
        <v>8</v>
      </c>
      <c r="AA349" s="59">
        <v>8</v>
      </c>
      <c r="AB349" s="59">
        <v>10</v>
      </c>
      <c r="AC349" s="59">
        <v>12</v>
      </c>
      <c r="AD349" s="78">
        <v>20</v>
      </c>
      <c r="AE349" s="121">
        <f>SUM(Z349:AD349)</f>
        <v>58</v>
      </c>
      <c r="AF349" s="75">
        <v>7</v>
      </c>
      <c r="AG349" s="231">
        <v>10</v>
      </c>
      <c r="AH349" s="231">
        <v>18</v>
      </c>
      <c r="AI349" s="231">
        <v>12</v>
      </c>
      <c r="AJ349" s="76">
        <v>31</v>
      </c>
      <c r="AK349" s="79">
        <v>15</v>
      </c>
      <c r="AL349" s="79">
        <v>15</v>
      </c>
      <c r="AM349" s="79">
        <v>15</v>
      </c>
      <c r="AN349" s="79">
        <v>15</v>
      </c>
      <c r="AO349" s="79"/>
      <c r="AP349" s="75">
        <v>14</v>
      </c>
      <c r="AQ349" s="231">
        <v>18</v>
      </c>
      <c r="AR349" s="231">
        <v>15</v>
      </c>
      <c r="AS349" s="76">
        <v>0</v>
      </c>
      <c r="AT349" s="231">
        <v>6</v>
      </c>
      <c r="AU349" s="59">
        <v>0</v>
      </c>
      <c r="AV349" s="231">
        <v>6</v>
      </c>
      <c r="AW349" s="231">
        <v>6</v>
      </c>
      <c r="AX349" s="231">
        <v>1</v>
      </c>
      <c r="AY349" s="79"/>
      <c r="AZ349" s="75">
        <v>15</v>
      </c>
      <c r="BA349" s="59">
        <v>0</v>
      </c>
      <c r="BB349" s="231">
        <v>5</v>
      </c>
      <c r="BC349" s="231">
        <v>4</v>
      </c>
      <c r="BD349" s="76">
        <v>4</v>
      </c>
      <c r="BE349" s="231">
        <v>1</v>
      </c>
      <c r="BF349" s="59">
        <v>1</v>
      </c>
      <c r="BG349" s="281">
        <v>1</v>
      </c>
      <c r="BH349" s="59"/>
      <c r="BI349" s="231">
        <v>0</v>
      </c>
      <c r="BJ349" s="281">
        <v>0</v>
      </c>
      <c r="BK349" s="281">
        <v>0</v>
      </c>
    </row>
    <row r="350" spans="1:63">
      <c r="A350" s="1" t="s">
        <v>114</v>
      </c>
      <c r="B350" s="1">
        <v>47</v>
      </c>
      <c r="C350" s="1" t="s">
        <v>10</v>
      </c>
      <c r="D350" s="1" t="s">
        <v>754</v>
      </c>
      <c r="E350" s="1" t="s">
        <v>380</v>
      </c>
      <c r="F350" s="59"/>
      <c r="G350" s="59"/>
      <c r="H350" s="59"/>
      <c r="I350" s="59"/>
      <c r="J350" s="78"/>
      <c r="K350" s="118"/>
      <c r="L350" s="75"/>
      <c r="M350" s="59"/>
      <c r="N350" s="1"/>
      <c r="O350" s="1"/>
      <c r="P350" s="76"/>
      <c r="Q350" s="79"/>
      <c r="R350" s="59"/>
      <c r="S350" s="59"/>
      <c r="T350" s="78"/>
      <c r="U350" s="121"/>
      <c r="V350" s="75"/>
      <c r="W350" s="226"/>
      <c r="X350" s="1"/>
      <c r="Y350" s="76"/>
      <c r="Z350" s="79">
        <v>5</v>
      </c>
      <c r="AA350" s="59">
        <v>5</v>
      </c>
      <c r="AB350" s="59">
        <v>10</v>
      </c>
      <c r="AC350" s="59">
        <v>12</v>
      </c>
      <c r="AD350" s="78">
        <v>6</v>
      </c>
      <c r="AE350" s="121"/>
      <c r="AF350" s="75">
        <v>4</v>
      </c>
      <c r="AG350" s="231">
        <v>22</v>
      </c>
      <c r="AH350" s="231">
        <v>23</v>
      </c>
      <c r="AI350" s="231">
        <v>12</v>
      </c>
      <c r="AJ350" s="76">
        <v>5</v>
      </c>
      <c r="AK350" s="79">
        <v>3</v>
      </c>
      <c r="AL350" s="79">
        <v>3</v>
      </c>
      <c r="AM350" s="79">
        <v>3</v>
      </c>
      <c r="AN350" s="79">
        <v>3</v>
      </c>
      <c r="AO350" s="79"/>
      <c r="AP350" s="75">
        <v>2</v>
      </c>
      <c r="AQ350" s="231">
        <v>2</v>
      </c>
      <c r="AR350" s="231">
        <v>2</v>
      </c>
      <c r="AS350" s="76">
        <v>0</v>
      </c>
      <c r="AT350" s="231">
        <v>4</v>
      </c>
      <c r="AU350" s="59">
        <v>0</v>
      </c>
      <c r="AV350" s="231">
        <v>4</v>
      </c>
      <c r="AW350" s="231">
        <v>4</v>
      </c>
      <c r="AX350" s="231">
        <v>0</v>
      </c>
      <c r="AY350" s="79"/>
      <c r="AZ350" s="75">
        <v>3</v>
      </c>
      <c r="BA350" s="59">
        <v>0</v>
      </c>
      <c r="BB350" s="231">
        <v>4</v>
      </c>
      <c r="BC350" s="231">
        <v>1</v>
      </c>
      <c r="BD350" s="76">
        <v>1</v>
      </c>
      <c r="BE350" s="231">
        <v>0</v>
      </c>
      <c r="BF350" s="59">
        <v>0</v>
      </c>
      <c r="BG350" s="281">
        <v>0</v>
      </c>
      <c r="BH350" s="59"/>
      <c r="BI350" s="231">
        <v>0</v>
      </c>
      <c r="BJ350" s="281">
        <v>0</v>
      </c>
      <c r="BK350" s="281">
        <v>0</v>
      </c>
    </row>
    <row r="351" spans="1:63">
      <c r="A351" s="1" t="s">
        <v>114</v>
      </c>
      <c r="B351" s="1">
        <v>47</v>
      </c>
      <c r="C351" s="1" t="s">
        <v>10</v>
      </c>
      <c r="D351" s="1" t="s">
        <v>755</v>
      </c>
      <c r="E351" s="1" t="s">
        <v>380</v>
      </c>
      <c r="F351" s="59"/>
      <c r="G351" s="59"/>
      <c r="H351" s="59"/>
      <c r="I351" s="59"/>
      <c r="J351" s="78"/>
      <c r="K351" s="118"/>
      <c r="L351" s="75"/>
      <c r="M351" s="59"/>
      <c r="N351" s="1"/>
      <c r="O351" s="1"/>
      <c r="P351" s="76"/>
      <c r="Q351" s="79"/>
      <c r="R351" s="59"/>
      <c r="S351" s="59"/>
      <c r="T351" s="78"/>
      <c r="U351" s="121"/>
      <c r="V351" s="75"/>
      <c r="W351" s="226"/>
      <c r="X351" s="1"/>
      <c r="Y351" s="76"/>
      <c r="Z351" s="79">
        <v>5</v>
      </c>
      <c r="AA351" s="59">
        <v>5</v>
      </c>
      <c r="AB351" s="59">
        <v>10</v>
      </c>
      <c r="AC351" s="59">
        <v>12</v>
      </c>
      <c r="AD351" s="78">
        <v>6</v>
      </c>
      <c r="AE351" s="121"/>
      <c r="AF351" s="75">
        <v>4</v>
      </c>
      <c r="AG351" s="231">
        <v>22</v>
      </c>
      <c r="AH351" s="231">
        <v>23</v>
      </c>
      <c r="AI351" s="231">
        <v>12</v>
      </c>
      <c r="AJ351" s="76">
        <v>5</v>
      </c>
      <c r="AK351" s="79">
        <v>3</v>
      </c>
      <c r="AL351" s="79">
        <v>3</v>
      </c>
      <c r="AM351" s="79">
        <v>3</v>
      </c>
      <c r="AN351" s="79">
        <v>3</v>
      </c>
      <c r="AO351" s="79"/>
      <c r="AP351" s="75">
        <v>2</v>
      </c>
      <c r="AQ351" s="231">
        <v>2</v>
      </c>
      <c r="AR351" s="231">
        <v>2</v>
      </c>
      <c r="AS351" s="76">
        <v>0</v>
      </c>
      <c r="AT351" s="231">
        <v>4</v>
      </c>
      <c r="AU351" s="59">
        <v>0</v>
      </c>
      <c r="AV351" s="231">
        <v>4</v>
      </c>
      <c r="AW351" s="231">
        <v>4</v>
      </c>
      <c r="AX351" s="231">
        <v>24</v>
      </c>
      <c r="AY351" s="79"/>
      <c r="AZ351" s="75">
        <v>3</v>
      </c>
      <c r="BA351" s="59">
        <v>0</v>
      </c>
      <c r="BB351" s="231">
        <v>4</v>
      </c>
      <c r="BC351" s="231">
        <v>1</v>
      </c>
      <c r="BD351" s="76">
        <v>30</v>
      </c>
      <c r="BE351" s="231">
        <v>24</v>
      </c>
      <c r="BF351" s="59">
        <v>20</v>
      </c>
      <c r="BG351" s="281">
        <v>20</v>
      </c>
      <c r="BH351" s="59"/>
      <c r="BI351" s="231">
        <v>20</v>
      </c>
      <c r="BJ351" s="281">
        <v>7</v>
      </c>
      <c r="BK351" s="281">
        <v>0</v>
      </c>
    </row>
    <row r="352" spans="1:63">
      <c r="A352" s="1" t="s">
        <v>114</v>
      </c>
      <c r="B352" s="1">
        <v>47</v>
      </c>
      <c r="C352" s="1" t="s">
        <v>10</v>
      </c>
      <c r="D352" s="1" t="s">
        <v>756</v>
      </c>
      <c r="E352" s="1" t="s">
        <v>380</v>
      </c>
      <c r="F352" s="59"/>
      <c r="G352" s="59"/>
      <c r="H352" s="59"/>
      <c r="I352" s="59"/>
      <c r="J352" s="78"/>
      <c r="K352" s="118"/>
      <c r="L352" s="75"/>
      <c r="M352" s="59"/>
      <c r="N352" s="1"/>
      <c r="O352" s="1"/>
      <c r="P352" s="76"/>
      <c r="Q352" s="79"/>
      <c r="R352" s="59"/>
      <c r="S352" s="59"/>
      <c r="T352" s="78"/>
      <c r="U352" s="121"/>
      <c r="V352" s="75"/>
      <c r="W352" s="226"/>
      <c r="X352" s="1"/>
      <c r="Y352" s="76"/>
      <c r="Z352" s="79">
        <v>5</v>
      </c>
      <c r="AA352" s="59">
        <v>5</v>
      </c>
      <c r="AB352" s="59">
        <v>10</v>
      </c>
      <c r="AC352" s="59">
        <v>12</v>
      </c>
      <c r="AD352" s="78">
        <v>6</v>
      </c>
      <c r="AE352" s="121"/>
      <c r="AF352" s="75">
        <v>4</v>
      </c>
      <c r="AG352" s="231">
        <v>22</v>
      </c>
      <c r="AH352" s="231">
        <v>23</v>
      </c>
      <c r="AI352" s="231">
        <v>12</v>
      </c>
      <c r="AJ352" s="76">
        <v>5</v>
      </c>
      <c r="AK352" s="79"/>
      <c r="AL352" s="79"/>
      <c r="AM352" s="79"/>
      <c r="AN352" s="79"/>
      <c r="AO352" s="79"/>
      <c r="AP352" s="75"/>
      <c r="AQ352" s="282"/>
      <c r="AR352" s="282"/>
      <c r="AS352" s="76"/>
      <c r="AT352" s="283"/>
      <c r="AU352" s="59"/>
      <c r="AV352" s="282"/>
      <c r="AW352" s="282"/>
      <c r="AX352" s="282"/>
      <c r="AY352" s="79"/>
      <c r="AZ352" s="75"/>
      <c r="BA352" s="59"/>
      <c r="BB352" s="282"/>
      <c r="BC352" s="282"/>
      <c r="BD352" s="76"/>
      <c r="BE352" s="253">
        <v>0</v>
      </c>
      <c r="BF352" s="59">
        <v>15</v>
      </c>
      <c r="BG352" s="281">
        <v>15</v>
      </c>
      <c r="BH352" s="59"/>
      <c r="BI352" s="231">
        <v>2</v>
      </c>
      <c r="BJ352" s="281">
        <v>19</v>
      </c>
      <c r="BK352" s="281">
        <v>8</v>
      </c>
    </row>
    <row r="353" spans="1:63">
      <c r="A353" s="1" t="s">
        <v>115</v>
      </c>
      <c r="B353" s="1">
        <v>30</v>
      </c>
      <c r="C353" s="1" t="s">
        <v>10</v>
      </c>
      <c r="D353" s="1" t="s">
        <v>407</v>
      </c>
      <c r="E353" s="1" t="s">
        <v>757</v>
      </c>
      <c r="F353" s="59">
        <v>30</v>
      </c>
      <c r="G353" s="59">
        <v>30</v>
      </c>
      <c r="H353" s="59">
        <v>20</v>
      </c>
      <c r="I353" s="59">
        <v>20</v>
      </c>
      <c r="J353" s="78">
        <v>20</v>
      </c>
      <c r="K353" s="118">
        <f t="shared" ref="K353:K362" si="34">SUM(F353:J353)</f>
        <v>120</v>
      </c>
      <c r="L353" s="75">
        <v>25</v>
      </c>
      <c r="M353" s="59">
        <v>25</v>
      </c>
      <c r="N353" s="1">
        <v>25</v>
      </c>
      <c r="O353" s="1">
        <v>25</v>
      </c>
      <c r="P353" s="76">
        <v>15</v>
      </c>
      <c r="Q353" s="79"/>
      <c r="R353" s="59"/>
      <c r="S353" s="59"/>
      <c r="T353" s="78"/>
      <c r="U353" s="121"/>
      <c r="V353" s="75"/>
      <c r="W353" s="59"/>
      <c r="X353" s="1"/>
      <c r="Y353" s="76"/>
      <c r="Z353" s="79"/>
      <c r="AA353" s="59"/>
      <c r="AB353" s="59"/>
      <c r="AC353" s="59"/>
      <c r="AD353" s="78"/>
      <c r="AE353" s="121">
        <f>SUM(Z353:AD353)</f>
        <v>0</v>
      </c>
      <c r="AF353" s="75"/>
      <c r="AG353" s="59"/>
      <c r="AH353" s="1"/>
      <c r="AI353" s="1"/>
      <c r="AJ353" s="76"/>
      <c r="AK353" s="79"/>
      <c r="AL353" s="59"/>
      <c r="AM353" s="59"/>
      <c r="AN353" s="59"/>
      <c r="AO353" s="79"/>
      <c r="AP353" s="75"/>
      <c r="AQ353" s="59"/>
      <c r="AR353" s="1"/>
      <c r="AS353" s="76"/>
      <c r="AT353" s="79"/>
      <c r="AU353" s="59"/>
      <c r="AV353" s="59"/>
      <c r="AW353" s="59"/>
      <c r="AX353" s="59"/>
      <c r="AY353" s="79"/>
      <c r="AZ353" s="75"/>
      <c r="BA353" s="59"/>
      <c r="BB353" s="1"/>
      <c r="BC353" s="1"/>
      <c r="BD353" s="76"/>
      <c r="BE353" s="79"/>
      <c r="BF353" s="59"/>
      <c r="BG353" s="59"/>
      <c r="BH353" s="59"/>
      <c r="BI353" s="59"/>
      <c r="BJ353" s="59"/>
      <c r="BK353" s="1"/>
    </row>
    <row r="354" spans="1:63">
      <c r="A354" s="1" t="s">
        <v>115</v>
      </c>
      <c r="B354" s="1">
        <v>30</v>
      </c>
      <c r="C354" s="1" t="s">
        <v>10</v>
      </c>
      <c r="D354" s="1" t="s">
        <v>409</v>
      </c>
      <c r="E354" s="1" t="s">
        <v>758</v>
      </c>
      <c r="F354" s="59">
        <v>5</v>
      </c>
      <c r="G354" s="59">
        <v>5</v>
      </c>
      <c r="H354" s="59">
        <v>5</v>
      </c>
      <c r="I354" s="59">
        <v>5</v>
      </c>
      <c r="J354" s="78">
        <v>10</v>
      </c>
      <c r="K354" s="118">
        <f t="shared" si="34"/>
        <v>30</v>
      </c>
      <c r="L354" s="75">
        <v>3</v>
      </c>
      <c r="M354" s="59">
        <v>3</v>
      </c>
      <c r="N354" s="1">
        <v>3</v>
      </c>
      <c r="O354" s="1">
        <v>3</v>
      </c>
      <c r="P354" s="76">
        <v>5</v>
      </c>
      <c r="Q354" s="79"/>
      <c r="R354" s="59"/>
      <c r="S354" s="59"/>
      <c r="T354" s="78"/>
      <c r="U354" s="121"/>
      <c r="V354" s="75"/>
      <c r="W354" s="59"/>
      <c r="X354" s="1"/>
      <c r="Y354" s="76"/>
      <c r="Z354" s="79"/>
      <c r="AA354" s="59"/>
      <c r="AB354" s="59"/>
      <c r="AC354" s="59"/>
      <c r="AD354" s="78"/>
      <c r="AE354" s="121"/>
      <c r="AF354" s="75"/>
      <c r="AG354" s="59"/>
      <c r="AH354" s="1"/>
      <c r="AI354" s="1"/>
      <c r="AJ354" s="76"/>
      <c r="AK354" s="79"/>
      <c r="AL354" s="59"/>
      <c r="AM354" s="59"/>
      <c r="AN354" s="59"/>
      <c r="AO354" s="79"/>
      <c r="AP354" s="75"/>
      <c r="AQ354" s="59"/>
      <c r="AR354" s="1"/>
      <c r="AS354" s="76"/>
      <c r="AT354" s="79"/>
      <c r="AU354" s="59"/>
      <c r="AV354" s="59"/>
      <c r="AW354" s="59"/>
      <c r="AX354" s="59"/>
      <c r="AY354" s="79"/>
      <c r="AZ354" s="75"/>
      <c r="BA354" s="59"/>
      <c r="BB354" s="1"/>
      <c r="BC354" s="1"/>
      <c r="BD354" s="76"/>
      <c r="BE354" s="79"/>
      <c r="BF354" s="59"/>
      <c r="BG354" s="59"/>
      <c r="BH354" s="59"/>
      <c r="BI354" s="59"/>
      <c r="BJ354" s="59"/>
      <c r="BK354" s="1"/>
    </row>
    <row r="355" spans="1:63">
      <c r="A355" s="1" t="s">
        <v>116</v>
      </c>
      <c r="B355" s="1">
        <v>47</v>
      </c>
      <c r="C355" s="1" t="s">
        <v>10</v>
      </c>
      <c r="D355" s="1" t="s">
        <v>426</v>
      </c>
      <c r="E355" s="1" t="s">
        <v>759</v>
      </c>
      <c r="F355" s="59">
        <v>13</v>
      </c>
      <c r="G355" s="59">
        <v>15</v>
      </c>
      <c r="H355" s="59">
        <v>15</v>
      </c>
      <c r="I355" s="59">
        <v>15</v>
      </c>
      <c r="J355" s="78"/>
      <c r="K355" s="118">
        <f t="shared" si="34"/>
        <v>58</v>
      </c>
      <c r="L355" s="75">
        <v>10</v>
      </c>
      <c r="M355" s="59">
        <v>15</v>
      </c>
      <c r="N355" s="1">
        <v>8</v>
      </c>
      <c r="O355" s="1">
        <v>12</v>
      </c>
      <c r="P355" s="76"/>
      <c r="Q355" s="79">
        <v>13</v>
      </c>
      <c r="R355" s="59">
        <v>15</v>
      </c>
      <c r="S355" s="59">
        <v>15</v>
      </c>
      <c r="T355" s="78">
        <v>15</v>
      </c>
      <c r="U355" s="121">
        <f t="shared" ref="U355:U362" si="35">SUM(Q355:T355)</f>
        <v>58</v>
      </c>
      <c r="V355" s="75"/>
      <c r="W355" s="59"/>
      <c r="X355" s="1"/>
      <c r="Y355" s="76"/>
      <c r="Z355" s="79">
        <v>13</v>
      </c>
      <c r="AA355" s="59">
        <v>15</v>
      </c>
      <c r="AB355" s="59">
        <v>15</v>
      </c>
      <c r="AC355" s="59">
        <v>15</v>
      </c>
      <c r="AD355" s="78"/>
      <c r="AE355" s="121">
        <f t="shared" ref="AE355:AE362" si="36">SUM(Z355:AD355)</f>
        <v>58</v>
      </c>
      <c r="AF355" s="75"/>
      <c r="AG355" s="59"/>
      <c r="AH355" s="1"/>
      <c r="AI355" s="1"/>
      <c r="AJ355" s="76"/>
      <c r="AK355" s="79">
        <v>13</v>
      </c>
      <c r="AL355" s="59">
        <v>15</v>
      </c>
      <c r="AM355" s="59">
        <v>15</v>
      </c>
      <c r="AN355" s="59">
        <v>15</v>
      </c>
      <c r="AO355" s="79"/>
      <c r="AP355" s="75"/>
      <c r="AQ355" s="59"/>
      <c r="AR355" s="1"/>
      <c r="AS355" s="76"/>
      <c r="AT355" s="79">
        <v>13</v>
      </c>
      <c r="AU355" s="59">
        <v>15</v>
      </c>
      <c r="AV355" s="59">
        <v>15</v>
      </c>
      <c r="AW355" s="59">
        <v>15</v>
      </c>
      <c r="AX355" s="59"/>
      <c r="AY355" s="79"/>
      <c r="AZ355" s="75"/>
      <c r="BA355" s="59"/>
      <c r="BB355" s="1"/>
      <c r="BC355" s="1"/>
      <c r="BD355" s="76"/>
      <c r="BE355" s="79">
        <v>13</v>
      </c>
      <c r="BF355" s="59">
        <v>15</v>
      </c>
      <c r="BG355" s="59">
        <v>15</v>
      </c>
      <c r="BH355" s="59"/>
      <c r="BI355" s="59"/>
      <c r="BJ355" s="59"/>
      <c r="BK355" s="1"/>
    </row>
    <row r="356" spans="1:63">
      <c r="A356" s="1" t="s">
        <v>116</v>
      </c>
      <c r="B356" s="1">
        <v>47</v>
      </c>
      <c r="C356" s="1" t="s">
        <v>10</v>
      </c>
      <c r="D356" s="1" t="s">
        <v>760</v>
      </c>
      <c r="E356" s="1" t="s">
        <v>760</v>
      </c>
      <c r="F356" s="59">
        <v>10</v>
      </c>
      <c r="G356" s="59">
        <v>4</v>
      </c>
      <c r="H356" s="59">
        <v>4</v>
      </c>
      <c r="I356" s="59">
        <v>4</v>
      </c>
      <c r="J356" s="78"/>
      <c r="K356" s="118">
        <f t="shared" si="34"/>
        <v>22</v>
      </c>
      <c r="L356" s="75">
        <v>10</v>
      </c>
      <c r="M356" s="59">
        <v>1</v>
      </c>
      <c r="N356" s="1"/>
      <c r="O356" s="1"/>
      <c r="P356" s="76"/>
      <c r="Q356" s="79">
        <v>10</v>
      </c>
      <c r="R356" s="59">
        <v>4</v>
      </c>
      <c r="S356" s="59">
        <v>4</v>
      </c>
      <c r="T356" s="78">
        <v>4</v>
      </c>
      <c r="U356" s="121">
        <f t="shared" si="35"/>
        <v>22</v>
      </c>
      <c r="V356" s="75"/>
      <c r="W356" s="59"/>
      <c r="X356" s="1"/>
      <c r="Y356" s="76"/>
      <c r="Z356" s="79">
        <v>10</v>
      </c>
      <c r="AA356" s="59">
        <v>4</v>
      </c>
      <c r="AB356" s="59">
        <v>4</v>
      </c>
      <c r="AC356" s="59">
        <v>4</v>
      </c>
      <c r="AD356" s="78"/>
      <c r="AE356" s="121">
        <f t="shared" si="36"/>
        <v>22</v>
      </c>
      <c r="AF356" s="75"/>
      <c r="AG356" s="59"/>
      <c r="AH356" s="1"/>
      <c r="AI356" s="1"/>
      <c r="AJ356" s="76"/>
      <c r="AK356" s="79">
        <v>10</v>
      </c>
      <c r="AL356" s="59">
        <v>4</v>
      </c>
      <c r="AM356" s="59">
        <v>4</v>
      </c>
      <c r="AN356" s="78">
        <v>4</v>
      </c>
      <c r="AO356" s="109"/>
      <c r="AP356" s="75"/>
      <c r="AQ356" s="59"/>
      <c r="AR356" s="1"/>
      <c r="AS356" s="76"/>
      <c r="AT356" s="79">
        <v>10</v>
      </c>
      <c r="AU356" s="59">
        <v>4</v>
      </c>
      <c r="AV356" s="59">
        <v>4</v>
      </c>
      <c r="AW356" s="59">
        <v>4</v>
      </c>
      <c r="AX356" s="78"/>
      <c r="AY356" s="109"/>
      <c r="AZ356" s="75"/>
      <c r="BA356" s="59"/>
      <c r="BB356" s="1"/>
      <c r="BC356" s="1"/>
      <c r="BD356" s="76"/>
      <c r="BE356" s="79">
        <v>10</v>
      </c>
      <c r="BF356" s="59">
        <v>4</v>
      </c>
      <c r="BG356" s="59">
        <v>4</v>
      </c>
      <c r="BH356" s="59"/>
      <c r="BI356" s="59"/>
      <c r="BJ356" s="59"/>
      <c r="BK356" s="1"/>
    </row>
    <row r="357" spans="1:63">
      <c r="A357" s="1" t="s">
        <v>116</v>
      </c>
      <c r="B357" s="1">
        <v>47</v>
      </c>
      <c r="C357" s="1" t="s">
        <v>10</v>
      </c>
      <c r="D357" s="1" t="s">
        <v>546</v>
      </c>
      <c r="E357" s="1" t="s">
        <v>546</v>
      </c>
      <c r="F357" s="59">
        <v>15</v>
      </c>
      <c r="G357" s="59">
        <v>20</v>
      </c>
      <c r="H357" s="59">
        <v>20</v>
      </c>
      <c r="I357" s="59">
        <v>20</v>
      </c>
      <c r="J357" s="78"/>
      <c r="K357" s="118">
        <f t="shared" si="34"/>
        <v>75</v>
      </c>
      <c r="L357" s="75">
        <v>11</v>
      </c>
      <c r="M357" s="59">
        <v>12</v>
      </c>
      <c r="N357" s="1">
        <v>7</v>
      </c>
      <c r="O357" s="1">
        <v>12</v>
      </c>
      <c r="P357" s="76"/>
      <c r="Q357" s="79">
        <v>15</v>
      </c>
      <c r="R357" s="59">
        <v>20</v>
      </c>
      <c r="S357" s="59">
        <v>20</v>
      </c>
      <c r="T357" s="78">
        <v>20</v>
      </c>
      <c r="U357" s="121">
        <f t="shared" si="35"/>
        <v>75</v>
      </c>
      <c r="V357" s="75"/>
      <c r="W357" s="59"/>
      <c r="X357" s="1"/>
      <c r="Y357" s="76"/>
      <c r="Z357" s="79">
        <v>15</v>
      </c>
      <c r="AA357" s="59">
        <v>20</v>
      </c>
      <c r="AB357" s="59">
        <v>20</v>
      </c>
      <c r="AC357" s="59">
        <v>20</v>
      </c>
      <c r="AD357" s="78"/>
      <c r="AE357" s="121">
        <f t="shared" si="36"/>
        <v>75</v>
      </c>
      <c r="AF357" s="75"/>
      <c r="AG357" s="59"/>
      <c r="AH357" s="1"/>
      <c r="AI357" s="1"/>
      <c r="AJ357" s="76"/>
      <c r="AK357" s="79">
        <v>15</v>
      </c>
      <c r="AL357" s="59">
        <v>20</v>
      </c>
      <c r="AM357" s="59">
        <v>20</v>
      </c>
      <c r="AN357" s="78">
        <v>20</v>
      </c>
      <c r="AO357" s="109"/>
      <c r="AP357" s="75"/>
      <c r="AQ357" s="59"/>
      <c r="AR357" s="1"/>
      <c r="AS357" s="76"/>
      <c r="AT357" s="79">
        <v>15</v>
      </c>
      <c r="AU357" s="59">
        <v>20</v>
      </c>
      <c r="AV357" s="59">
        <v>20</v>
      </c>
      <c r="AW357" s="59">
        <v>20</v>
      </c>
      <c r="AX357" s="78"/>
      <c r="AY357" s="109"/>
      <c r="AZ357" s="75"/>
      <c r="BA357" s="59"/>
      <c r="BB357" s="1"/>
      <c r="BC357" s="1"/>
      <c r="BD357" s="76"/>
      <c r="BE357" s="79">
        <v>15</v>
      </c>
      <c r="BF357" s="59">
        <v>20</v>
      </c>
      <c r="BG357" s="59">
        <v>20</v>
      </c>
      <c r="BH357" s="59"/>
      <c r="BI357" s="59"/>
      <c r="BJ357" s="59"/>
      <c r="BK357" s="1"/>
    </row>
    <row r="358" spans="1:63">
      <c r="A358" s="1" t="s">
        <v>116</v>
      </c>
      <c r="B358" s="1">
        <v>47</v>
      </c>
      <c r="C358" s="1" t="s">
        <v>10</v>
      </c>
      <c r="D358" s="1" t="s">
        <v>461</v>
      </c>
      <c r="E358" s="1" t="s">
        <v>761</v>
      </c>
      <c r="F358" s="59"/>
      <c r="G358" s="59"/>
      <c r="H358" s="59"/>
      <c r="I358" s="59"/>
      <c r="J358" s="78"/>
      <c r="K358" s="118">
        <f t="shared" si="34"/>
        <v>0</v>
      </c>
      <c r="L358" s="75"/>
      <c r="M358" s="59"/>
      <c r="N358" s="1">
        <v>1</v>
      </c>
      <c r="O358" s="1">
        <v>8</v>
      </c>
      <c r="P358" s="76"/>
      <c r="Q358" s="79"/>
      <c r="R358" s="59"/>
      <c r="S358" s="59"/>
      <c r="T358" s="78"/>
      <c r="U358" s="121">
        <f t="shared" si="35"/>
        <v>0</v>
      </c>
      <c r="V358" s="75"/>
      <c r="W358" s="59"/>
      <c r="X358" s="1"/>
      <c r="Y358" s="76"/>
      <c r="Z358" s="79"/>
      <c r="AA358" s="59"/>
      <c r="AB358" s="59"/>
      <c r="AC358" s="59"/>
      <c r="AD358" s="78"/>
      <c r="AE358" s="121">
        <f t="shared" si="36"/>
        <v>0</v>
      </c>
      <c r="AF358" s="75"/>
      <c r="AG358" s="59"/>
      <c r="AH358" s="1"/>
      <c r="AI358" s="1"/>
      <c r="AJ358" s="76"/>
      <c r="AK358" s="79"/>
      <c r="AL358" s="59"/>
      <c r="AM358" s="59"/>
      <c r="AN358" s="78"/>
      <c r="AO358" s="109"/>
      <c r="AP358" s="75"/>
      <c r="AQ358" s="59"/>
      <c r="AR358" s="1"/>
      <c r="AS358" s="76"/>
      <c r="AT358" s="79"/>
      <c r="AU358" s="59"/>
      <c r="AV358" s="59"/>
      <c r="AW358" s="59"/>
      <c r="AX358" s="78"/>
      <c r="AY358" s="109"/>
      <c r="AZ358" s="75"/>
      <c r="BA358" s="59"/>
      <c r="BB358" s="1"/>
      <c r="BC358" s="1"/>
      <c r="BD358" s="76"/>
      <c r="BE358" s="79"/>
      <c r="BF358" s="59"/>
      <c r="BG358" s="59"/>
      <c r="BH358" s="59"/>
      <c r="BI358" s="59"/>
      <c r="BJ358" s="59"/>
      <c r="BK358" s="1"/>
    </row>
    <row r="359" spans="1:63">
      <c r="A359" s="1" t="s">
        <v>116</v>
      </c>
      <c r="B359" s="1">
        <v>47</v>
      </c>
      <c r="C359" s="1" t="s">
        <v>18</v>
      </c>
      <c r="D359" s="1"/>
      <c r="E359" s="1" t="s">
        <v>380</v>
      </c>
      <c r="F359" s="59">
        <v>4</v>
      </c>
      <c r="G359" s="59">
        <v>4</v>
      </c>
      <c r="H359" s="59">
        <v>4</v>
      </c>
      <c r="I359" s="59">
        <v>4</v>
      </c>
      <c r="J359" s="78"/>
      <c r="K359" s="118">
        <f t="shared" si="34"/>
        <v>16</v>
      </c>
      <c r="L359" s="75">
        <v>9</v>
      </c>
      <c r="M359" s="59">
        <v>5</v>
      </c>
      <c r="N359" s="1">
        <v>4</v>
      </c>
      <c r="O359" s="1">
        <v>12</v>
      </c>
      <c r="P359" s="76"/>
      <c r="Q359" s="79">
        <v>4</v>
      </c>
      <c r="R359" s="59">
        <v>4</v>
      </c>
      <c r="S359" s="59">
        <v>4</v>
      </c>
      <c r="T359" s="78">
        <v>4</v>
      </c>
      <c r="U359" s="121">
        <f t="shared" si="35"/>
        <v>16</v>
      </c>
      <c r="V359" s="75"/>
      <c r="W359" s="59"/>
      <c r="X359" s="1"/>
      <c r="Y359" s="76"/>
      <c r="Z359" s="79">
        <v>4</v>
      </c>
      <c r="AA359" s="59">
        <v>4</v>
      </c>
      <c r="AB359" s="59">
        <v>4</v>
      </c>
      <c r="AC359" s="59">
        <v>4</v>
      </c>
      <c r="AD359" s="78"/>
      <c r="AE359" s="121">
        <f t="shared" si="36"/>
        <v>16</v>
      </c>
      <c r="AF359" s="75"/>
      <c r="AG359" s="59"/>
      <c r="AH359" s="1"/>
      <c r="AI359" s="1"/>
      <c r="AJ359" s="76"/>
      <c r="AK359" s="79">
        <v>4</v>
      </c>
      <c r="AL359" s="59">
        <v>4</v>
      </c>
      <c r="AM359" s="59">
        <v>4</v>
      </c>
      <c r="AN359" s="78">
        <v>4</v>
      </c>
      <c r="AO359" s="109"/>
      <c r="AP359" s="75"/>
      <c r="AQ359" s="59"/>
      <c r="AR359" s="1"/>
      <c r="AS359" s="76"/>
      <c r="AT359" s="79">
        <v>4</v>
      </c>
      <c r="AU359" s="59">
        <v>4</v>
      </c>
      <c r="AV359" s="59">
        <v>4</v>
      </c>
      <c r="AW359" s="59">
        <v>4</v>
      </c>
      <c r="AX359" s="78"/>
      <c r="AY359" s="109"/>
      <c r="AZ359" s="75"/>
      <c r="BA359" s="59"/>
      <c r="BB359" s="1"/>
      <c r="BC359" s="1"/>
      <c r="BD359" s="76"/>
      <c r="BE359" s="79">
        <v>4</v>
      </c>
      <c r="BF359" s="59">
        <v>4</v>
      </c>
      <c r="BG359" s="59">
        <v>4</v>
      </c>
      <c r="BH359" s="59"/>
      <c r="BI359" s="59"/>
      <c r="BJ359" s="59"/>
      <c r="BK359" s="1"/>
    </row>
    <row r="360" spans="1:63">
      <c r="A360" s="1" t="s">
        <v>116</v>
      </c>
      <c r="B360" s="1">
        <v>47</v>
      </c>
      <c r="C360" s="1" t="s">
        <v>14</v>
      </c>
      <c r="D360" s="1"/>
      <c r="E360" s="1" t="s">
        <v>379</v>
      </c>
      <c r="F360" s="59">
        <v>1</v>
      </c>
      <c r="G360" s="59">
        <v>1</v>
      </c>
      <c r="H360" s="59">
        <v>1</v>
      </c>
      <c r="I360" s="59">
        <v>1</v>
      </c>
      <c r="J360" s="78"/>
      <c r="K360" s="118">
        <f t="shared" si="34"/>
        <v>4</v>
      </c>
      <c r="L360" s="204">
        <v>2</v>
      </c>
      <c r="M360" s="208">
        <v>1</v>
      </c>
      <c r="N360" s="130">
        <v>1</v>
      </c>
      <c r="O360" s="130">
        <v>0</v>
      </c>
      <c r="P360" s="77"/>
      <c r="Q360" s="79">
        <v>1</v>
      </c>
      <c r="R360" s="59">
        <v>1</v>
      </c>
      <c r="S360" s="59">
        <v>1</v>
      </c>
      <c r="T360" s="78">
        <v>1</v>
      </c>
      <c r="U360" s="121">
        <f t="shared" si="35"/>
        <v>4</v>
      </c>
      <c r="V360" s="204"/>
      <c r="W360" s="208"/>
      <c r="X360" s="130"/>
      <c r="Y360" s="77"/>
      <c r="Z360" s="79">
        <v>1</v>
      </c>
      <c r="AA360" s="59">
        <v>1</v>
      </c>
      <c r="AB360" s="59">
        <v>1</v>
      </c>
      <c r="AC360" s="59">
        <v>1</v>
      </c>
      <c r="AD360" s="78"/>
      <c r="AE360" s="121">
        <f t="shared" si="36"/>
        <v>4</v>
      </c>
      <c r="AF360" s="204"/>
      <c r="AG360" s="208"/>
      <c r="AH360" s="130"/>
      <c r="AI360" s="130"/>
      <c r="AJ360" s="77"/>
      <c r="AK360" s="79">
        <v>1</v>
      </c>
      <c r="AL360" s="59">
        <v>1</v>
      </c>
      <c r="AM360" s="59">
        <v>1</v>
      </c>
      <c r="AN360" s="78">
        <v>1</v>
      </c>
      <c r="AO360" s="222"/>
      <c r="AP360" s="204"/>
      <c r="AQ360" s="208"/>
      <c r="AR360" s="130"/>
      <c r="AS360" s="77"/>
      <c r="AT360" s="79">
        <v>1</v>
      </c>
      <c r="AU360" s="59">
        <v>1</v>
      </c>
      <c r="AV360" s="59">
        <v>1</v>
      </c>
      <c r="AW360" s="59">
        <v>1</v>
      </c>
      <c r="AX360" s="78"/>
      <c r="AY360" s="222"/>
      <c r="AZ360" s="204"/>
      <c r="BA360" s="208"/>
      <c r="BB360" s="130"/>
      <c r="BC360" s="130"/>
      <c r="BD360" s="77"/>
      <c r="BE360" s="79">
        <v>1</v>
      </c>
      <c r="BF360" s="59">
        <v>1</v>
      </c>
      <c r="BG360" s="59">
        <v>1</v>
      </c>
      <c r="BH360" s="59"/>
      <c r="BI360" s="59"/>
      <c r="BJ360" s="59"/>
      <c r="BK360" s="1"/>
    </row>
    <row r="361" spans="1:63">
      <c r="A361" s="1" t="s">
        <v>116</v>
      </c>
      <c r="B361" s="1">
        <v>47</v>
      </c>
      <c r="C361" s="1" t="s">
        <v>6</v>
      </c>
      <c r="D361" s="1" t="s">
        <v>762</v>
      </c>
      <c r="E361" s="1" t="s">
        <v>763</v>
      </c>
      <c r="F361" s="59">
        <v>6</v>
      </c>
      <c r="G361" s="59">
        <v>4</v>
      </c>
      <c r="H361" s="59">
        <v>4</v>
      </c>
      <c r="I361" s="59">
        <v>4</v>
      </c>
      <c r="J361" s="78"/>
      <c r="K361" s="118">
        <f t="shared" si="34"/>
        <v>18</v>
      </c>
      <c r="L361" s="202">
        <v>6</v>
      </c>
      <c r="M361" s="206">
        <v>2</v>
      </c>
      <c r="N361" s="209">
        <v>24</v>
      </c>
      <c r="O361" s="209">
        <v>3</v>
      </c>
      <c r="P361" s="211"/>
      <c r="Q361" s="79">
        <v>6</v>
      </c>
      <c r="R361" s="59">
        <v>4</v>
      </c>
      <c r="S361" s="59">
        <v>4</v>
      </c>
      <c r="T361" s="78">
        <v>4</v>
      </c>
      <c r="U361" s="121">
        <f t="shared" si="35"/>
        <v>18</v>
      </c>
      <c r="V361" s="202"/>
      <c r="W361" s="206"/>
      <c r="X361" s="209"/>
      <c r="Y361" s="211"/>
      <c r="Z361" s="79">
        <v>6</v>
      </c>
      <c r="AA361" s="59">
        <v>4</v>
      </c>
      <c r="AB361" s="59">
        <v>4</v>
      </c>
      <c r="AC361" s="59">
        <v>4</v>
      </c>
      <c r="AD361" s="78"/>
      <c r="AE361" s="121">
        <f t="shared" si="36"/>
        <v>18</v>
      </c>
      <c r="AF361" s="202"/>
      <c r="AG361" s="206"/>
      <c r="AH361" s="209"/>
      <c r="AI361" s="209"/>
      <c r="AJ361" s="211"/>
      <c r="AK361" s="79">
        <v>6</v>
      </c>
      <c r="AL361" s="59">
        <v>4</v>
      </c>
      <c r="AM361" s="59">
        <v>4</v>
      </c>
      <c r="AN361" s="78">
        <v>4</v>
      </c>
      <c r="AO361" s="222"/>
      <c r="AP361" s="202"/>
      <c r="AQ361" s="206"/>
      <c r="AR361" s="209"/>
      <c r="AS361" s="211"/>
      <c r="AT361" s="79">
        <v>6</v>
      </c>
      <c r="AU361" s="59">
        <v>4</v>
      </c>
      <c r="AV361" s="59">
        <v>4</v>
      </c>
      <c r="AW361" s="59">
        <v>4</v>
      </c>
      <c r="AX361" s="78"/>
      <c r="AY361" s="222"/>
      <c r="AZ361" s="202"/>
      <c r="BA361" s="206"/>
      <c r="BB361" s="209"/>
      <c r="BC361" s="209"/>
      <c r="BD361" s="211"/>
      <c r="BE361" s="79">
        <v>6</v>
      </c>
      <c r="BF361" s="59">
        <v>4</v>
      </c>
      <c r="BG361" s="59">
        <v>4</v>
      </c>
      <c r="BH361" s="59"/>
      <c r="BI361" s="59"/>
      <c r="BJ361" s="59"/>
      <c r="BK361" s="1"/>
    </row>
    <row r="362" spans="1:63">
      <c r="A362" s="1" t="s">
        <v>116</v>
      </c>
      <c r="B362" s="1">
        <v>47</v>
      </c>
      <c r="C362" s="1" t="s">
        <v>10</v>
      </c>
      <c r="D362" s="1" t="s">
        <v>461</v>
      </c>
      <c r="E362" s="1" t="s">
        <v>462</v>
      </c>
      <c r="F362" s="59"/>
      <c r="G362" s="59"/>
      <c r="H362" s="59"/>
      <c r="I362" s="59"/>
      <c r="J362" s="78"/>
      <c r="K362" s="118">
        <f t="shared" si="34"/>
        <v>0</v>
      </c>
      <c r="L362" s="202"/>
      <c r="M362" s="206">
        <v>12</v>
      </c>
      <c r="N362" s="209">
        <v>4</v>
      </c>
      <c r="O362" s="209">
        <v>1</v>
      </c>
      <c r="P362" s="211"/>
      <c r="Q362" s="79"/>
      <c r="R362" s="59"/>
      <c r="S362" s="59"/>
      <c r="T362" s="78"/>
      <c r="U362" s="121">
        <f t="shared" si="35"/>
        <v>0</v>
      </c>
      <c r="V362" s="202"/>
      <c r="W362" s="206"/>
      <c r="X362" s="209"/>
      <c r="Y362" s="211"/>
      <c r="Z362" s="79"/>
      <c r="AA362" s="59"/>
      <c r="AB362" s="59"/>
      <c r="AC362" s="59"/>
      <c r="AD362" s="78"/>
      <c r="AE362" s="121">
        <f t="shared" si="36"/>
        <v>0</v>
      </c>
      <c r="AF362" s="202"/>
      <c r="AG362" s="206"/>
      <c r="AH362" s="209"/>
      <c r="AI362" s="209"/>
      <c r="AJ362" s="211"/>
      <c r="AK362" s="79"/>
      <c r="AL362" s="59"/>
      <c r="AM362" s="59"/>
      <c r="AN362" s="78"/>
      <c r="AO362" s="222"/>
      <c r="AP362" s="202"/>
      <c r="AQ362" s="206"/>
      <c r="AR362" s="209"/>
      <c r="AS362" s="211"/>
      <c r="AT362" s="79"/>
      <c r="AU362" s="59"/>
      <c r="AV362" s="59"/>
      <c r="AW362" s="59"/>
      <c r="AX362" s="78"/>
      <c r="AY362" s="222"/>
      <c r="AZ362" s="202"/>
      <c r="BA362" s="206"/>
      <c r="BB362" s="209"/>
      <c r="BC362" s="209"/>
      <c r="BD362" s="211"/>
      <c r="BE362" s="79"/>
      <c r="BF362" s="59"/>
      <c r="BG362" s="59"/>
      <c r="BH362" s="59"/>
      <c r="BI362" s="59"/>
      <c r="BJ362" s="59"/>
      <c r="BK362" s="1"/>
    </row>
  </sheetData>
  <autoFilter ref="A4:BK362" xr:uid="{D37FCBDA-6614-480C-8CA2-368050B2EA52}">
    <sortState xmlns:xlrd2="http://schemas.microsoft.com/office/spreadsheetml/2017/richdata2" ref="A5:BK362">
      <sortCondition ref="A4:A362"/>
    </sortState>
  </autoFilter>
  <mergeCells count="18">
    <mergeCell ref="F2:J2"/>
    <mergeCell ref="L2:P2"/>
    <mergeCell ref="F1:P1"/>
    <mergeCell ref="Q1:Y1"/>
    <mergeCell ref="Q2:T2"/>
    <mergeCell ref="V2:Y2"/>
    <mergeCell ref="Z1:AJ1"/>
    <mergeCell ref="Z2:AD2"/>
    <mergeCell ref="AF2:AJ2"/>
    <mergeCell ref="AK1:AS1"/>
    <mergeCell ref="AK2:AN2"/>
    <mergeCell ref="AP2:AS2"/>
    <mergeCell ref="AT1:BD1"/>
    <mergeCell ref="AT2:AX2"/>
    <mergeCell ref="AZ2:BD2"/>
    <mergeCell ref="BE1:BK1"/>
    <mergeCell ref="BE2:BG2"/>
    <mergeCell ref="BI2:BK2"/>
  </mergeCells>
  <dataValidations count="1">
    <dataValidation type="list" allowBlank="1" showInputMessage="1" showErrorMessage="1" sqref="C154:C182 C234:C362 C6:C150" xr:uid="{F1BCAE1D-E8CF-4C7E-B760-0C671BD0454F}">
      <formula1>#REF!</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93A6E-2244-4154-9F82-E2833A8B4EE0}">
  <dimension ref="A1:AC475"/>
  <sheetViews>
    <sheetView topLeftCell="A462" workbookViewId="0">
      <selection activeCell="W467" sqref="W467"/>
    </sheetView>
  </sheetViews>
  <sheetFormatPr defaultColWidth="8.85546875" defaultRowHeight="14.45"/>
  <cols>
    <col min="1" max="1" width="5" customWidth="1"/>
    <col min="2" max="2" width="18" customWidth="1"/>
    <col min="3" max="3" width="15.140625" customWidth="1"/>
    <col min="4" max="4" width="18.140625" style="141" customWidth="1"/>
    <col min="5" max="5" width="46.140625" customWidth="1"/>
    <col min="6" max="6" width="69.42578125" customWidth="1"/>
    <col min="7" max="7" width="28.5703125" customWidth="1"/>
    <col min="8" max="8" width="17.85546875" style="134" customWidth="1"/>
    <col min="9" max="9" width="15.5703125" style="134" customWidth="1"/>
    <col min="10" max="10" width="21.5703125" style="134" customWidth="1"/>
    <col min="14" max="14" width="17.7109375" customWidth="1"/>
    <col min="16" max="22" width="8.85546875" style="132"/>
    <col min="23" max="23" width="111.140625" bestFit="1" customWidth="1"/>
    <col min="24" max="24" width="16.140625" customWidth="1"/>
    <col min="25" max="25" width="15.85546875" customWidth="1"/>
    <col min="26" max="26" width="11.42578125" customWidth="1"/>
    <col min="27" max="27" width="16.5703125" bestFit="1" customWidth="1"/>
    <col min="28" max="28" width="21.85546875" bestFit="1" customWidth="1"/>
    <col min="29" max="29" width="18.28515625" bestFit="1" customWidth="1"/>
    <col min="30" max="30" width="19.140625" bestFit="1" customWidth="1"/>
    <col min="31" max="31" width="6.42578125" bestFit="1" customWidth="1"/>
    <col min="32" max="32" width="5.42578125" bestFit="1" customWidth="1"/>
    <col min="33" max="35" width="3.7109375" bestFit="1" customWidth="1"/>
    <col min="36" max="38" width="4.7109375" bestFit="1" customWidth="1"/>
    <col min="39" max="50" width="5.7109375" bestFit="1" customWidth="1"/>
    <col min="51" max="78" width="6.7109375" bestFit="1" customWidth="1"/>
    <col min="79" max="79" width="12.7109375" bestFit="1" customWidth="1"/>
  </cols>
  <sheetData>
    <row r="1" spans="1:29" ht="43.15">
      <c r="A1" s="136" t="s">
        <v>147</v>
      </c>
      <c r="B1" s="138" t="s">
        <v>2</v>
      </c>
      <c r="C1" s="139" t="s">
        <v>148</v>
      </c>
      <c r="D1" s="138" t="s">
        <v>149</v>
      </c>
      <c r="E1" s="139" t="s">
        <v>150</v>
      </c>
      <c r="F1" s="139" t="s">
        <v>3</v>
      </c>
      <c r="G1" s="139" t="s">
        <v>119</v>
      </c>
      <c r="H1" s="142" t="s">
        <v>151</v>
      </c>
      <c r="I1" s="142" t="s">
        <v>152</v>
      </c>
      <c r="J1" s="142" t="s">
        <v>153</v>
      </c>
      <c r="K1" s="139" t="s">
        <v>154</v>
      </c>
      <c r="L1" s="138" t="s">
        <v>155</v>
      </c>
      <c r="M1" s="138" t="s">
        <v>156</v>
      </c>
      <c r="N1" s="143" t="s">
        <v>157</v>
      </c>
      <c r="O1" s="139" t="s">
        <v>117</v>
      </c>
      <c r="P1" s="144" t="s">
        <v>158</v>
      </c>
      <c r="Q1" s="138" t="s">
        <v>159</v>
      </c>
      <c r="R1" s="144" t="s">
        <v>160</v>
      </c>
      <c r="S1" s="138" t="s">
        <v>161</v>
      </c>
      <c r="T1" s="144" t="s">
        <v>162</v>
      </c>
      <c r="U1" s="138" t="s">
        <v>163</v>
      </c>
      <c r="V1" s="138" t="s">
        <v>164</v>
      </c>
      <c r="W1" s="138" t="s">
        <v>165</v>
      </c>
      <c r="X1" s="138" t="s">
        <v>764</v>
      </c>
      <c r="Y1" s="138" t="s">
        <v>765</v>
      </c>
    </row>
    <row r="2" spans="1:29">
      <c r="A2" s="1"/>
      <c r="B2" s="1" t="s">
        <v>135</v>
      </c>
      <c r="C2" s="1"/>
      <c r="D2" s="176"/>
      <c r="E2" s="176" t="s">
        <v>766</v>
      </c>
      <c r="F2" s="176" t="s">
        <v>766</v>
      </c>
      <c r="G2" s="1" t="s">
        <v>767</v>
      </c>
      <c r="H2" s="234">
        <v>44579</v>
      </c>
      <c r="I2" s="234">
        <v>44585</v>
      </c>
      <c r="J2" s="234">
        <v>44585</v>
      </c>
      <c r="K2" s="1"/>
      <c r="L2" s="1">
        <f t="shared" ref="L2:L33" si="0">IF(EXACT(_xlfn.DAYS(H2,I2),0),1,_xlfn.DAYS(I2,H2))</f>
        <v>6</v>
      </c>
      <c r="M2" s="1">
        <f t="shared" ref="M2:M33" si="1">IF(EXACT(_xlfn.DAYS(H2,J2),0),1,_xlfn.DAYS(J2,H2))</f>
        <v>6</v>
      </c>
      <c r="N2" s="169">
        <f t="shared" ref="N2:N65" si="2">(M2-L2)/L2</f>
        <v>0</v>
      </c>
      <c r="O2" s="198" t="s">
        <v>168</v>
      </c>
      <c r="P2" s="182">
        <v>0</v>
      </c>
      <c r="Q2" s="182">
        <f>HLOOKUP(O2,Pesos!$C$4:$H$8,3,FALSE)*P2</f>
        <v>0</v>
      </c>
      <c r="R2" s="182">
        <v>0</v>
      </c>
      <c r="S2" s="182">
        <f>HLOOKUP(O2,Pesos!$C$4:$H$8,4,FALSE)*R2</f>
        <v>0</v>
      </c>
      <c r="T2" s="182">
        <v>0</v>
      </c>
      <c r="U2" s="182">
        <f>HLOOKUP(O2,Pesos!$C$4:$H$8,4,FALSE)*T2</f>
        <v>0</v>
      </c>
      <c r="V2" s="182">
        <f t="shared" ref="V2:V21" si="3">Q2+S2+U2</f>
        <v>0</v>
      </c>
      <c r="W2" s="1"/>
    </row>
    <row r="3" spans="1:29">
      <c r="A3" s="1"/>
      <c r="B3" s="1" t="s">
        <v>135</v>
      </c>
      <c r="C3" s="1"/>
      <c r="D3" s="176"/>
      <c r="E3" s="176" t="s">
        <v>768</v>
      </c>
      <c r="F3" s="1" t="s">
        <v>768</v>
      </c>
      <c r="G3" s="1" t="s">
        <v>769</v>
      </c>
      <c r="H3" s="478">
        <v>44610</v>
      </c>
      <c r="I3" s="478">
        <v>44610</v>
      </c>
      <c r="J3" s="478">
        <v>44610</v>
      </c>
      <c r="K3" s="1"/>
      <c r="L3" s="1">
        <f t="shared" si="0"/>
        <v>1</v>
      </c>
      <c r="M3" s="1">
        <f t="shared" si="1"/>
        <v>1</v>
      </c>
      <c r="N3" s="169">
        <f t="shared" si="2"/>
        <v>0</v>
      </c>
      <c r="O3" s="198" t="s">
        <v>168</v>
      </c>
      <c r="P3" s="182">
        <v>0</v>
      </c>
      <c r="Q3" s="182">
        <f>HLOOKUP(O3,Pesos!$C$4:$H$8,3,FALSE)*P3</f>
        <v>0</v>
      </c>
      <c r="R3" s="182">
        <v>0</v>
      </c>
      <c r="S3" s="182">
        <f>HLOOKUP(O3,Pesos!$C$4:$H$8,4,FALSE)*R3</f>
        <v>0</v>
      </c>
      <c r="T3" s="182">
        <v>0</v>
      </c>
      <c r="U3" s="182">
        <f>HLOOKUP(O3,Pesos!$C$4:$H$8,4,FALSE)*T3</f>
        <v>0</v>
      </c>
      <c r="V3" s="182">
        <f t="shared" si="3"/>
        <v>0</v>
      </c>
      <c r="W3" s="1"/>
    </row>
    <row r="4" spans="1:29">
      <c r="A4" s="1"/>
      <c r="B4" s="1" t="s">
        <v>169</v>
      </c>
      <c r="C4" s="1" t="s">
        <v>770</v>
      </c>
      <c r="D4" s="176">
        <v>365335</v>
      </c>
      <c r="E4" s="176" t="s">
        <v>771</v>
      </c>
      <c r="F4" s="1" t="s">
        <v>772</v>
      </c>
      <c r="G4" s="1" t="s">
        <v>773</v>
      </c>
      <c r="H4" s="234">
        <v>44627.736111111109</v>
      </c>
      <c r="I4" s="234">
        <v>44627.736111111109</v>
      </c>
      <c r="J4" s="234">
        <v>44627.736111111109</v>
      </c>
      <c r="K4" s="1"/>
      <c r="L4" s="1">
        <f t="shared" si="0"/>
        <v>1</v>
      </c>
      <c r="M4" s="1">
        <f t="shared" si="1"/>
        <v>1</v>
      </c>
      <c r="N4" s="169">
        <f t="shared" si="2"/>
        <v>0</v>
      </c>
      <c r="O4" s="198" t="s">
        <v>168</v>
      </c>
      <c r="P4" s="182">
        <v>0</v>
      </c>
      <c r="Q4" s="182">
        <f>HLOOKUP(O4,Pesos!$C$4:$H$8,3,FALSE)*P4</f>
        <v>0</v>
      </c>
      <c r="R4" s="182">
        <v>0</v>
      </c>
      <c r="S4" s="182">
        <f>HLOOKUP(O4,Pesos!$C$4:$H$8,4,FALSE)*R4</f>
        <v>0</v>
      </c>
      <c r="T4" s="182">
        <v>0</v>
      </c>
      <c r="U4" s="182">
        <f>HLOOKUP(O4,Pesos!$C$4:$H$8,4,FALSE)*T4</f>
        <v>0</v>
      </c>
      <c r="V4" s="182">
        <f t="shared" si="3"/>
        <v>0</v>
      </c>
      <c r="W4" s="1"/>
    </row>
    <row r="5" spans="1:29">
      <c r="A5" s="1"/>
      <c r="B5" s="1" t="s">
        <v>169</v>
      </c>
      <c r="C5" s="1" t="s">
        <v>770</v>
      </c>
      <c r="D5" s="176">
        <v>365330</v>
      </c>
      <c r="E5" s="176" t="s">
        <v>774</v>
      </c>
      <c r="F5" s="1" t="s">
        <v>775</v>
      </c>
      <c r="G5" s="1" t="s">
        <v>776</v>
      </c>
      <c r="H5" s="234">
        <v>44627.73333333333</v>
      </c>
      <c r="I5" s="234">
        <v>44627.73333333333</v>
      </c>
      <c r="J5" s="234">
        <v>44627.73333333333</v>
      </c>
      <c r="K5" s="1"/>
      <c r="L5" s="1">
        <f t="shared" si="0"/>
        <v>1</v>
      </c>
      <c r="M5" s="1">
        <f t="shared" si="1"/>
        <v>1</v>
      </c>
      <c r="N5" s="169">
        <f t="shared" si="2"/>
        <v>0</v>
      </c>
      <c r="O5" s="198" t="s">
        <v>168</v>
      </c>
      <c r="P5" s="182"/>
      <c r="Q5" s="182">
        <f>HLOOKUP(O5,Pesos!$C$4:$H$8,3,FALSE)*P5</f>
        <v>0</v>
      </c>
      <c r="R5" s="182">
        <v>0</v>
      </c>
      <c r="S5" s="182">
        <f>HLOOKUP(O5,Pesos!$C$4:$H$8,4,FALSE)*R5</f>
        <v>0</v>
      </c>
      <c r="T5" s="182">
        <v>0</v>
      </c>
      <c r="U5" s="182">
        <f>HLOOKUP(O5,Pesos!$C$4:$H$8,4,FALSE)*T5</f>
        <v>0</v>
      </c>
      <c r="V5" s="182">
        <f t="shared" si="3"/>
        <v>0</v>
      </c>
      <c r="W5" s="1"/>
    </row>
    <row r="6" spans="1:29">
      <c r="A6" s="1"/>
      <c r="B6" s="1" t="s">
        <v>169</v>
      </c>
      <c r="C6" s="1" t="s">
        <v>770</v>
      </c>
      <c r="D6" s="176">
        <v>365325</v>
      </c>
      <c r="E6" s="176" t="s">
        <v>777</v>
      </c>
      <c r="F6" s="1" t="s">
        <v>778</v>
      </c>
      <c r="G6" s="1" t="s">
        <v>779</v>
      </c>
      <c r="H6" s="234">
        <v>44627.727083333331</v>
      </c>
      <c r="I6" s="234">
        <v>44627.727083333331</v>
      </c>
      <c r="J6" s="234">
        <v>44627.727083333331</v>
      </c>
      <c r="K6" s="1"/>
      <c r="L6" s="1">
        <v>3</v>
      </c>
      <c r="M6" s="1">
        <f t="shared" si="1"/>
        <v>1</v>
      </c>
      <c r="N6" s="169">
        <f t="shared" si="2"/>
        <v>-0.66666666666666663</v>
      </c>
      <c r="O6" s="198" t="s">
        <v>168</v>
      </c>
      <c r="P6" s="182">
        <v>0</v>
      </c>
      <c r="Q6" s="182">
        <f>HLOOKUP(O6,Pesos!$C$4:$H$8,3,FALSE)*P6</f>
        <v>0</v>
      </c>
      <c r="R6" s="182">
        <v>0</v>
      </c>
      <c r="S6" s="182">
        <v>0</v>
      </c>
      <c r="T6" s="182">
        <v>0</v>
      </c>
      <c r="U6" s="182">
        <f>HLOOKUP(O6,Pesos!$C$4:$H$8,4,FALSE)*T6</f>
        <v>0</v>
      </c>
      <c r="V6" s="182">
        <f t="shared" si="3"/>
        <v>0</v>
      </c>
      <c r="W6" s="1"/>
    </row>
    <row r="7" spans="1:29">
      <c r="A7" s="1"/>
      <c r="B7" s="1" t="s">
        <v>169</v>
      </c>
      <c r="C7" s="1" t="s">
        <v>770</v>
      </c>
      <c r="D7" s="176">
        <v>365315</v>
      </c>
      <c r="E7" s="176" t="s">
        <v>780</v>
      </c>
      <c r="F7" s="1" t="s">
        <v>781</v>
      </c>
      <c r="G7" s="1" t="s">
        <v>782</v>
      </c>
      <c r="H7" s="234">
        <v>44627.722222222219</v>
      </c>
      <c r="I7" s="234">
        <v>44627.722222222219</v>
      </c>
      <c r="J7" s="234">
        <v>44627.722222222219</v>
      </c>
      <c r="K7" s="1"/>
      <c r="L7" s="1">
        <f t="shared" si="0"/>
        <v>1</v>
      </c>
      <c r="M7" s="1">
        <f t="shared" si="1"/>
        <v>1</v>
      </c>
      <c r="N7" s="169">
        <f t="shared" si="2"/>
        <v>0</v>
      </c>
      <c r="O7" s="198" t="s">
        <v>168</v>
      </c>
      <c r="P7" s="182">
        <v>0</v>
      </c>
      <c r="Q7" s="182">
        <f>HLOOKUP(O7,Pesos!$C$4:$H$8,3,FALSE)*P7</f>
        <v>0</v>
      </c>
      <c r="R7" s="182">
        <v>0</v>
      </c>
      <c r="S7" s="182">
        <f>HLOOKUP(O7,Pesos!$C$4:$H$8,4,FALSE)*R7</f>
        <v>0</v>
      </c>
      <c r="T7" s="182">
        <v>0</v>
      </c>
      <c r="U7" s="182">
        <f>HLOOKUP(O7,Pesos!$C$4:$H$8,4,FALSE)*T7</f>
        <v>0</v>
      </c>
      <c r="V7" s="182">
        <f t="shared" si="3"/>
        <v>0</v>
      </c>
      <c r="W7" s="1"/>
    </row>
    <row r="8" spans="1:29">
      <c r="A8" s="1"/>
      <c r="B8" s="1" t="s">
        <v>169</v>
      </c>
      <c r="C8" s="1" t="s">
        <v>770</v>
      </c>
      <c r="D8" s="176">
        <v>365153</v>
      </c>
      <c r="E8" s="176" t="s">
        <v>783</v>
      </c>
      <c r="F8" s="1" t="s">
        <v>784</v>
      </c>
      <c r="G8" s="1" t="s">
        <v>785</v>
      </c>
      <c r="H8" s="234">
        <v>44627.48333333333</v>
      </c>
      <c r="I8" s="234">
        <v>44627.48333333333</v>
      </c>
      <c r="J8" s="234">
        <v>44627.48333333333</v>
      </c>
      <c r="K8" s="1"/>
      <c r="L8" s="1">
        <f t="shared" si="0"/>
        <v>1</v>
      </c>
      <c r="M8" s="1">
        <f t="shared" si="1"/>
        <v>1</v>
      </c>
      <c r="N8" s="169">
        <f t="shared" si="2"/>
        <v>0</v>
      </c>
      <c r="O8" s="198" t="s">
        <v>168</v>
      </c>
      <c r="P8" s="182">
        <v>0</v>
      </c>
      <c r="Q8" s="182">
        <f>HLOOKUP(O8,Pesos!$C$4:$H$8,3,FALSE)*P8</f>
        <v>0</v>
      </c>
      <c r="R8" s="182">
        <v>0</v>
      </c>
      <c r="S8" s="182">
        <f>HLOOKUP(O8,Pesos!$C$4:$H$8,4,FALSE)*R8</f>
        <v>0</v>
      </c>
      <c r="T8" s="182">
        <v>0</v>
      </c>
      <c r="U8" s="182">
        <f>HLOOKUP(O8,Pesos!$C$4:$H$8,4,FALSE)*T8</f>
        <v>0</v>
      </c>
      <c r="V8" s="182">
        <f t="shared" si="3"/>
        <v>0</v>
      </c>
      <c r="W8" s="1"/>
    </row>
    <row r="9" spans="1:29">
      <c r="A9" s="1"/>
      <c r="B9" s="1" t="s">
        <v>169</v>
      </c>
      <c r="C9" s="1" t="s">
        <v>770</v>
      </c>
      <c r="D9" s="176">
        <v>365162</v>
      </c>
      <c r="E9" s="176" t="s">
        <v>786</v>
      </c>
      <c r="F9" s="1" t="s">
        <v>787</v>
      </c>
      <c r="G9" s="1" t="s">
        <v>773</v>
      </c>
      <c r="H9" s="234">
        <v>44627.504166666666</v>
      </c>
      <c r="I9" s="234">
        <v>44627.504166666666</v>
      </c>
      <c r="J9" s="234">
        <v>44627.504166666666</v>
      </c>
      <c r="K9" s="1"/>
      <c r="L9" s="1">
        <f t="shared" si="0"/>
        <v>1</v>
      </c>
      <c r="M9" s="1">
        <f t="shared" si="1"/>
        <v>1</v>
      </c>
      <c r="N9" s="169">
        <f t="shared" si="2"/>
        <v>0</v>
      </c>
      <c r="O9" s="198" t="s">
        <v>168</v>
      </c>
      <c r="P9" s="182">
        <v>0</v>
      </c>
      <c r="Q9" s="182">
        <f>HLOOKUP(O9,Pesos!$C$4:$H$8,3,FALSE)*P9</f>
        <v>0</v>
      </c>
      <c r="R9" s="182">
        <v>0</v>
      </c>
      <c r="S9" s="182">
        <f>HLOOKUP(O9,Pesos!$C$4:$H$8,4,FALSE)*R9</f>
        <v>0</v>
      </c>
      <c r="T9" s="182">
        <v>0</v>
      </c>
      <c r="U9" s="182">
        <f>HLOOKUP(O9,Pesos!$C$4:$H$8,4,FALSE)*T9</f>
        <v>0</v>
      </c>
      <c r="V9" s="182">
        <f t="shared" si="3"/>
        <v>0</v>
      </c>
      <c r="W9" s="1"/>
    </row>
    <row r="10" spans="1:29">
      <c r="A10" s="1"/>
      <c r="B10" s="1" t="s">
        <v>169</v>
      </c>
      <c r="C10" s="1" t="s">
        <v>770</v>
      </c>
      <c r="D10" s="176">
        <v>365014</v>
      </c>
      <c r="E10" s="176" t="s">
        <v>788</v>
      </c>
      <c r="F10" s="1" t="s">
        <v>789</v>
      </c>
      <c r="G10" s="1" t="s">
        <v>790</v>
      </c>
      <c r="H10" s="234">
        <v>44625.679861111108</v>
      </c>
      <c r="I10" s="234">
        <v>44625.679861111108</v>
      </c>
      <c r="J10" s="234">
        <v>44625.679861111108</v>
      </c>
      <c r="K10" s="1"/>
      <c r="L10" s="1">
        <f t="shared" si="0"/>
        <v>1</v>
      </c>
      <c r="M10" s="1">
        <f t="shared" si="1"/>
        <v>1</v>
      </c>
      <c r="N10" s="169">
        <f t="shared" si="2"/>
        <v>0</v>
      </c>
      <c r="O10" s="198" t="s">
        <v>168</v>
      </c>
      <c r="P10" s="182">
        <v>0</v>
      </c>
      <c r="Q10" s="182">
        <f>HLOOKUP(O10,Pesos!$C$4:$H$8,3,FALSE)*P10</f>
        <v>0</v>
      </c>
      <c r="R10" s="182">
        <v>0</v>
      </c>
      <c r="S10" s="182">
        <f>HLOOKUP(O10,Pesos!$C$4:$H$8,4,FALSE)*R10</f>
        <v>0</v>
      </c>
      <c r="T10" s="182">
        <v>0</v>
      </c>
      <c r="U10" s="182">
        <f>HLOOKUP(O10,Pesos!$C$4:$H$8,4,FALSE)*T10</f>
        <v>0</v>
      </c>
      <c r="V10" s="182">
        <f t="shared" si="3"/>
        <v>0</v>
      </c>
      <c r="W10" s="1"/>
    </row>
    <row r="11" spans="1:29">
      <c r="A11" s="1"/>
      <c r="B11" s="1" t="s">
        <v>169</v>
      </c>
      <c r="C11" s="1" t="s">
        <v>770</v>
      </c>
      <c r="D11" s="176">
        <v>365013</v>
      </c>
      <c r="E11" s="176" t="s">
        <v>791</v>
      </c>
      <c r="F11" s="1" t="s">
        <v>792</v>
      </c>
      <c r="G11" s="1" t="s">
        <v>782</v>
      </c>
      <c r="H11" s="234">
        <v>44625.667361111111</v>
      </c>
      <c r="I11" s="234">
        <v>44625.667361111111</v>
      </c>
      <c r="J11" s="234">
        <v>44625.667361111111</v>
      </c>
      <c r="K11" s="1"/>
      <c r="L11" s="1">
        <f t="shared" si="0"/>
        <v>1</v>
      </c>
      <c r="M11" s="1">
        <f t="shared" si="1"/>
        <v>1</v>
      </c>
      <c r="N11" s="169">
        <f t="shared" si="2"/>
        <v>0</v>
      </c>
      <c r="O11" s="198" t="s">
        <v>168</v>
      </c>
      <c r="P11" s="182">
        <v>0</v>
      </c>
      <c r="Q11" s="182">
        <f>HLOOKUP(O11,Pesos!$C$4:$H$8,3,FALSE)*P11</f>
        <v>0</v>
      </c>
      <c r="R11" s="182">
        <v>0</v>
      </c>
      <c r="S11" s="182">
        <f>HLOOKUP(O11,Pesos!$C$4:$H$8,4,FALSE)*R11</f>
        <v>0</v>
      </c>
      <c r="T11" s="182">
        <v>0</v>
      </c>
      <c r="U11" s="182">
        <f>HLOOKUP(O11,Pesos!$C$4:$H$8,4,FALSE)*T11</f>
        <v>0</v>
      </c>
      <c r="V11" s="182">
        <f t="shared" si="3"/>
        <v>0</v>
      </c>
      <c r="W11" s="1"/>
      <c r="AA11" s="8" t="s">
        <v>26</v>
      </c>
      <c r="AB11" t="s">
        <v>166</v>
      </c>
      <c r="AC11" t="s">
        <v>167</v>
      </c>
    </row>
    <row r="12" spans="1:29">
      <c r="A12" s="1"/>
      <c r="B12" s="1" t="s">
        <v>169</v>
      </c>
      <c r="C12" s="1" t="s">
        <v>770</v>
      </c>
      <c r="D12" s="176">
        <v>361441</v>
      </c>
      <c r="E12" s="176" t="s">
        <v>793</v>
      </c>
      <c r="F12" s="1" t="s">
        <v>794</v>
      </c>
      <c r="G12" s="1" t="s">
        <v>795</v>
      </c>
      <c r="H12" s="234">
        <v>44611.561805555553</v>
      </c>
      <c r="I12" s="234">
        <v>44611.561805555553</v>
      </c>
      <c r="J12" s="234">
        <v>44611.561805555553</v>
      </c>
      <c r="K12" s="1"/>
      <c r="L12" s="1">
        <f t="shared" si="0"/>
        <v>1</v>
      </c>
      <c r="M12" s="1">
        <f t="shared" si="1"/>
        <v>1</v>
      </c>
      <c r="N12" s="169">
        <f t="shared" si="2"/>
        <v>0</v>
      </c>
      <c r="O12" s="198" t="s">
        <v>168</v>
      </c>
      <c r="P12" s="182">
        <v>0</v>
      </c>
      <c r="Q12" s="182">
        <f>HLOOKUP(O12,Pesos!$C$4:$H$8,3,FALSE)*P12</f>
        <v>0</v>
      </c>
      <c r="R12" s="182">
        <v>0</v>
      </c>
      <c r="S12" s="182">
        <f>HLOOKUP(O12,Pesos!$C$4:$H$8,4,FALSE)*R12</f>
        <v>0</v>
      </c>
      <c r="T12" s="182">
        <v>0</v>
      </c>
      <c r="U12" s="182">
        <f>HLOOKUP(O12,Pesos!$C$4:$H$8,4,FALSE)*T12</f>
        <v>0</v>
      </c>
      <c r="V12" s="182">
        <f t="shared" si="3"/>
        <v>0</v>
      </c>
      <c r="W12" s="1"/>
      <c r="AA12" s="6" t="s">
        <v>169</v>
      </c>
      <c r="AB12" s="11">
        <v>-8.658008658008658E-3</v>
      </c>
      <c r="AC12">
        <v>0</v>
      </c>
    </row>
    <row r="13" spans="1:29">
      <c r="A13" s="1"/>
      <c r="B13" s="1" t="s">
        <v>169</v>
      </c>
      <c r="C13" s="1" t="s">
        <v>770</v>
      </c>
      <c r="D13" s="176">
        <v>364726</v>
      </c>
      <c r="E13" s="176" t="s">
        <v>796</v>
      </c>
      <c r="F13" s="1" t="s">
        <v>797</v>
      </c>
      <c r="G13" s="1" t="s">
        <v>798</v>
      </c>
      <c r="H13" s="234">
        <v>44624.43472222222</v>
      </c>
      <c r="I13" s="234">
        <v>44624.43472222222</v>
      </c>
      <c r="J13" s="234">
        <v>44624.43472222222</v>
      </c>
      <c r="K13" s="1"/>
      <c r="L13" s="1">
        <f t="shared" si="0"/>
        <v>1</v>
      </c>
      <c r="M13" s="1">
        <f t="shared" si="1"/>
        <v>1</v>
      </c>
      <c r="N13" s="169">
        <f t="shared" si="2"/>
        <v>0</v>
      </c>
      <c r="O13" s="198" t="s">
        <v>168</v>
      </c>
      <c r="P13" s="182">
        <v>0</v>
      </c>
      <c r="Q13" s="182">
        <f>HLOOKUP(O13,Pesos!$C$4:$H$8,3,FALSE)*P13</f>
        <v>0</v>
      </c>
      <c r="R13" s="182">
        <v>0</v>
      </c>
      <c r="S13" s="182">
        <f>HLOOKUP(O13,Pesos!$C$4:$H$8,4,FALSE)*R13</f>
        <v>0</v>
      </c>
      <c r="T13" s="182">
        <v>0</v>
      </c>
      <c r="U13" s="182">
        <f>HLOOKUP(O13,Pesos!$C$4:$H$8,4,FALSE)*T13</f>
        <v>0</v>
      </c>
      <c r="V13" s="182">
        <f t="shared" si="3"/>
        <v>0</v>
      </c>
      <c r="W13" s="1"/>
      <c r="AA13" s="6" t="s">
        <v>135</v>
      </c>
      <c r="AB13" s="11">
        <v>6.0606060606060608E-2</v>
      </c>
      <c r="AC13">
        <v>0</v>
      </c>
    </row>
    <row r="14" spans="1:29">
      <c r="A14" s="1"/>
      <c r="B14" s="1" t="s">
        <v>169</v>
      </c>
      <c r="C14" s="1" t="s">
        <v>770</v>
      </c>
      <c r="D14" s="176">
        <v>357386</v>
      </c>
      <c r="E14" s="176" t="s">
        <v>799</v>
      </c>
      <c r="F14" s="1" t="s">
        <v>800</v>
      </c>
      <c r="G14" s="1" t="s">
        <v>801</v>
      </c>
      <c r="H14" s="234">
        <v>44596.628472222219</v>
      </c>
      <c r="I14" s="234">
        <v>44624.397916666669</v>
      </c>
      <c r="J14" s="234">
        <v>44624.397916666669</v>
      </c>
      <c r="K14" s="1"/>
      <c r="L14" s="1">
        <f t="shared" si="0"/>
        <v>28</v>
      </c>
      <c r="M14" s="1">
        <f t="shared" si="1"/>
        <v>28</v>
      </c>
      <c r="N14" s="169">
        <f t="shared" si="2"/>
        <v>0</v>
      </c>
      <c r="O14" s="198" t="s">
        <v>168</v>
      </c>
      <c r="P14" s="182">
        <v>0</v>
      </c>
      <c r="Q14" s="182">
        <f>HLOOKUP(O14,Pesos!$C$4:$H$8,3,FALSE)*P14</f>
        <v>0</v>
      </c>
      <c r="R14" s="182">
        <v>0</v>
      </c>
      <c r="S14" s="182">
        <f>HLOOKUP(O14,Pesos!$C$4:$H$8,4,FALSE)*R14</f>
        <v>0</v>
      </c>
      <c r="T14" s="182">
        <v>0</v>
      </c>
      <c r="U14" s="182">
        <f>HLOOKUP(O14,Pesos!$C$4:$H$8,4,FALSE)*T14</f>
        <v>0</v>
      </c>
      <c r="V14" s="182">
        <f t="shared" si="3"/>
        <v>0</v>
      </c>
      <c r="W14" s="1"/>
      <c r="AA14" s="6" t="s">
        <v>170</v>
      </c>
      <c r="AB14" s="11" t="e">
        <v>#DIV/0!</v>
      </c>
      <c r="AC14">
        <v>4.5</v>
      </c>
    </row>
    <row r="15" spans="1:29">
      <c r="A15" s="1"/>
      <c r="B15" s="1" t="s">
        <v>169</v>
      </c>
      <c r="C15" s="1" t="s">
        <v>770</v>
      </c>
      <c r="D15" s="176">
        <v>364464</v>
      </c>
      <c r="E15" s="176" t="s">
        <v>802</v>
      </c>
      <c r="F15" s="1" t="s">
        <v>803</v>
      </c>
      <c r="G15" s="1" t="s">
        <v>798</v>
      </c>
      <c r="H15" s="234">
        <v>44623.584722222222</v>
      </c>
      <c r="I15" s="234">
        <v>44623.806944444441</v>
      </c>
      <c r="J15" s="234">
        <v>44623.806944444441</v>
      </c>
      <c r="K15" s="1"/>
      <c r="L15" s="1">
        <f t="shared" si="0"/>
        <v>1</v>
      </c>
      <c r="M15" s="1">
        <f t="shared" si="1"/>
        <v>1</v>
      </c>
      <c r="N15" s="169">
        <f t="shared" si="2"/>
        <v>0</v>
      </c>
      <c r="O15" s="198" t="s">
        <v>168</v>
      </c>
      <c r="P15" s="182">
        <v>0</v>
      </c>
      <c r="Q15" s="182">
        <f>HLOOKUP(O15,Pesos!$C$4:$H$8,3,FALSE)*P15</f>
        <v>0</v>
      </c>
      <c r="R15" s="182">
        <v>0</v>
      </c>
      <c r="S15" s="182">
        <f>HLOOKUP(O15,Pesos!$C$4:$H$8,4,FALSE)*R15</f>
        <v>0</v>
      </c>
      <c r="T15" s="182">
        <v>0</v>
      </c>
      <c r="U15" s="182">
        <f>HLOOKUP(O15,Pesos!$C$4:$H$8,4,FALSE)*T15</f>
        <v>0</v>
      </c>
      <c r="V15" s="182">
        <f t="shared" si="3"/>
        <v>0</v>
      </c>
      <c r="W15" s="1"/>
      <c r="AA15" s="6" t="s">
        <v>136</v>
      </c>
      <c r="AB15" s="11">
        <v>2.2841945288753801E-2</v>
      </c>
      <c r="AC15">
        <v>0</v>
      </c>
    </row>
    <row r="16" spans="1:29">
      <c r="A16" s="1"/>
      <c r="B16" s="1" t="s">
        <v>169</v>
      </c>
      <c r="C16" s="1" t="s">
        <v>770</v>
      </c>
      <c r="D16" s="176">
        <v>364449</v>
      </c>
      <c r="E16" s="176" t="s">
        <v>804</v>
      </c>
      <c r="F16" s="1" t="s">
        <v>805</v>
      </c>
      <c r="G16" s="1" t="s">
        <v>806</v>
      </c>
      <c r="H16" s="234">
        <v>44623.539583333331</v>
      </c>
      <c r="I16" s="234">
        <v>44623.539583333331</v>
      </c>
      <c r="J16" s="234">
        <v>44623.539583333331</v>
      </c>
      <c r="K16" s="1"/>
      <c r="L16" s="1">
        <f t="shared" si="0"/>
        <v>1</v>
      </c>
      <c r="M16" s="1">
        <f t="shared" si="1"/>
        <v>1</v>
      </c>
      <c r="N16" s="169">
        <f t="shared" si="2"/>
        <v>0</v>
      </c>
      <c r="O16" s="198" t="s">
        <v>168</v>
      </c>
      <c r="P16" s="182">
        <v>0</v>
      </c>
      <c r="Q16" s="182">
        <f>HLOOKUP(O16,Pesos!$C$4:$H$8,3,FALSE)*P16</f>
        <v>0</v>
      </c>
      <c r="R16" s="182">
        <v>0</v>
      </c>
      <c r="S16" s="182">
        <f>HLOOKUP(O16,Pesos!$C$4:$H$8,4,FALSE)*R16</f>
        <v>0</v>
      </c>
      <c r="T16" s="182">
        <v>0</v>
      </c>
      <c r="U16" s="182">
        <f>HLOOKUP(O16,Pesos!$C$4:$H$8,4,FALSE)*T16</f>
        <v>0</v>
      </c>
      <c r="V16" s="182">
        <f t="shared" si="3"/>
        <v>0</v>
      </c>
      <c r="W16" s="1"/>
      <c r="AA16" s="6" t="s">
        <v>235</v>
      </c>
      <c r="AB16" s="11">
        <v>8.1039755351681966E-2</v>
      </c>
      <c r="AC16">
        <v>0</v>
      </c>
    </row>
    <row r="17" spans="1:29">
      <c r="A17" s="1"/>
      <c r="B17" s="1" t="s">
        <v>169</v>
      </c>
      <c r="C17" s="1" t="s">
        <v>770</v>
      </c>
      <c r="D17" s="176">
        <v>362458</v>
      </c>
      <c r="E17" s="176" t="s">
        <v>807</v>
      </c>
      <c r="F17" s="1" t="s">
        <v>808</v>
      </c>
      <c r="G17" s="1" t="s">
        <v>809</v>
      </c>
      <c r="H17" s="234">
        <v>44615.840277777781</v>
      </c>
      <c r="I17" s="234">
        <v>44615.840277777781</v>
      </c>
      <c r="J17" s="234">
        <v>44615.840277777781</v>
      </c>
      <c r="K17" s="1"/>
      <c r="L17" s="1">
        <f t="shared" si="0"/>
        <v>1</v>
      </c>
      <c r="M17" s="1">
        <f t="shared" si="1"/>
        <v>1</v>
      </c>
      <c r="N17" s="169">
        <f t="shared" si="2"/>
        <v>0</v>
      </c>
      <c r="O17" s="198" t="s">
        <v>168</v>
      </c>
      <c r="P17" s="182">
        <v>0</v>
      </c>
      <c r="Q17" s="182">
        <f>HLOOKUP(O17,Pesos!$C$4:$H$8,3,FALSE)*P17</f>
        <v>0</v>
      </c>
      <c r="R17" s="182">
        <v>0</v>
      </c>
      <c r="S17" s="182">
        <v>0</v>
      </c>
      <c r="T17" s="182">
        <v>0</v>
      </c>
      <c r="U17" s="182">
        <f>HLOOKUP(O17,Pesos!$C$4:$H$8,4,FALSE)*T17</f>
        <v>0</v>
      </c>
      <c r="V17" s="182">
        <f t="shared" si="3"/>
        <v>0</v>
      </c>
      <c r="W17" s="1"/>
      <c r="AA17" s="6" t="s">
        <v>171</v>
      </c>
      <c r="AB17" s="11">
        <v>1.0416666666666666E-2</v>
      </c>
      <c r="AC17">
        <v>0</v>
      </c>
    </row>
    <row r="18" spans="1:29">
      <c r="A18" s="1"/>
      <c r="B18" s="1" t="s">
        <v>169</v>
      </c>
      <c r="C18" s="1" t="s">
        <v>770</v>
      </c>
      <c r="D18" s="176">
        <v>361227</v>
      </c>
      <c r="E18" s="176" t="s">
        <v>810</v>
      </c>
      <c r="F18" s="1" t="s">
        <v>811</v>
      </c>
      <c r="G18" s="1" t="s">
        <v>809</v>
      </c>
      <c r="H18" s="234">
        <v>44610.643750000003</v>
      </c>
      <c r="I18" s="234">
        <v>44618.519444444442</v>
      </c>
      <c r="J18" s="234">
        <v>44618.519444444442</v>
      </c>
      <c r="K18" s="1"/>
      <c r="L18" s="1">
        <f t="shared" si="0"/>
        <v>8</v>
      </c>
      <c r="M18" s="1">
        <f t="shared" si="1"/>
        <v>8</v>
      </c>
      <c r="N18" s="169">
        <f t="shared" si="2"/>
        <v>0</v>
      </c>
      <c r="O18" s="198" t="s">
        <v>168</v>
      </c>
      <c r="P18" s="182">
        <v>0</v>
      </c>
      <c r="Q18" s="182">
        <f>HLOOKUP(O18,Pesos!$C$4:$H$8,3,FALSE)*P18</f>
        <v>0</v>
      </c>
      <c r="R18" s="182">
        <v>0</v>
      </c>
      <c r="S18" s="182">
        <f>HLOOKUP(O18,Pesos!$C$4:$H$8,4,FALSE)*R18</f>
        <v>0</v>
      </c>
      <c r="T18" s="182">
        <v>0</v>
      </c>
      <c r="U18" s="182">
        <f>HLOOKUP(O18,Pesos!$C$4:$H$8,4,FALSE)*T18</f>
        <v>0</v>
      </c>
      <c r="V18" s="182">
        <f t="shared" si="3"/>
        <v>0</v>
      </c>
      <c r="W18" s="1"/>
      <c r="AA18" s="6" t="s">
        <v>138</v>
      </c>
      <c r="AB18" s="11">
        <v>1.9061283049805287E-2</v>
      </c>
      <c r="AC18">
        <v>0</v>
      </c>
    </row>
    <row r="19" spans="1:29">
      <c r="A19" s="1"/>
      <c r="B19" s="1" t="s">
        <v>169</v>
      </c>
      <c r="C19" s="1" t="s">
        <v>770</v>
      </c>
      <c r="D19" s="176">
        <v>351638</v>
      </c>
      <c r="E19" s="176" t="s">
        <v>812</v>
      </c>
      <c r="F19" s="1" t="s">
        <v>813</v>
      </c>
      <c r="G19" s="1" t="s">
        <v>790</v>
      </c>
      <c r="H19" s="234">
        <v>44571.679861111108</v>
      </c>
      <c r="I19" s="234">
        <v>44614.434027777781</v>
      </c>
      <c r="J19" s="234">
        <v>44614.434027777781</v>
      </c>
      <c r="K19" s="1"/>
      <c r="L19" s="1">
        <f t="shared" si="0"/>
        <v>43</v>
      </c>
      <c r="M19" s="1">
        <f t="shared" si="1"/>
        <v>43</v>
      </c>
      <c r="N19" s="169">
        <f t="shared" si="2"/>
        <v>0</v>
      </c>
      <c r="O19" s="198" t="s">
        <v>168</v>
      </c>
      <c r="P19" s="182">
        <v>0</v>
      </c>
      <c r="Q19" s="182">
        <f>HLOOKUP(O19,Pesos!$C$4:$H$8,3,FALSE)*P19</f>
        <v>0</v>
      </c>
      <c r="R19" s="182">
        <v>0</v>
      </c>
      <c r="S19" s="182">
        <f>HLOOKUP(O19,Pesos!$C$4:$H$8,4,FALSE)*R19</f>
        <v>0</v>
      </c>
      <c r="T19" s="182">
        <v>0</v>
      </c>
      <c r="U19" s="182">
        <f>HLOOKUP(O19,Pesos!$C$4:$H$8,4,FALSE)*T19</f>
        <v>0</v>
      </c>
      <c r="V19" s="182">
        <f t="shared" si="3"/>
        <v>0</v>
      </c>
      <c r="W19" s="1"/>
      <c r="AA19" s="6" t="s">
        <v>173</v>
      </c>
      <c r="AB19" s="11">
        <v>0</v>
      </c>
      <c r="AC19">
        <v>0</v>
      </c>
    </row>
    <row r="20" spans="1:29">
      <c r="A20" s="1"/>
      <c r="B20" s="1" t="s">
        <v>169</v>
      </c>
      <c r="C20" s="1" t="s">
        <v>770</v>
      </c>
      <c r="D20" s="176">
        <v>364327</v>
      </c>
      <c r="E20" s="176" t="s">
        <v>814</v>
      </c>
      <c r="F20" s="1" t="s">
        <v>815</v>
      </c>
      <c r="G20" s="1" t="s">
        <v>816</v>
      </c>
      <c r="H20" s="234">
        <v>44622.856944444444</v>
      </c>
      <c r="I20" s="234">
        <v>44623.449305555558</v>
      </c>
      <c r="J20" s="234">
        <v>44623.449305555558</v>
      </c>
      <c r="K20" s="1"/>
      <c r="L20" s="1">
        <f t="shared" si="0"/>
        <v>1</v>
      </c>
      <c r="M20" s="1">
        <f t="shared" si="1"/>
        <v>1</v>
      </c>
      <c r="N20" s="169">
        <f t="shared" si="2"/>
        <v>0</v>
      </c>
      <c r="O20" s="198" t="s">
        <v>168</v>
      </c>
      <c r="P20" s="182">
        <v>0</v>
      </c>
      <c r="Q20" s="182">
        <f>HLOOKUP(O20,Pesos!$C$4:$H$8,3,FALSE)*P20</f>
        <v>0</v>
      </c>
      <c r="R20" s="182">
        <v>0</v>
      </c>
      <c r="S20" s="182">
        <f>HLOOKUP(O20,Pesos!$C$4:$H$8,4,FALSE)*R20</f>
        <v>0</v>
      </c>
      <c r="T20" s="182">
        <v>0</v>
      </c>
      <c r="U20" s="182">
        <f>HLOOKUP(O20,Pesos!$C$4:$H$8,4,FALSE)*T20</f>
        <v>0</v>
      </c>
      <c r="V20" s="182">
        <f t="shared" si="3"/>
        <v>0</v>
      </c>
      <c r="W20" s="1"/>
      <c r="AA20" s="6" t="s">
        <v>79</v>
      </c>
      <c r="AB20" s="11" t="e">
        <v>#DIV/0!</v>
      </c>
      <c r="AC20">
        <v>4.5</v>
      </c>
    </row>
    <row r="21" spans="1:29">
      <c r="A21" s="1"/>
      <c r="B21" s="1" t="s">
        <v>169</v>
      </c>
      <c r="C21" s="1" t="s">
        <v>770</v>
      </c>
      <c r="D21" s="176">
        <v>363773</v>
      </c>
      <c r="E21" s="176" t="s">
        <v>817</v>
      </c>
      <c r="F21" s="1" t="s">
        <v>818</v>
      </c>
      <c r="G21" s="1" t="s">
        <v>773</v>
      </c>
      <c r="H21" s="234">
        <v>44621.395138888889</v>
      </c>
      <c r="I21" s="234">
        <v>44622.381249999999</v>
      </c>
      <c r="J21" s="234">
        <v>44622.381249999999</v>
      </c>
      <c r="K21" s="1"/>
      <c r="L21" s="1">
        <f t="shared" si="0"/>
        <v>1</v>
      </c>
      <c r="M21" s="1">
        <f t="shared" si="1"/>
        <v>1</v>
      </c>
      <c r="N21" s="169">
        <f t="shared" si="2"/>
        <v>0</v>
      </c>
      <c r="O21" s="198" t="s">
        <v>168</v>
      </c>
      <c r="P21" s="182">
        <v>0</v>
      </c>
      <c r="Q21" s="182">
        <f>HLOOKUP(O21,Pesos!$C$4:$H$8,3,FALSE)*P21</f>
        <v>0</v>
      </c>
      <c r="R21" s="182">
        <v>0</v>
      </c>
      <c r="S21" s="182">
        <f>HLOOKUP(O21,Pesos!$C$4:$H$8,4,FALSE)*R21</f>
        <v>0</v>
      </c>
      <c r="T21" s="182">
        <v>0</v>
      </c>
      <c r="U21" s="182">
        <f>HLOOKUP(O21,Pesos!$C$4:$H$8,4,FALSE)*T21</f>
        <v>0</v>
      </c>
      <c r="V21" s="182">
        <f t="shared" si="3"/>
        <v>0</v>
      </c>
      <c r="W21" s="1"/>
    </row>
    <row r="22" spans="1:29">
      <c r="A22" s="1"/>
      <c r="B22" s="1" t="s">
        <v>169</v>
      </c>
      <c r="C22" s="1" t="s">
        <v>770</v>
      </c>
      <c r="D22" s="176">
        <v>362890</v>
      </c>
      <c r="E22" s="176" t="s">
        <v>819</v>
      </c>
      <c r="F22" s="1" t="s">
        <v>820</v>
      </c>
      <c r="G22" s="1" t="s">
        <v>790</v>
      </c>
      <c r="H22" s="234">
        <v>44617.488194444442</v>
      </c>
      <c r="I22" s="234">
        <v>44617.488194444442</v>
      </c>
      <c r="J22" s="234">
        <v>44617.488194444442</v>
      </c>
      <c r="K22" s="1"/>
      <c r="L22" s="1">
        <f t="shared" si="0"/>
        <v>1</v>
      </c>
      <c r="M22" s="1">
        <f t="shared" si="1"/>
        <v>1</v>
      </c>
      <c r="N22" s="169">
        <f t="shared" si="2"/>
        <v>0</v>
      </c>
      <c r="O22" s="198" t="s">
        <v>168</v>
      </c>
      <c r="P22" s="182">
        <v>0</v>
      </c>
      <c r="Q22" s="182">
        <f>HLOOKUP(O22,Pesos!$C$4:$H$8,3,FALSE)*P22</f>
        <v>0</v>
      </c>
      <c r="R22" s="182">
        <v>0</v>
      </c>
      <c r="S22" s="182">
        <f>HLOOKUP(O22,Pesos!$C$4:$H$8,4,FALSE)*R22</f>
        <v>0</v>
      </c>
      <c r="T22" s="182">
        <v>0</v>
      </c>
      <c r="U22" s="182">
        <f>HLOOKUP(O22,Pesos!$C$4:$H$8,4,FALSE)*T22</f>
        <v>0</v>
      </c>
      <c r="V22" s="182">
        <v>0</v>
      </c>
      <c r="W22" s="1"/>
    </row>
    <row r="23" spans="1:29">
      <c r="A23" s="1"/>
      <c r="B23" s="1" t="s">
        <v>169</v>
      </c>
      <c r="C23" s="1" t="s">
        <v>770</v>
      </c>
      <c r="D23" s="176">
        <v>364045</v>
      </c>
      <c r="E23" s="176" t="s">
        <v>821</v>
      </c>
      <c r="F23" s="1" t="s">
        <v>822</v>
      </c>
      <c r="G23" s="1" t="s">
        <v>790</v>
      </c>
      <c r="H23" s="234">
        <v>44622.307638888888</v>
      </c>
      <c r="I23" s="234">
        <v>44622.307638888888</v>
      </c>
      <c r="J23" s="234">
        <v>44622.307638888888</v>
      </c>
      <c r="K23" s="1"/>
      <c r="L23" s="1">
        <f t="shared" si="0"/>
        <v>1</v>
      </c>
      <c r="M23" s="1">
        <f t="shared" si="1"/>
        <v>1</v>
      </c>
      <c r="N23" s="169">
        <f t="shared" si="2"/>
        <v>0</v>
      </c>
      <c r="O23" s="198" t="s">
        <v>168</v>
      </c>
      <c r="P23" s="182">
        <v>0</v>
      </c>
      <c r="Q23" s="182">
        <f>HLOOKUP(O23,Pesos!$C$4:$H$8,3,FALSE)*P23</f>
        <v>0</v>
      </c>
      <c r="R23" s="182">
        <v>0</v>
      </c>
      <c r="S23" s="182">
        <f>HLOOKUP(O23,Pesos!$C$4:$H$8,4,FALSE)*R23</f>
        <v>0</v>
      </c>
      <c r="T23" s="182">
        <v>0</v>
      </c>
      <c r="U23" s="182">
        <f>HLOOKUP(O23,Pesos!$C$4:$H$8,4,FALSE)*T23</f>
        <v>0</v>
      </c>
      <c r="V23" s="182">
        <v>0</v>
      </c>
      <c r="W23" s="1"/>
    </row>
    <row r="24" spans="1:29">
      <c r="A24" s="1"/>
      <c r="B24" s="1" t="s">
        <v>169</v>
      </c>
      <c r="C24" s="1" t="s">
        <v>770</v>
      </c>
      <c r="D24" s="176">
        <v>363198</v>
      </c>
      <c r="E24" s="176" t="s">
        <v>823</v>
      </c>
      <c r="F24" s="1" t="s">
        <v>824</v>
      </c>
      <c r="G24" s="1" t="s">
        <v>809</v>
      </c>
      <c r="H24" s="234">
        <v>44618.492361111108</v>
      </c>
      <c r="I24" s="234">
        <v>44618.492361111108</v>
      </c>
      <c r="J24" s="234">
        <v>44618.492361111108</v>
      </c>
      <c r="K24" s="1"/>
      <c r="L24" s="1">
        <f t="shared" si="0"/>
        <v>1</v>
      </c>
      <c r="M24" s="1">
        <f t="shared" si="1"/>
        <v>1</v>
      </c>
      <c r="N24" s="169">
        <f t="shared" si="2"/>
        <v>0</v>
      </c>
      <c r="O24" s="198" t="s">
        <v>168</v>
      </c>
      <c r="P24" s="182">
        <v>0</v>
      </c>
      <c r="Q24" s="182">
        <f>HLOOKUP(O24,Pesos!$C$4:$H$8,3,FALSE)*P24</f>
        <v>0</v>
      </c>
      <c r="R24" s="182">
        <v>0</v>
      </c>
      <c r="S24" s="182">
        <f>HLOOKUP(O24,Pesos!$C$4:$H$8,4,FALSE)*R24</f>
        <v>0</v>
      </c>
      <c r="T24" s="182">
        <v>0</v>
      </c>
      <c r="U24" s="182">
        <f>HLOOKUP(O24,Pesos!$C$4:$H$8,4,FALSE)*T24</f>
        <v>0</v>
      </c>
      <c r="V24" s="182">
        <v>0</v>
      </c>
      <c r="W24" s="1"/>
    </row>
    <row r="25" spans="1:29">
      <c r="A25" s="1"/>
      <c r="B25" s="1" t="s">
        <v>169</v>
      </c>
      <c r="C25" s="1" t="s">
        <v>770</v>
      </c>
      <c r="D25" s="176">
        <v>357597</v>
      </c>
      <c r="E25" s="176" t="s">
        <v>825</v>
      </c>
      <c r="F25" s="1" t="s">
        <v>826</v>
      </c>
      <c r="G25" s="1" t="s">
        <v>827</v>
      </c>
      <c r="H25" s="234">
        <v>44597.585416666669</v>
      </c>
      <c r="I25" s="234">
        <v>44619.9375</v>
      </c>
      <c r="J25" s="234">
        <v>44619.9375</v>
      </c>
      <c r="K25" s="1"/>
      <c r="L25" s="1">
        <f t="shared" si="0"/>
        <v>22</v>
      </c>
      <c r="M25" s="1">
        <f t="shared" si="1"/>
        <v>22</v>
      </c>
      <c r="N25" s="169">
        <f t="shared" si="2"/>
        <v>0</v>
      </c>
      <c r="O25" s="198" t="s">
        <v>168</v>
      </c>
      <c r="P25" s="182">
        <v>0</v>
      </c>
      <c r="Q25" s="182">
        <f>HLOOKUP(O25,Pesos!$C$4:$H$8,3,FALSE)*P25</f>
        <v>0</v>
      </c>
      <c r="R25" s="182">
        <v>0</v>
      </c>
      <c r="S25" s="182">
        <f>HLOOKUP(O25,Pesos!$C$4:$H$8,4,FALSE)*R25</f>
        <v>0</v>
      </c>
      <c r="T25" s="182">
        <v>0</v>
      </c>
      <c r="U25" s="182">
        <f>HLOOKUP(O25,Pesos!$C$4:$H$8,4,FALSE)*T25</f>
        <v>0</v>
      </c>
      <c r="V25" s="182">
        <v>0</v>
      </c>
      <c r="W25" s="1"/>
    </row>
    <row r="26" spans="1:29">
      <c r="A26" s="1"/>
      <c r="B26" s="1" t="s">
        <v>169</v>
      </c>
      <c r="C26" s="1" t="s">
        <v>770</v>
      </c>
      <c r="D26" s="176">
        <v>362214</v>
      </c>
      <c r="E26" s="176" t="s">
        <v>828</v>
      </c>
      <c r="F26" s="1" t="s">
        <v>829</v>
      </c>
      <c r="G26" s="1" t="s">
        <v>830</v>
      </c>
      <c r="H26" s="234">
        <v>44615.34097222222</v>
      </c>
      <c r="I26" s="234">
        <v>44618.521527777775</v>
      </c>
      <c r="J26" s="234">
        <v>44618.521527777775</v>
      </c>
      <c r="K26" s="1"/>
      <c r="L26" s="1">
        <f t="shared" si="0"/>
        <v>3</v>
      </c>
      <c r="M26" s="1">
        <f t="shared" si="1"/>
        <v>3</v>
      </c>
      <c r="N26" s="169">
        <f t="shared" si="2"/>
        <v>0</v>
      </c>
      <c r="O26" s="198" t="s">
        <v>168</v>
      </c>
      <c r="P26" s="182">
        <v>0</v>
      </c>
      <c r="Q26" s="182">
        <f>HLOOKUP(O26,Pesos!$C$4:$H$8,3,FALSE)*P26</f>
        <v>0</v>
      </c>
      <c r="R26" s="182">
        <v>0</v>
      </c>
      <c r="S26" s="182">
        <f>HLOOKUP(O26,Pesos!$C$4:$H$8,4,FALSE)*R26</f>
        <v>0</v>
      </c>
      <c r="T26" s="182">
        <v>0</v>
      </c>
      <c r="U26" s="182">
        <f>HLOOKUP(O26,Pesos!$C$4:$H$8,4,FALSE)*T26</f>
        <v>0</v>
      </c>
      <c r="V26" s="182">
        <v>0</v>
      </c>
      <c r="W26" s="1"/>
    </row>
    <row r="27" spans="1:29">
      <c r="A27" s="1"/>
      <c r="B27" s="1" t="s">
        <v>169</v>
      </c>
      <c r="C27" s="1" t="s">
        <v>770</v>
      </c>
      <c r="D27" s="176">
        <v>361855</v>
      </c>
      <c r="E27" s="176" t="s">
        <v>831</v>
      </c>
      <c r="F27" s="1" t="s">
        <v>832</v>
      </c>
      <c r="G27" s="1" t="s">
        <v>809</v>
      </c>
      <c r="H27" s="234">
        <v>44613.84097222222</v>
      </c>
      <c r="I27" s="234">
        <v>44616.494444444441</v>
      </c>
      <c r="J27" s="234">
        <v>44616.494444444441</v>
      </c>
      <c r="K27" s="1"/>
      <c r="L27" s="1">
        <f t="shared" si="0"/>
        <v>3</v>
      </c>
      <c r="M27" s="1">
        <f t="shared" si="1"/>
        <v>3</v>
      </c>
      <c r="N27" s="169">
        <f t="shared" si="2"/>
        <v>0</v>
      </c>
      <c r="O27" s="198" t="s">
        <v>168</v>
      </c>
      <c r="P27" s="182">
        <v>0</v>
      </c>
      <c r="Q27" s="182">
        <f>HLOOKUP(O27,Pesos!$C$4:$H$8,3,FALSE)*P27</f>
        <v>0</v>
      </c>
      <c r="R27" s="182">
        <v>0</v>
      </c>
      <c r="S27" s="182">
        <f>HLOOKUP(O27,Pesos!$C$4:$H$8,4,FALSE)*R27</f>
        <v>0</v>
      </c>
      <c r="T27" s="182">
        <v>0</v>
      </c>
      <c r="U27" s="182">
        <f>HLOOKUP(O27,Pesos!$C$4:$H$8,4,FALSE)*T27</f>
        <v>0</v>
      </c>
      <c r="V27" s="182">
        <v>0</v>
      </c>
      <c r="W27" s="1"/>
    </row>
    <row r="28" spans="1:29">
      <c r="A28" s="1"/>
      <c r="B28" s="1" t="s">
        <v>169</v>
      </c>
      <c r="C28" s="1" t="s">
        <v>770</v>
      </c>
      <c r="D28" s="176">
        <v>362670</v>
      </c>
      <c r="E28" s="176" t="s">
        <v>833</v>
      </c>
      <c r="F28" s="1" t="s">
        <v>834</v>
      </c>
      <c r="G28" s="1" t="s">
        <v>835</v>
      </c>
      <c r="H28" s="234">
        <v>44616.67083333333</v>
      </c>
      <c r="I28" s="234">
        <v>44618.535416666666</v>
      </c>
      <c r="J28" s="234">
        <v>44618.535416666666</v>
      </c>
      <c r="K28" s="1"/>
      <c r="L28" s="1">
        <f t="shared" si="0"/>
        <v>2</v>
      </c>
      <c r="M28" s="1">
        <f t="shared" si="1"/>
        <v>2</v>
      </c>
      <c r="N28" s="169">
        <f t="shared" si="2"/>
        <v>0</v>
      </c>
      <c r="O28" s="198" t="s">
        <v>168</v>
      </c>
      <c r="P28" s="182">
        <v>0</v>
      </c>
      <c r="Q28" s="182">
        <f>HLOOKUP(O28,Pesos!$C$4:$H$8,3,FALSE)*P28</f>
        <v>0</v>
      </c>
      <c r="R28" s="182">
        <v>0</v>
      </c>
      <c r="S28" s="182">
        <f>HLOOKUP(O28,Pesos!$C$4:$H$8,4,FALSE)*R28</f>
        <v>0</v>
      </c>
      <c r="T28" s="182">
        <v>0</v>
      </c>
      <c r="U28" s="182">
        <f>HLOOKUP(O28,Pesos!$C$4:$H$8,4,FALSE)*T28</f>
        <v>0</v>
      </c>
      <c r="V28" s="182">
        <v>0</v>
      </c>
      <c r="W28" s="1"/>
    </row>
    <row r="29" spans="1:29">
      <c r="A29" s="1"/>
      <c r="B29" s="1" t="s">
        <v>169</v>
      </c>
      <c r="C29" s="1" t="s">
        <v>770</v>
      </c>
      <c r="D29" s="176">
        <v>355337</v>
      </c>
      <c r="E29" s="176" t="s">
        <v>836</v>
      </c>
      <c r="F29" s="1" t="s">
        <v>837</v>
      </c>
      <c r="G29" s="1" t="s">
        <v>838</v>
      </c>
      <c r="H29" s="234">
        <v>44588.510416666664</v>
      </c>
      <c r="I29" s="234">
        <v>44588.510416666664</v>
      </c>
      <c r="J29" s="234">
        <v>44588.510416666664</v>
      </c>
      <c r="K29" s="1"/>
      <c r="L29" s="1">
        <f t="shared" si="0"/>
        <v>1</v>
      </c>
      <c r="M29" s="1">
        <f t="shared" si="1"/>
        <v>1</v>
      </c>
      <c r="N29" s="169">
        <f t="shared" si="2"/>
        <v>0</v>
      </c>
      <c r="O29" s="198" t="s">
        <v>168</v>
      </c>
      <c r="P29" s="182">
        <v>0</v>
      </c>
      <c r="Q29" s="182">
        <f>HLOOKUP(O29,Pesos!$C$4:$H$8,3,FALSE)*P29</f>
        <v>0</v>
      </c>
      <c r="R29" s="182">
        <v>0</v>
      </c>
      <c r="S29" s="182">
        <f>HLOOKUP(O29,Pesos!$C$4:$H$8,4,FALSE)*R29</f>
        <v>0</v>
      </c>
      <c r="T29" s="182">
        <v>0</v>
      </c>
      <c r="U29" s="182">
        <f>HLOOKUP(O29,Pesos!$C$4:$H$8,4,FALSE)*T29</f>
        <v>0</v>
      </c>
      <c r="V29" s="182">
        <v>0</v>
      </c>
      <c r="W29" s="1"/>
    </row>
    <row r="30" spans="1:29">
      <c r="A30" s="1"/>
      <c r="B30" s="1" t="s">
        <v>169</v>
      </c>
      <c r="C30" s="1" t="s">
        <v>770</v>
      </c>
      <c r="D30" s="176">
        <v>360535</v>
      </c>
      <c r="E30" s="176" t="s">
        <v>839</v>
      </c>
      <c r="F30" s="1" t="s">
        <v>840</v>
      </c>
      <c r="G30" s="1" t="s">
        <v>806</v>
      </c>
      <c r="H30" s="234">
        <v>44608.65</v>
      </c>
      <c r="I30" s="234">
        <v>44619.958333333336</v>
      </c>
      <c r="J30" s="234">
        <v>44619.958333333336</v>
      </c>
      <c r="K30" s="1"/>
      <c r="L30" s="1">
        <f t="shared" si="0"/>
        <v>11</v>
      </c>
      <c r="M30" s="1">
        <f t="shared" si="1"/>
        <v>11</v>
      </c>
      <c r="N30" s="169">
        <f t="shared" si="2"/>
        <v>0</v>
      </c>
      <c r="O30" s="198" t="s">
        <v>168</v>
      </c>
      <c r="P30" s="182">
        <v>0</v>
      </c>
      <c r="Q30" s="182">
        <f>HLOOKUP(O30,Pesos!$C$4:$H$8,3,FALSE)*P30</f>
        <v>0</v>
      </c>
      <c r="R30" s="182">
        <v>0</v>
      </c>
      <c r="S30" s="182">
        <f>HLOOKUP(O30,Pesos!$C$4:$H$8,4,FALSE)*R30</f>
        <v>0</v>
      </c>
      <c r="T30" s="182">
        <v>0</v>
      </c>
      <c r="U30" s="182">
        <f>HLOOKUP(O30,Pesos!$C$4:$H$8,4,FALSE)*T30</f>
        <v>0</v>
      </c>
      <c r="V30" s="182">
        <v>0</v>
      </c>
      <c r="W30" s="1"/>
    </row>
    <row r="31" spans="1:29">
      <c r="A31" s="1"/>
      <c r="B31" s="1" t="s">
        <v>169</v>
      </c>
      <c r="C31" s="1" t="s">
        <v>770</v>
      </c>
      <c r="D31" s="176">
        <v>359990</v>
      </c>
      <c r="E31" s="176" t="s">
        <v>841</v>
      </c>
      <c r="F31" s="1" t="s">
        <v>842</v>
      </c>
      <c r="G31" s="1" t="s">
        <v>785</v>
      </c>
      <c r="H31" s="234">
        <v>44606.834722222222</v>
      </c>
      <c r="I31" s="234">
        <v>44606.834722222222</v>
      </c>
      <c r="J31" s="234">
        <v>44606.834722222222</v>
      </c>
      <c r="K31" s="1"/>
      <c r="L31" s="1">
        <f t="shared" si="0"/>
        <v>1</v>
      </c>
      <c r="M31" s="1">
        <f t="shared" si="1"/>
        <v>1</v>
      </c>
      <c r="N31" s="169">
        <f t="shared" si="2"/>
        <v>0</v>
      </c>
      <c r="O31" s="198" t="s">
        <v>168</v>
      </c>
      <c r="P31" s="182">
        <v>0</v>
      </c>
      <c r="Q31" s="182">
        <f>HLOOKUP(O31,Pesos!$C$4:$H$8,3,FALSE)*P31</f>
        <v>0</v>
      </c>
      <c r="R31" s="182">
        <v>0</v>
      </c>
      <c r="S31" s="182">
        <f>HLOOKUP(O31,Pesos!$C$4:$H$8,4,FALSE)*R31</f>
        <v>0</v>
      </c>
      <c r="T31" s="182">
        <v>0</v>
      </c>
      <c r="U31" s="182">
        <f>HLOOKUP(O31,Pesos!$C$4:$H$8,4,FALSE)*T31</f>
        <v>0</v>
      </c>
      <c r="V31" s="182">
        <v>0</v>
      </c>
      <c r="W31" s="1"/>
    </row>
    <row r="32" spans="1:29">
      <c r="A32" s="1"/>
      <c r="B32" s="1" t="s">
        <v>169</v>
      </c>
      <c r="C32" s="1" t="s">
        <v>770</v>
      </c>
      <c r="D32" s="176">
        <v>361069</v>
      </c>
      <c r="E32" s="176" t="s">
        <v>843</v>
      </c>
      <c r="F32" s="1" t="s">
        <v>844</v>
      </c>
      <c r="G32" s="1" t="s">
        <v>845</v>
      </c>
      <c r="H32" s="234">
        <v>44610.370138888888</v>
      </c>
      <c r="I32" s="234">
        <v>44611.438888888886</v>
      </c>
      <c r="J32" s="234">
        <v>44611.438888888886</v>
      </c>
      <c r="K32" s="1"/>
      <c r="L32" s="1">
        <f t="shared" si="0"/>
        <v>1</v>
      </c>
      <c r="M32" s="1">
        <f t="shared" si="1"/>
        <v>1</v>
      </c>
      <c r="N32" s="169">
        <f t="shared" si="2"/>
        <v>0</v>
      </c>
      <c r="O32" s="198" t="s">
        <v>168</v>
      </c>
      <c r="P32" s="182">
        <v>0</v>
      </c>
      <c r="Q32" s="182">
        <f>HLOOKUP(O32,Pesos!$C$4:$H$8,3,FALSE)*P32</f>
        <v>0</v>
      </c>
      <c r="R32" s="182">
        <v>0</v>
      </c>
      <c r="S32" s="182">
        <f>HLOOKUP(O32,Pesos!$C$4:$H$8,4,FALSE)*R32</f>
        <v>0</v>
      </c>
      <c r="T32" s="182">
        <v>0</v>
      </c>
      <c r="U32" s="182">
        <f>HLOOKUP(O32,Pesos!$C$4:$H$8,4,FALSE)*T32</f>
        <v>0</v>
      </c>
      <c r="V32" s="182">
        <v>0</v>
      </c>
      <c r="W32" s="1"/>
    </row>
    <row r="33" spans="1:23">
      <c r="A33" s="1"/>
      <c r="B33" s="1" t="s">
        <v>169</v>
      </c>
      <c r="C33" s="1" t="s">
        <v>770</v>
      </c>
      <c r="D33" s="176">
        <v>360992</v>
      </c>
      <c r="E33" s="176" t="s">
        <v>846</v>
      </c>
      <c r="F33" s="1" t="s">
        <v>847</v>
      </c>
      <c r="G33" s="1" t="s">
        <v>848</v>
      </c>
      <c r="H33" s="234">
        <v>44609.864583333336</v>
      </c>
      <c r="I33" s="234">
        <v>44610.439583333333</v>
      </c>
      <c r="J33" s="234">
        <v>44610.439583333333</v>
      </c>
      <c r="K33" s="1"/>
      <c r="L33" s="1">
        <f t="shared" si="0"/>
        <v>1</v>
      </c>
      <c r="M33" s="1">
        <f t="shared" si="1"/>
        <v>1</v>
      </c>
      <c r="N33" s="169">
        <f t="shared" si="2"/>
        <v>0</v>
      </c>
      <c r="O33" s="198" t="s">
        <v>168</v>
      </c>
      <c r="P33" s="182">
        <v>0</v>
      </c>
      <c r="Q33" s="182">
        <f>HLOOKUP(O33,Pesos!$C$4:$H$8,3,FALSE)*P33</f>
        <v>0</v>
      </c>
      <c r="R33" s="182">
        <v>0</v>
      </c>
      <c r="S33" s="182">
        <f>HLOOKUP(O33,Pesos!$C$4:$H$8,4,FALSE)*R33</f>
        <v>0</v>
      </c>
      <c r="T33" s="182">
        <v>0</v>
      </c>
      <c r="U33" s="182">
        <f>HLOOKUP(O33,Pesos!$C$4:$H$8,4,FALSE)*T33</f>
        <v>0</v>
      </c>
      <c r="V33" s="182">
        <v>0</v>
      </c>
      <c r="W33" s="1"/>
    </row>
    <row r="34" spans="1:23">
      <c r="A34" s="1"/>
      <c r="B34" s="1" t="s">
        <v>169</v>
      </c>
      <c r="C34" s="1" t="s">
        <v>770</v>
      </c>
      <c r="D34" s="176">
        <v>358004</v>
      </c>
      <c r="E34" s="176" t="s">
        <v>849</v>
      </c>
      <c r="F34" s="1" t="s">
        <v>850</v>
      </c>
      <c r="G34" s="1" t="s">
        <v>845</v>
      </c>
      <c r="H34" s="234">
        <v>44599.743750000001</v>
      </c>
      <c r="I34" s="234">
        <v>44609.459722222222</v>
      </c>
      <c r="J34" s="234">
        <v>44609.459722222222</v>
      </c>
      <c r="K34" s="1"/>
      <c r="L34" s="1">
        <f t="shared" ref="L34:L65" si="4">IF(EXACT(_xlfn.DAYS(H34,I34),0),1,_xlfn.DAYS(I34,H34))</f>
        <v>10</v>
      </c>
      <c r="M34" s="1">
        <f t="shared" ref="M34:M65" si="5">IF(EXACT(_xlfn.DAYS(H34,J34),0),1,_xlfn.DAYS(J34,H34))</f>
        <v>10</v>
      </c>
      <c r="N34" s="169">
        <f t="shared" si="2"/>
        <v>0</v>
      </c>
      <c r="O34" s="198" t="s">
        <v>168</v>
      </c>
      <c r="P34" s="182">
        <v>0</v>
      </c>
      <c r="Q34" s="182">
        <f>HLOOKUP(O34,Pesos!$C$4:$H$8,3,FALSE)*P34</f>
        <v>0</v>
      </c>
      <c r="R34" s="182">
        <v>0</v>
      </c>
      <c r="S34" s="182">
        <f>HLOOKUP(O34,Pesos!$C$4:$H$8,4,FALSE)*R34</f>
        <v>0</v>
      </c>
      <c r="T34" s="182">
        <v>0</v>
      </c>
      <c r="U34" s="182">
        <f>HLOOKUP(O34,Pesos!$C$4:$H$8,4,FALSE)*T34</f>
        <v>0</v>
      </c>
      <c r="V34" s="182">
        <v>0</v>
      </c>
      <c r="W34" s="1"/>
    </row>
    <row r="35" spans="1:23">
      <c r="A35" s="1"/>
      <c r="B35" s="1" t="s">
        <v>169</v>
      </c>
      <c r="C35" s="1" t="s">
        <v>770</v>
      </c>
      <c r="D35" s="176">
        <v>360271</v>
      </c>
      <c r="E35" s="176" t="s">
        <v>851</v>
      </c>
      <c r="F35" s="1" t="s">
        <v>852</v>
      </c>
      <c r="G35" s="1" t="s">
        <v>785</v>
      </c>
      <c r="H35" s="234">
        <v>44607.819444444445</v>
      </c>
      <c r="I35" s="234">
        <v>44609.459722222222</v>
      </c>
      <c r="J35" s="234">
        <v>44609.459722222222</v>
      </c>
      <c r="K35" s="1"/>
      <c r="L35" s="1">
        <f t="shared" si="4"/>
        <v>2</v>
      </c>
      <c r="M35" s="1">
        <f t="shared" si="5"/>
        <v>2</v>
      </c>
      <c r="N35" s="169">
        <f t="shared" si="2"/>
        <v>0</v>
      </c>
      <c r="O35" s="198" t="s">
        <v>168</v>
      </c>
      <c r="P35" s="182">
        <v>0</v>
      </c>
      <c r="Q35" s="182">
        <f>HLOOKUP(O35,Pesos!$C$4:$H$8,3,FALSE)*P35</f>
        <v>0</v>
      </c>
      <c r="R35" s="182">
        <v>0</v>
      </c>
      <c r="S35" s="182">
        <f>HLOOKUP(O35,Pesos!$C$4:$H$8,4,FALSE)*R35</f>
        <v>0</v>
      </c>
      <c r="T35" s="182">
        <v>0</v>
      </c>
      <c r="U35" s="182">
        <f>HLOOKUP(O35,Pesos!$C$4:$H$8,4,FALSE)*T35</f>
        <v>0</v>
      </c>
      <c r="V35" s="182">
        <v>0</v>
      </c>
      <c r="W35" s="1"/>
    </row>
    <row r="36" spans="1:23">
      <c r="A36" s="1"/>
      <c r="B36" s="1" t="s">
        <v>169</v>
      </c>
      <c r="C36" s="1" t="s">
        <v>770</v>
      </c>
      <c r="D36" s="176">
        <v>358992</v>
      </c>
      <c r="E36" s="176" t="s">
        <v>853</v>
      </c>
      <c r="F36" s="1" t="s">
        <v>854</v>
      </c>
      <c r="G36" s="1" t="s">
        <v>773</v>
      </c>
      <c r="H36" s="234">
        <v>44602.645138888889</v>
      </c>
      <c r="I36" s="234">
        <v>44609.456250000003</v>
      </c>
      <c r="J36" s="234">
        <v>44609.456250000003</v>
      </c>
      <c r="K36" s="1"/>
      <c r="L36" s="1">
        <f t="shared" si="4"/>
        <v>7</v>
      </c>
      <c r="M36" s="1">
        <f t="shared" si="5"/>
        <v>7</v>
      </c>
      <c r="N36" s="169">
        <f t="shared" si="2"/>
        <v>0</v>
      </c>
      <c r="O36" s="198" t="s">
        <v>168</v>
      </c>
      <c r="P36" s="182">
        <v>0</v>
      </c>
      <c r="Q36" s="182">
        <f>HLOOKUP(O36,Pesos!$C$4:$H$8,3,FALSE)*P36</f>
        <v>0</v>
      </c>
      <c r="R36" s="182">
        <v>0</v>
      </c>
      <c r="S36" s="182">
        <f>HLOOKUP(O36,Pesos!$C$4:$H$8,4,FALSE)*R36</f>
        <v>0</v>
      </c>
      <c r="T36" s="182">
        <v>0</v>
      </c>
      <c r="U36" s="182">
        <f>HLOOKUP(O36,Pesos!$C$4:$H$8,4,FALSE)*T36</f>
        <v>0</v>
      </c>
      <c r="V36" s="182">
        <v>0</v>
      </c>
      <c r="W36" s="1"/>
    </row>
    <row r="37" spans="1:23">
      <c r="A37" s="1"/>
      <c r="B37" s="1" t="s">
        <v>169</v>
      </c>
      <c r="C37" s="1" t="s">
        <v>770</v>
      </c>
      <c r="D37" s="176">
        <v>355889</v>
      </c>
      <c r="E37" s="176" t="s">
        <v>855</v>
      </c>
      <c r="F37" s="1" t="s">
        <v>856</v>
      </c>
      <c r="G37" s="1" t="s">
        <v>806</v>
      </c>
      <c r="H37" s="234">
        <v>44590.568055555559</v>
      </c>
      <c r="I37" s="234">
        <v>44609.436805555553</v>
      </c>
      <c r="J37" s="234">
        <v>44609.436805555553</v>
      </c>
      <c r="K37" s="1"/>
      <c r="L37" s="1">
        <f t="shared" si="4"/>
        <v>19</v>
      </c>
      <c r="M37" s="1">
        <f t="shared" si="5"/>
        <v>19</v>
      </c>
      <c r="N37" s="169">
        <f t="shared" si="2"/>
        <v>0</v>
      </c>
      <c r="O37" s="198" t="s">
        <v>168</v>
      </c>
      <c r="P37" s="182">
        <v>0</v>
      </c>
      <c r="Q37" s="182">
        <f>HLOOKUP(O37,Pesos!$C$4:$H$8,3,FALSE)*P37</f>
        <v>0</v>
      </c>
      <c r="R37" s="182">
        <v>0</v>
      </c>
      <c r="S37" s="182">
        <f>HLOOKUP(O37,Pesos!$C$4:$H$8,4,FALSE)*R37</f>
        <v>0</v>
      </c>
      <c r="T37" s="182">
        <v>0</v>
      </c>
      <c r="U37" s="182">
        <f>HLOOKUP(O37,Pesos!$C$4:$H$8,4,FALSE)*T37</f>
        <v>0</v>
      </c>
      <c r="V37" s="182">
        <v>0</v>
      </c>
      <c r="W37" s="1"/>
    </row>
    <row r="38" spans="1:23">
      <c r="A38" s="1"/>
      <c r="B38" s="1" t="s">
        <v>169</v>
      </c>
      <c r="C38" s="1" t="s">
        <v>770</v>
      </c>
      <c r="D38" s="176">
        <v>358076</v>
      </c>
      <c r="E38" s="176" t="s">
        <v>857</v>
      </c>
      <c r="F38" s="1" t="s">
        <v>858</v>
      </c>
      <c r="G38" s="1" t="s">
        <v>773</v>
      </c>
      <c r="H38" s="234">
        <v>44599.897222222222</v>
      </c>
      <c r="I38" s="234">
        <v>44609.435416666667</v>
      </c>
      <c r="J38" s="234">
        <v>44609.435416666667</v>
      </c>
      <c r="K38" s="1"/>
      <c r="L38" s="1">
        <f t="shared" si="4"/>
        <v>10</v>
      </c>
      <c r="M38" s="1">
        <f t="shared" si="5"/>
        <v>10</v>
      </c>
      <c r="N38" s="169">
        <f t="shared" si="2"/>
        <v>0</v>
      </c>
      <c r="O38" s="198" t="s">
        <v>168</v>
      </c>
      <c r="P38" s="182">
        <v>0</v>
      </c>
      <c r="Q38" s="182">
        <f>HLOOKUP(O38,Pesos!$C$4:$H$8,3,FALSE)*P38</f>
        <v>0</v>
      </c>
      <c r="R38" s="182">
        <v>0</v>
      </c>
      <c r="S38" s="182">
        <f>HLOOKUP(O38,Pesos!$C$4:$H$8,4,FALSE)*R38</f>
        <v>0</v>
      </c>
      <c r="T38" s="182">
        <v>0</v>
      </c>
      <c r="U38" s="182">
        <f>HLOOKUP(O38,Pesos!$C$4:$H$8,4,FALSE)*T38</f>
        <v>0</v>
      </c>
      <c r="V38" s="182">
        <v>0</v>
      </c>
      <c r="W38" s="1"/>
    </row>
    <row r="39" spans="1:23">
      <c r="A39" s="1"/>
      <c r="B39" s="1" t="s">
        <v>169</v>
      </c>
      <c r="C39" s="1" t="s">
        <v>770</v>
      </c>
      <c r="D39" s="176">
        <v>357833</v>
      </c>
      <c r="E39" s="176" t="s">
        <v>859</v>
      </c>
      <c r="F39" s="1" t="s">
        <v>860</v>
      </c>
      <c r="G39" s="1" t="s">
        <v>795</v>
      </c>
      <c r="H39" s="234">
        <v>44599.494444444441</v>
      </c>
      <c r="I39" s="234">
        <v>44609.43472222222</v>
      </c>
      <c r="J39" s="234">
        <v>44609.43472222222</v>
      </c>
      <c r="K39" s="1"/>
      <c r="L39" s="1">
        <f t="shared" si="4"/>
        <v>10</v>
      </c>
      <c r="M39" s="1">
        <f t="shared" si="5"/>
        <v>10</v>
      </c>
      <c r="N39" s="169">
        <f t="shared" si="2"/>
        <v>0</v>
      </c>
      <c r="O39" s="198" t="s">
        <v>168</v>
      </c>
      <c r="P39" s="182">
        <v>0</v>
      </c>
      <c r="Q39" s="182">
        <f>HLOOKUP(O39,Pesos!$C$4:$H$8,3,FALSE)*P39</f>
        <v>0</v>
      </c>
      <c r="R39" s="182">
        <v>0</v>
      </c>
      <c r="S39" s="182">
        <f>HLOOKUP(O39,Pesos!$C$4:$H$8,4,FALSE)*R39</f>
        <v>0</v>
      </c>
      <c r="T39" s="182">
        <v>0</v>
      </c>
      <c r="U39" s="182">
        <f>HLOOKUP(O39,Pesos!$C$4:$H$8,4,FALSE)*T39</f>
        <v>0</v>
      </c>
      <c r="V39" s="182">
        <v>0</v>
      </c>
      <c r="W39" s="1"/>
    </row>
    <row r="40" spans="1:23">
      <c r="A40" s="1"/>
      <c r="B40" s="1" t="s">
        <v>169</v>
      </c>
      <c r="C40" s="1" t="s">
        <v>770</v>
      </c>
      <c r="D40" s="176">
        <v>360486</v>
      </c>
      <c r="E40" s="176" t="s">
        <v>861</v>
      </c>
      <c r="F40" s="1" t="s">
        <v>862</v>
      </c>
      <c r="G40" s="1" t="s">
        <v>801</v>
      </c>
      <c r="H40" s="234">
        <v>44608.550694444442</v>
      </c>
      <c r="I40" s="234">
        <v>44608.840277777781</v>
      </c>
      <c r="J40" s="234">
        <v>44608.840277777781</v>
      </c>
      <c r="K40" s="1"/>
      <c r="L40" s="1">
        <f t="shared" si="4"/>
        <v>1</v>
      </c>
      <c r="M40" s="1">
        <f t="shared" si="5"/>
        <v>1</v>
      </c>
      <c r="N40" s="169">
        <f t="shared" si="2"/>
        <v>0</v>
      </c>
      <c r="O40" s="198" t="s">
        <v>168</v>
      </c>
      <c r="P40" s="182">
        <v>0</v>
      </c>
      <c r="Q40" s="182">
        <f>HLOOKUP(O40,Pesos!$C$4:$H$8,3,FALSE)*P40</f>
        <v>0</v>
      </c>
      <c r="R40" s="182">
        <v>0</v>
      </c>
      <c r="S40" s="182">
        <f>HLOOKUP(O40,Pesos!$C$4:$H$8,4,FALSE)*R40</f>
        <v>0</v>
      </c>
      <c r="T40" s="182">
        <v>0</v>
      </c>
      <c r="U40" s="182">
        <f>HLOOKUP(O40,Pesos!$C$4:$H$8,4,FALSE)*T40</f>
        <v>0</v>
      </c>
      <c r="V40" s="182">
        <v>0</v>
      </c>
      <c r="W40" s="1"/>
    </row>
    <row r="41" spans="1:23">
      <c r="A41" s="1"/>
      <c r="B41" s="1" t="s">
        <v>169</v>
      </c>
      <c r="C41" s="1" t="s">
        <v>770</v>
      </c>
      <c r="D41" s="176">
        <v>359590</v>
      </c>
      <c r="E41" s="176" t="s">
        <v>863</v>
      </c>
      <c r="F41" s="1" t="s">
        <v>864</v>
      </c>
      <c r="G41" s="1" t="s">
        <v>830</v>
      </c>
      <c r="H41" s="234">
        <v>44604.723611111112</v>
      </c>
      <c r="I41" s="234">
        <v>44608.436805555553</v>
      </c>
      <c r="J41" s="234">
        <v>44608.436805555553</v>
      </c>
      <c r="K41" s="1"/>
      <c r="L41" s="1">
        <f t="shared" si="4"/>
        <v>4</v>
      </c>
      <c r="M41" s="1">
        <f t="shared" si="5"/>
        <v>4</v>
      </c>
      <c r="N41" s="169">
        <f t="shared" si="2"/>
        <v>0</v>
      </c>
      <c r="O41" s="198" t="s">
        <v>168</v>
      </c>
      <c r="P41" s="182">
        <v>0</v>
      </c>
      <c r="Q41" s="182">
        <f>HLOOKUP(O41,Pesos!$C$4:$H$8,3,FALSE)*P41</f>
        <v>0</v>
      </c>
      <c r="R41" s="182">
        <v>0</v>
      </c>
      <c r="S41" s="182">
        <f>HLOOKUP(O41,Pesos!$C$4:$H$8,4,FALSE)*R41</f>
        <v>0</v>
      </c>
      <c r="T41" s="182">
        <v>0</v>
      </c>
      <c r="U41" s="182">
        <f>HLOOKUP(O41,Pesos!$C$4:$H$8,4,FALSE)*T41</f>
        <v>0</v>
      </c>
      <c r="V41" s="182">
        <v>0</v>
      </c>
      <c r="W41" s="1"/>
    </row>
    <row r="42" spans="1:23">
      <c r="A42" s="1"/>
      <c r="B42" s="1" t="s">
        <v>169</v>
      </c>
      <c r="C42" s="1" t="s">
        <v>770</v>
      </c>
      <c r="D42" s="176">
        <v>360339</v>
      </c>
      <c r="E42" s="176" t="s">
        <v>865</v>
      </c>
      <c r="F42" s="1" t="s">
        <v>866</v>
      </c>
      <c r="G42" s="1" t="s">
        <v>806</v>
      </c>
      <c r="H42" s="234">
        <v>44608.37222222222</v>
      </c>
      <c r="I42" s="234">
        <v>44608.470833333333</v>
      </c>
      <c r="J42" s="234">
        <v>44608.470833333333</v>
      </c>
      <c r="K42" s="1"/>
      <c r="L42" s="1">
        <f t="shared" si="4"/>
        <v>1</v>
      </c>
      <c r="M42" s="1">
        <f t="shared" si="5"/>
        <v>1</v>
      </c>
      <c r="N42" s="169">
        <f t="shared" si="2"/>
        <v>0</v>
      </c>
      <c r="O42" s="198" t="s">
        <v>168</v>
      </c>
      <c r="P42" s="182">
        <v>0</v>
      </c>
      <c r="Q42" s="182">
        <f>HLOOKUP(O42,Pesos!$C$4:$H$8,3,FALSE)*P42</f>
        <v>0</v>
      </c>
      <c r="R42" s="182">
        <v>0</v>
      </c>
      <c r="S42" s="182">
        <f>HLOOKUP(O42,Pesos!$C$4:$H$8,4,FALSE)*R42</f>
        <v>0</v>
      </c>
      <c r="T42" s="182">
        <v>0</v>
      </c>
      <c r="U42" s="182">
        <f>HLOOKUP(O42,Pesos!$C$4:$H$8,4,FALSE)*T42</f>
        <v>0</v>
      </c>
      <c r="V42" s="182">
        <v>0</v>
      </c>
      <c r="W42" s="1"/>
    </row>
    <row r="43" spans="1:23">
      <c r="A43" s="1"/>
      <c r="B43" s="1" t="s">
        <v>169</v>
      </c>
      <c r="C43" s="1" t="s">
        <v>770</v>
      </c>
      <c r="D43" s="176">
        <v>359620</v>
      </c>
      <c r="E43" s="176" t="s">
        <v>867</v>
      </c>
      <c r="F43" s="1" t="s">
        <v>868</v>
      </c>
      <c r="G43" s="1" t="s">
        <v>806</v>
      </c>
      <c r="H43" s="234">
        <v>44605.29583333333</v>
      </c>
      <c r="I43" s="234">
        <v>44606.453472222223</v>
      </c>
      <c r="J43" s="234">
        <v>44606.453472222223</v>
      </c>
      <c r="K43" s="1"/>
      <c r="L43" s="1">
        <f t="shared" si="4"/>
        <v>1</v>
      </c>
      <c r="M43" s="1">
        <f t="shared" si="5"/>
        <v>1</v>
      </c>
      <c r="N43" s="169">
        <f t="shared" si="2"/>
        <v>0</v>
      </c>
      <c r="O43" s="198" t="s">
        <v>168</v>
      </c>
      <c r="P43" s="182">
        <v>0</v>
      </c>
      <c r="Q43" s="182">
        <f>HLOOKUP(O43,Pesos!$C$4:$H$8,3,FALSE)*P43</f>
        <v>0</v>
      </c>
      <c r="R43" s="182">
        <v>0</v>
      </c>
      <c r="S43" s="182">
        <f>HLOOKUP(O43,Pesos!$C$4:$H$8,4,FALSE)*R43</f>
        <v>0</v>
      </c>
      <c r="T43" s="182">
        <v>0</v>
      </c>
      <c r="U43" s="182">
        <f>HLOOKUP(O43,Pesos!$C$4:$H$8,4,FALSE)*T43</f>
        <v>0</v>
      </c>
      <c r="V43" s="182">
        <v>0</v>
      </c>
      <c r="W43" s="1"/>
    </row>
    <row r="44" spans="1:23">
      <c r="A44" s="1"/>
      <c r="B44" s="1" t="s">
        <v>169</v>
      </c>
      <c r="C44" s="1" t="s">
        <v>770</v>
      </c>
      <c r="D44" s="176">
        <v>358245</v>
      </c>
      <c r="E44" s="176" t="s">
        <v>869</v>
      </c>
      <c r="F44" s="1" t="s">
        <v>870</v>
      </c>
      <c r="G44" s="1" t="s">
        <v>871</v>
      </c>
      <c r="H44" s="234">
        <v>44600.579861111109</v>
      </c>
      <c r="I44" s="234">
        <v>44602.84097222222</v>
      </c>
      <c r="J44" s="234">
        <v>44602.84097222222</v>
      </c>
      <c r="K44" s="1"/>
      <c r="L44" s="1">
        <f t="shared" si="4"/>
        <v>2</v>
      </c>
      <c r="M44" s="1">
        <f t="shared" si="5"/>
        <v>2</v>
      </c>
      <c r="N44" s="169">
        <f t="shared" si="2"/>
        <v>0</v>
      </c>
      <c r="O44" s="198" t="s">
        <v>168</v>
      </c>
      <c r="P44" s="182">
        <v>0</v>
      </c>
      <c r="Q44" s="182">
        <f>HLOOKUP(O44,Pesos!$C$4:$H$8,3,FALSE)*P44</f>
        <v>0</v>
      </c>
      <c r="R44" s="182">
        <v>0</v>
      </c>
      <c r="S44" s="182">
        <f>HLOOKUP(O44,Pesos!$C$4:$H$8,4,FALSE)*R44</f>
        <v>0</v>
      </c>
      <c r="T44" s="182">
        <v>0</v>
      </c>
      <c r="U44" s="182">
        <f>HLOOKUP(O44,Pesos!$C$4:$H$8,4,FALSE)*T44</f>
        <v>0</v>
      </c>
      <c r="V44" s="182">
        <v>0</v>
      </c>
      <c r="W44" s="1"/>
    </row>
    <row r="45" spans="1:23">
      <c r="A45" s="1"/>
      <c r="B45" s="1" t="s">
        <v>169</v>
      </c>
      <c r="C45" s="1" t="s">
        <v>770</v>
      </c>
      <c r="D45" s="176">
        <v>358935</v>
      </c>
      <c r="E45" s="176" t="s">
        <v>872</v>
      </c>
      <c r="F45" s="1" t="s">
        <v>873</v>
      </c>
      <c r="G45" s="1" t="s">
        <v>773</v>
      </c>
      <c r="H45" s="234">
        <v>44602.503472222219</v>
      </c>
      <c r="I45" s="234">
        <v>44602.829861111109</v>
      </c>
      <c r="J45" s="234">
        <v>44602.829861111109</v>
      </c>
      <c r="K45" s="1"/>
      <c r="L45" s="1">
        <f t="shared" si="4"/>
        <v>1</v>
      </c>
      <c r="M45" s="1">
        <f t="shared" si="5"/>
        <v>1</v>
      </c>
      <c r="N45" s="169">
        <f t="shared" si="2"/>
        <v>0</v>
      </c>
      <c r="O45" s="198" t="s">
        <v>168</v>
      </c>
      <c r="P45" s="182">
        <v>0</v>
      </c>
      <c r="Q45" s="182">
        <f>HLOOKUP(O45,Pesos!$C$4:$H$8,3,FALSE)*P45</f>
        <v>0</v>
      </c>
      <c r="R45" s="182">
        <v>0</v>
      </c>
      <c r="S45" s="182">
        <f>HLOOKUP(O45,Pesos!$C$4:$H$8,4,FALSE)*R45</f>
        <v>0</v>
      </c>
      <c r="T45" s="182">
        <v>0</v>
      </c>
      <c r="U45" s="182">
        <f>HLOOKUP(O45,Pesos!$C$4:$H$8,4,FALSE)*T45</f>
        <v>0</v>
      </c>
      <c r="V45" s="182">
        <v>0</v>
      </c>
      <c r="W45" s="1"/>
    </row>
    <row r="46" spans="1:23">
      <c r="A46" s="1"/>
      <c r="B46" s="1" t="s">
        <v>169</v>
      </c>
      <c r="C46" s="1" t="s">
        <v>770</v>
      </c>
      <c r="D46" s="176">
        <v>357656</v>
      </c>
      <c r="E46" s="176" t="s">
        <v>874</v>
      </c>
      <c r="F46" s="1" t="s">
        <v>875</v>
      </c>
      <c r="G46" s="1" t="s">
        <v>876</v>
      </c>
      <c r="H46" s="234">
        <v>44598.318749999999</v>
      </c>
      <c r="I46" s="234">
        <v>44602.405555555553</v>
      </c>
      <c r="J46" s="234">
        <v>44602.405555555553</v>
      </c>
      <c r="K46" s="1"/>
      <c r="L46" s="1">
        <f t="shared" si="4"/>
        <v>4</v>
      </c>
      <c r="M46" s="1">
        <f t="shared" si="5"/>
        <v>4</v>
      </c>
      <c r="N46" s="169">
        <f t="shared" si="2"/>
        <v>0</v>
      </c>
      <c r="O46" s="198" t="s">
        <v>168</v>
      </c>
      <c r="P46" s="182">
        <v>0</v>
      </c>
      <c r="Q46" s="182">
        <f>HLOOKUP(O46,Pesos!$C$4:$H$8,3,FALSE)*P46</f>
        <v>0</v>
      </c>
      <c r="R46" s="182">
        <v>0</v>
      </c>
      <c r="S46" s="182">
        <f>HLOOKUP(O46,Pesos!$C$4:$H$8,4,FALSE)*R46</f>
        <v>0</v>
      </c>
      <c r="T46" s="182">
        <v>0</v>
      </c>
      <c r="U46" s="182">
        <f>HLOOKUP(O46,Pesos!$C$4:$H$8,4,FALSE)*T46</f>
        <v>0</v>
      </c>
      <c r="V46" s="182">
        <v>0</v>
      </c>
      <c r="W46" s="1"/>
    </row>
    <row r="47" spans="1:23">
      <c r="A47" s="1"/>
      <c r="B47" s="1" t="s">
        <v>169</v>
      </c>
      <c r="C47" s="1" t="s">
        <v>770</v>
      </c>
      <c r="D47" s="176">
        <v>358351</v>
      </c>
      <c r="E47" s="176" t="s">
        <v>877</v>
      </c>
      <c r="F47" s="1" t="s">
        <v>878</v>
      </c>
      <c r="G47" s="1" t="s">
        <v>806</v>
      </c>
      <c r="H47" s="234">
        <v>44600.738888888889</v>
      </c>
      <c r="I47" s="234">
        <v>44601.494444444441</v>
      </c>
      <c r="J47" s="234">
        <v>44601.494444444441</v>
      </c>
      <c r="K47" s="1"/>
      <c r="L47" s="1">
        <f t="shared" si="4"/>
        <v>1</v>
      </c>
      <c r="M47" s="1">
        <f t="shared" si="5"/>
        <v>1</v>
      </c>
      <c r="N47" s="169">
        <f t="shared" si="2"/>
        <v>0</v>
      </c>
      <c r="O47" s="198" t="s">
        <v>168</v>
      </c>
      <c r="P47" s="182">
        <v>0</v>
      </c>
      <c r="Q47" s="182">
        <f>HLOOKUP(O47,Pesos!$C$4:$H$8,3,FALSE)*P47</f>
        <v>0</v>
      </c>
      <c r="R47" s="182">
        <v>0</v>
      </c>
      <c r="S47" s="182">
        <f>HLOOKUP(O47,Pesos!$C$4:$H$8,4,FALSE)*R47</f>
        <v>0</v>
      </c>
      <c r="T47" s="182">
        <v>0</v>
      </c>
      <c r="U47" s="182">
        <f>HLOOKUP(O47,Pesos!$C$4:$H$8,4,FALSE)*T47</f>
        <v>0</v>
      </c>
      <c r="V47" s="182">
        <v>0</v>
      </c>
      <c r="W47" s="1"/>
    </row>
    <row r="48" spans="1:23">
      <c r="A48" s="1"/>
      <c r="B48" s="1" t="s">
        <v>169</v>
      </c>
      <c r="C48" s="1" t="s">
        <v>770</v>
      </c>
      <c r="D48" s="176">
        <v>357453</v>
      </c>
      <c r="E48" s="176" t="s">
        <v>879</v>
      </c>
      <c r="F48" s="1" t="s">
        <v>880</v>
      </c>
      <c r="G48" s="1" t="s">
        <v>881</v>
      </c>
      <c r="H48" s="234">
        <v>44596.770138888889</v>
      </c>
      <c r="I48" s="234">
        <v>44596.770138888889</v>
      </c>
      <c r="J48" s="234">
        <v>44596.770138888889</v>
      </c>
      <c r="K48" s="1"/>
      <c r="L48" s="1">
        <f t="shared" si="4"/>
        <v>1</v>
      </c>
      <c r="M48" s="1">
        <f t="shared" si="5"/>
        <v>1</v>
      </c>
      <c r="N48" s="169">
        <f t="shared" si="2"/>
        <v>0</v>
      </c>
      <c r="O48" s="198" t="s">
        <v>168</v>
      </c>
      <c r="P48" s="182">
        <v>0</v>
      </c>
      <c r="Q48" s="182">
        <f>HLOOKUP(O48,Pesos!$C$4:$H$8,3,FALSE)*P48</f>
        <v>0</v>
      </c>
      <c r="R48" s="182">
        <v>0</v>
      </c>
      <c r="S48" s="182">
        <f>HLOOKUP(O48,Pesos!$C$4:$H$8,4,FALSE)*R48</f>
        <v>0</v>
      </c>
      <c r="T48" s="182">
        <v>0</v>
      </c>
      <c r="U48" s="182">
        <f>HLOOKUP(O48,Pesos!$C$4:$H$8,4,FALSE)*T48</f>
        <v>0</v>
      </c>
      <c r="V48" s="182">
        <v>0</v>
      </c>
      <c r="W48" s="1"/>
    </row>
    <row r="49" spans="1:23">
      <c r="A49" s="1"/>
      <c r="B49" s="1" t="s">
        <v>169</v>
      </c>
      <c r="C49" s="1" t="s">
        <v>770</v>
      </c>
      <c r="D49" s="176">
        <v>356456</v>
      </c>
      <c r="E49" s="176" t="s">
        <v>882</v>
      </c>
      <c r="F49" s="1" t="s">
        <v>883</v>
      </c>
      <c r="G49" s="1" t="s">
        <v>881</v>
      </c>
      <c r="H49" s="234">
        <v>44593.593055555553</v>
      </c>
      <c r="I49" s="234">
        <v>44593.593055555553</v>
      </c>
      <c r="J49" s="234">
        <v>44593.593055555553</v>
      </c>
      <c r="K49" s="1"/>
      <c r="L49" s="1">
        <f t="shared" si="4"/>
        <v>1</v>
      </c>
      <c r="M49" s="1">
        <f t="shared" si="5"/>
        <v>1</v>
      </c>
      <c r="N49" s="169">
        <f t="shared" si="2"/>
        <v>0</v>
      </c>
      <c r="O49" s="198" t="s">
        <v>168</v>
      </c>
      <c r="P49" s="182">
        <v>0</v>
      </c>
      <c r="Q49" s="182">
        <f>HLOOKUP(O49,Pesos!$C$4:$H$8,3,FALSE)*P49</f>
        <v>0</v>
      </c>
      <c r="R49" s="182">
        <v>0</v>
      </c>
      <c r="S49" s="182">
        <f>HLOOKUP(O49,Pesos!$C$4:$H$8,4,FALSE)*R49</f>
        <v>0</v>
      </c>
      <c r="T49" s="182">
        <v>0</v>
      </c>
      <c r="U49" s="182">
        <f>HLOOKUP(O49,Pesos!$C$4:$H$8,4,FALSE)*T49</f>
        <v>0</v>
      </c>
      <c r="V49" s="182">
        <v>0</v>
      </c>
      <c r="W49" s="1"/>
    </row>
    <row r="50" spans="1:23">
      <c r="A50" s="1"/>
      <c r="B50" s="1" t="s">
        <v>169</v>
      </c>
      <c r="C50" s="1" t="s">
        <v>770</v>
      </c>
      <c r="D50" s="176">
        <v>357205</v>
      </c>
      <c r="E50" s="176" t="s">
        <v>884</v>
      </c>
      <c r="F50" s="1" t="s">
        <v>885</v>
      </c>
      <c r="G50" s="1" t="s">
        <v>785</v>
      </c>
      <c r="H50" s="234">
        <v>44595.927777777775</v>
      </c>
      <c r="I50" s="234">
        <v>44599.373611111114</v>
      </c>
      <c r="J50" s="234">
        <v>44599.373611111114</v>
      </c>
      <c r="K50" s="1"/>
      <c r="L50" s="1">
        <f t="shared" si="4"/>
        <v>4</v>
      </c>
      <c r="M50" s="1">
        <f t="shared" si="5"/>
        <v>4</v>
      </c>
      <c r="N50" s="169">
        <f t="shared" si="2"/>
        <v>0</v>
      </c>
      <c r="O50" s="198" t="s">
        <v>168</v>
      </c>
      <c r="P50" s="182">
        <v>0</v>
      </c>
      <c r="Q50" s="182">
        <f>HLOOKUP(O50,Pesos!$C$4:$H$8,3,FALSE)*P50</f>
        <v>0</v>
      </c>
      <c r="R50" s="182">
        <v>0</v>
      </c>
      <c r="S50" s="182">
        <f>HLOOKUP(O50,Pesos!$C$4:$H$8,4,FALSE)*R50</f>
        <v>0</v>
      </c>
      <c r="T50" s="182">
        <v>0</v>
      </c>
      <c r="U50" s="182">
        <f>HLOOKUP(O50,Pesos!$C$4:$H$8,4,FALSE)*T50</f>
        <v>0</v>
      </c>
      <c r="V50" s="182">
        <v>0</v>
      </c>
      <c r="W50" s="1"/>
    </row>
    <row r="51" spans="1:23">
      <c r="A51" s="1"/>
      <c r="B51" s="1" t="s">
        <v>169</v>
      </c>
      <c r="C51" s="1" t="s">
        <v>770</v>
      </c>
      <c r="D51" s="176">
        <v>355734</v>
      </c>
      <c r="E51" s="176" t="s">
        <v>886</v>
      </c>
      <c r="F51" s="1" t="s">
        <v>887</v>
      </c>
      <c r="G51" s="1" t="s">
        <v>806</v>
      </c>
      <c r="H51" s="234">
        <v>44589.690972222219</v>
      </c>
      <c r="I51" s="234">
        <v>44599.37222222222</v>
      </c>
      <c r="J51" s="234">
        <v>44599.37222222222</v>
      </c>
      <c r="K51" s="1"/>
      <c r="L51" s="1">
        <f t="shared" si="4"/>
        <v>10</v>
      </c>
      <c r="M51" s="1">
        <f t="shared" si="5"/>
        <v>10</v>
      </c>
      <c r="N51" s="169">
        <f t="shared" si="2"/>
        <v>0</v>
      </c>
      <c r="O51" s="198" t="s">
        <v>168</v>
      </c>
      <c r="P51" s="182">
        <v>0</v>
      </c>
      <c r="Q51" s="182">
        <f>HLOOKUP(O51,Pesos!$C$4:$H$8,3,FALSE)*P51</f>
        <v>0</v>
      </c>
      <c r="R51" s="182">
        <v>0</v>
      </c>
      <c r="S51" s="182">
        <f>HLOOKUP(O51,Pesos!$C$4:$H$8,4,FALSE)*R51</f>
        <v>0</v>
      </c>
      <c r="T51" s="182">
        <v>0</v>
      </c>
      <c r="U51" s="182">
        <f>HLOOKUP(O51,Pesos!$C$4:$H$8,4,FALSE)*T51</f>
        <v>0</v>
      </c>
      <c r="V51" s="182">
        <v>0</v>
      </c>
      <c r="W51" s="1"/>
    </row>
    <row r="52" spans="1:23">
      <c r="A52" s="1"/>
      <c r="B52" s="1" t="s">
        <v>169</v>
      </c>
      <c r="C52" s="1" t="s">
        <v>770</v>
      </c>
      <c r="D52" s="176">
        <v>357416</v>
      </c>
      <c r="E52" s="176" t="s">
        <v>888</v>
      </c>
      <c r="F52" s="1" t="s">
        <v>889</v>
      </c>
      <c r="G52" s="1" t="s">
        <v>773</v>
      </c>
      <c r="H52" s="234">
        <v>44596.716666666667</v>
      </c>
      <c r="I52" s="234">
        <v>44599.371527777781</v>
      </c>
      <c r="J52" s="234">
        <v>44599.371527777781</v>
      </c>
      <c r="K52" s="1"/>
      <c r="L52" s="1">
        <f t="shared" si="4"/>
        <v>3</v>
      </c>
      <c r="M52" s="1">
        <f t="shared" si="5"/>
        <v>3</v>
      </c>
      <c r="N52" s="169">
        <f t="shared" si="2"/>
        <v>0</v>
      </c>
      <c r="O52" s="198" t="s">
        <v>168</v>
      </c>
      <c r="P52" s="182">
        <v>0</v>
      </c>
      <c r="Q52" s="182">
        <f>HLOOKUP(O52,Pesos!$C$4:$H$8,3,FALSE)*P52</f>
        <v>0</v>
      </c>
      <c r="R52" s="182">
        <v>0</v>
      </c>
      <c r="S52" s="182">
        <f>HLOOKUP(O52,Pesos!$C$4:$H$8,4,FALSE)*R52</f>
        <v>0</v>
      </c>
      <c r="T52" s="182">
        <v>0</v>
      </c>
      <c r="U52" s="182">
        <f>HLOOKUP(O52,Pesos!$C$4:$H$8,4,FALSE)*T52</f>
        <v>0</v>
      </c>
      <c r="V52" s="182">
        <v>0</v>
      </c>
      <c r="W52" s="1"/>
    </row>
    <row r="53" spans="1:23">
      <c r="A53" s="1"/>
      <c r="B53" s="1" t="s">
        <v>169</v>
      </c>
      <c r="C53" s="1" t="s">
        <v>770</v>
      </c>
      <c r="D53" s="176">
        <v>357400</v>
      </c>
      <c r="E53" s="176" t="s">
        <v>890</v>
      </c>
      <c r="F53" s="1" t="s">
        <v>891</v>
      </c>
      <c r="G53" s="1" t="s">
        <v>773</v>
      </c>
      <c r="H53" s="234">
        <v>44596.633333333331</v>
      </c>
      <c r="I53" s="234">
        <v>44599.371527777781</v>
      </c>
      <c r="J53" s="234">
        <v>44599.371527777781</v>
      </c>
      <c r="K53" s="1"/>
      <c r="L53" s="1">
        <f t="shared" si="4"/>
        <v>3</v>
      </c>
      <c r="M53" s="1">
        <f t="shared" si="5"/>
        <v>3</v>
      </c>
      <c r="N53" s="169">
        <f t="shared" si="2"/>
        <v>0</v>
      </c>
      <c r="O53" s="198" t="s">
        <v>168</v>
      </c>
      <c r="P53" s="182">
        <v>0</v>
      </c>
      <c r="Q53" s="182">
        <f>HLOOKUP(O53,Pesos!$C$4:$H$8,3,FALSE)*P53</f>
        <v>0</v>
      </c>
      <c r="R53" s="182">
        <v>0</v>
      </c>
      <c r="S53" s="182">
        <f>HLOOKUP(O53,Pesos!$C$4:$H$8,4,FALSE)*R53</f>
        <v>0</v>
      </c>
      <c r="T53" s="182">
        <v>0</v>
      </c>
      <c r="U53" s="182">
        <f>HLOOKUP(O53,Pesos!$C$4:$H$8,4,FALSE)*T53</f>
        <v>0</v>
      </c>
      <c r="V53" s="182">
        <v>0</v>
      </c>
      <c r="W53" s="1"/>
    </row>
    <row r="54" spans="1:23">
      <c r="A54" s="1"/>
      <c r="B54" s="1" t="s">
        <v>169</v>
      </c>
      <c r="C54" s="1" t="s">
        <v>770</v>
      </c>
      <c r="D54" s="176">
        <v>357378</v>
      </c>
      <c r="E54" s="176" t="s">
        <v>892</v>
      </c>
      <c r="F54" s="1" t="s">
        <v>893</v>
      </c>
      <c r="G54" s="1" t="s">
        <v>773</v>
      </c>
      <c r="H54" s="234">
        <v>44596.607638888891</v>
      </c>
      <c r="I54" s="234">
        <v>44599.370833333334</v>
      </c>
      <c r="J54" s="234">
        <v>44599.370833333334</v>
      </c>
      <c r="K54" s="1"/>
      <c r="L54" s="1">
        <f t="shared" si="4"/>
        <v>3</v>
      </c>
      <c r="M54" s="1">
        <f t="shared" si="5"/>
        <v>3</v>
      </c>
      <c r="N54" s="169">
        <f t="shared" si="2"/>
        <v>0</v>
      </c>
      <c r="O54" s="198" t="s">
        <v>168</v>
      </c>
      <c r="P54" s="182">
        <v>0</v>
      </c>
      <c r="Q54" s="182">
        <f>HLOOKUP(O54,Pesos!$C$4:$H$8,3,FALSE)*P54</f>
        <v>0</v>
      </c>
      <c r="R54" s="182">
        <v>0</v>
      </c>
      <c r="S54" s="182">
        <f>HLOOKUP(O54,Pesos!$C$4:$H$8,4,FALSE)*R54</f>
        <v>0</v>
      </c>
      <c r="T54" s="182">
        <v>0</v>
      </c>
      <c r="U54" s="182">
        <f>HLOOKUP(O54,Pesos!$C$4:$H$8,4,FALSE)*T54</f>
        <v>0</v>
      </c>
      <c r="V54" s="182">
        <v>0</v>
      </c>
      <c r="W54" s="1"/>
    </row>
    <row r="55" spans="1:23">
      <c r="A55" s="1"/>
      <c r="B55" s="1" t="s">
        <v>169</v>
      </c>
      <c r="C55" s="1" t="s">
        <v>770</v>
      </c>
      <c r="D55" s="176">
        <v>357377</v>
      </c>
      <c r="E55" s="176" t="s">
        <v>892</v>
      </c>
      <c r="F55" s="1" t="s">
        <v>894</v>
      </c>
      <c r="G55" s="1" t="s">
        <v>773</v>
      </c>
      <c r="H55" s="234">
        <v>44596.605555555558</v>
      </c>
      <c r="I55" s="234">
        <v>44599.370833333334</v>
      </c>
      <c r="J55" s="234">
        <v>44599.370833333334</v>
      </c>
      <c r="K55" s="1"/>
      <c r="L55" s="1">
        <f t="shared" si="4"/>
        <v>3</v>
      </c>
      <c r="M55" s="1">
        <f t="shared" si="5"/>
        <v>3</v>
      </c>
      <c r="N55" s="169">
        <f t="shared" si="2"/>
        <v>0</v>
      </c>
      <c r="O55" s="198" t="s">
        <v>168</v>
      </c>
      <c r="P55" s="182">
        <v>0</v>
      </c>
      <c r="Q55" s="182">
        <f>HLOOKUP(O55,Pesos!$C$4:$H$8,3,FALSE)*P55</f>
        <v>0</v>
      </c>
      <c r="R55" s="182">
        <v>0</v>
      </c>
      <c r="S55" s="182">
        <f>HLOOKUP(O55,Pesos!$C$4:$H$8,4,FALSE)*R55</f>
        <v>0</v>
      </c>
      <c r="T55" s="182">
        <v>0</v>
      </c>
      <c r="U55" s="182">
        <f>HLOOKUP(O55,Pesos!$C$4:$H$8,4,FALSE)*T55</f>
        <v>0</v>
      </c>
      <c r="V55" s="182">
        <v>0</v>
      </c>
      <c r="W55" s="1"/>
    </row>
    <row r="56" spans="1:23">
      <c r="A56" s="1"/>
      <c r="B56" s="1" t="s">
        <v>169</v>
      </c>
      <c r="C56" s="1" t="s">
        <v>770</v>
      </c>
      <c r="D56" s="176">
        <v>356114</v>
      </c>
      <c r="E56" s="176" t="s">
        <v>895</v>
      </c>
      <c r="F56" s="1" t="s">
        <v>896</v>
      </c>
      <c r="G56" s="1" t="s">
        <v>876</v>
      </c>
      <c r="H56" s="234">
        <v>44592.525000000001</v>
      </c>
      <c r="I56" s="234">
        <v>44599.370138888888</v>
      </c>
      <c r="J56" s="234">
        <v>44599.370138888888</v>
      </c>
      <c r="K56" s="1"/>
      <c r="L56" s="1">
        <f t="shared" si="4"/>
        <v>7</v>
      </c>
      <c r="M56" s="1">
        <f t="shared" si="5"/>
        <v>7</v>
      </c>
      <c r="N56" s="169">
        <f t="shared" si="2"/>
        <v>0</v>
      </c>
      <c r="O56" s="198" t="s">
        <v>168</v>
      </c>
      <c r="P56" s="182">
        <v>0</v>
      </c>
      <c r="Q56" s="182">
        <f>HLOOKUP(O56,Pesos!$C$4:$H$8,3,FALSE)*P56</f>
        <v>0</v>
      </c>
      <c r="R56" s="182">
        <v>0</v>
      </c>
      <c r="S56" s="182">
        <f>HLOOKUP(O56,Pesos!$C$4:$H$8,4,FALSE)*R56</f>
        <v>0</v>
      </c>
      <c r="T56" s="182">
        <v>0</v>
      </c>
      <c r="U56" s="182">
        <f>HLOOKUP(O56,Pesos!$C$4:$H$8,4,FALSE)*T56</f>
        <v>0</v>
      </c>
      <c r="V56" s="182">
        <v>0</v>
      </c>
      <c r="W56" s="1"/>
    </row>
    <row r="57" spans="1:23">
      <c r="A57" s="1"/>
      <c r="B57" s="1" t="s">
        <v>169</v>
      </c>
      <c r="C57" s="1" t="s">
        <v>770</v>
      </c>
      <c r="D57" s="176">
        <v>355821</v>
      </c>
      <c r="E57" s="176" t="s">
        <v>897</v>
      </c>
      <c r="F57" s="1" t="s">
        <v>898</v>
      </c>
      <c r="G57" s="1" t="s">
        <v>830</v>
      </c>
      <c r="H57" s="234">
        <v>44590.380555555559</v>
      </c>
      <c r="I57" s="234">
        <v>44595.447916666664</v>
      </c>
      <c r="J57" s="234">
        <v>44595.447916666664</v>
      </c>
      <c r="K57" s="1"/>
      <c r="L57" s="1">
        <f t="shared" si="4"/>
        <v>5</v>
      </c>
      <c r="M57" s="1">
        <f t="shared" si="5"/>
        <v>5</v>
      </c>
      <c r="N57" s="169">
        <f t="shared" si="2"/>
        <v>0</v>
      </c>
      <c r="O57" s="198" t="s">
        <v>168</v>
      </c>
      <c r="P57" s="182">
        <v>0</v>
      </c>
      <c r="Q57" s="182">
        <f>HLOOKUP(O57,Pesos!$C$4:$H$8,3,FALSE)*P57</f>
        <v>0</v>
      </c>
      <c r="R57" s="182">
        <v>0</v>
      </c>
      <c r="S57" s="182">
        <f>HLOOKUP(O57,Pesos!$C$4:$H$8,4,FALSE)*R57</f>
        <v>0</v>
      </c>
      <c r="T57" s="182">
        <v>0</v>
      </c>
      <c r="U57" s="182">
        <f>HLOOKUP(O57,Pesos!$C$4:$H$8,4,FALSE)*T57</f>
        <v>0</v>
      </c>
      <c r="V57" s="182">
        <v>0</v>
      </c>
      <c r="W57" s="1"/>
    </row>
    <row r="58" spans="1:23">
      <c r="A58" s="1"/>
      <c r="B58" s="1" t="s">
        <v>169</v>
      </c>
      <c r="C58" s="1" t="s">
        <v>770</v>
      </c>
      <c r="D58" s="176">
        <v>350124</v>
      </c>
      <c r="E58" s="176" t="s">
        <v>899</v>
      </c>
      <c r="F58" s="1" t="s">
        <v>900</v>
      </c>
      <c r="G58" s="1" t="s">
        <v>845</v>
      </c>
      <c r="H58" s="234">
        <v>44564.697222222225</v>
      </c>
      <c r="I58" s="234">
        <v>44589.381249999999</v>
      </c>
      <c r="J58" s="234">
        <v>44589.381249999999</v>
      </c>
      <c r="K58" s="1"/>
      <c r="L58" s="1">
        <f t="shared" si="4"/>
        <v>25</v>
      </c>
      <c r="M58" s="1">
        <f t="shared" si="5"/>
        <v>25</v>
      </c>
      <c r="N58" s="169">
        <f t="shared" si="2"/>
        <v>0</v>
      </c>
      <c r="O58" s="198" t="s">
        <v>168</v>
      </c>
      <c r="P58" s="182">
        <v>0</v>
      </c>
      <c r="Q58" s="182">
        <f>HLOOKUP(O58,Pesos!$C$4:$H$8,3,FALSE)*P58</f>
        <v>0</v>
      </c>
      <c r="R58" s="182">
        <v>0</v>
      </c>
      <c r="S58" s="182">
        <f>HLOOKUP(O58,Pesos!$C$4:$H$8,4,FALSE)*R58</f>
        <v>0</v>
      </c>
      <c r="T58" s="182">
        <v>0</v>
      </c>
      <c r="U58" s="182">
        <f>HLOOKUP(O58,Pesos!$C$4:$H$8,4,FALSE)*T58</f>
        <v>0</v>
      </c>
      <c r="V58" s="182">
        <v>0</v>
      </c>
      <c r="W58" s="1"/>
    </row>
    <row r="59" spans="1:23">
      <c r="A59" s="1"/>
      <c r="B59" s="1" t="s">
        <v>169</v>
      </c>
      <c r="C59" s="1" t="s">
        <v>770</v>
      </c>
      <c r="D59" s="176">
        <v>353019</v>
      </c>
      <c r="E59" s="176" t="s">
        <v>901</v>
      </c>
      <c r="F59" s="1" t="s">
        <v>902</v>
      </c>
      <c r="G59" s="1" t="s">
        <v>838</v>
      </c>
      <c r="H59" s="234">
        <v>44578.376388888886</v>
      </c>
      <c r="I59" s="234">
        <v>44588.383333333331</v>
      </c>
      <c r="J59" s="234">
        <v>44588.383333333331</v>
      </c>
      <c r="K59" s="1"/>
      <c r="L59" s="1">
        <f t="shared" si="4"/>
        <v>10</v>
      </c>
      <c r="M59" s="1">
        <f t="shared" si="5"/>
        <v>10</v>
      </c>
      <c r="N59" s="169">
        <f t="shared" si="2"/>
        <v>0</v>
      </c>
      <c r="O59" s="198" t="s">
        <v>168</v>
      </c>
      <c r="P59" s="182">
        <v>0</v>
      </c>
      <c r="Q59" s="182">
        <f>HLOOKUP(O59,Pesos!$C$4:$H$8,3,FALSE)*P59</f>
        <v>0</v>
      </c>
      <c r="R59" s="182">
        <v>0</v>
      </c>
      <c r="S59" s="182">
        <f>HLOOKUP(O59,Pesos!$C$4:$H$8,4,FALSE)*R59</f>
        <v>0</v>
      </c>
      <c r="T59" s="182">
        <v>0</v>
      </c>
      <c r="U59" s="182">
        <f>HLOOKUP(O59,Pesos!$C$4:$H$8,4,FALSE)*T59</f>
        <v>0</v>
      </c>
      <c r="V59" s="182">
        <v>0</v>
      </c>
      <c r="W59" s="1"/>
    </row>
    <row r="60" spans="1:23">
      <c r="A60" s="1"/>
      <c r="B60" s="1" t="s">
        <v>169</v>
      </c>
      <c r="C60" s="1" t="s">
        <v>770</v>
      </c>
      <c r="D60" s="176">
        <v>353792</v>
      </c>
      <c r="E60" s="176" t="s">
        <v>903</v>
      </c>
      <c r="F60" s="1" t="s">
        <v>904</v>
      </c>
      <c r="G60" s="1" t="s">
        <v>806</v>
      </c>
      <c r="H60" s="234">
        <v>44580.78125</v>
      </c>
      <c r="I60" s="234">
        <v>44588.383333333331</v>
      </c>
      <c r="J60" s="234">
        <v>44588.383333333331</v>
      </c>
      <c r="K60" s="1"/>
      <c r="L60" s="1">
        <f t="shared" si="4"/>
        <v>8</v>
      </c>
      <c r="M60" s="1">
        <f t="shared" si="5"/>
        <v>8</v>
      </c>
      <c r="N60" s="169">
        <f t="shared" si="2"/>
        <v>0</v>
      </c>
      <c r="O60" s="198" t="s">
        <v>168</v>
      </c>
      <c r="P60" s="182">
        <v>0</v>
      </c>
      <c r="Q60" s="182">
        <f>HLOOKUP(O60,Pesos!$C$4:$H$8,3,FALSE)*P60</f>
        <v>0</v>
      </c>
      <c r="R60" s="182">
        <v>0</v>
      </c>
      <c r="S60" s="182">
        <f>HLOOKUP(O60,Pesos!$C$4:$H$8,4,FALSE)*R60</f>
        <v>0</v>
      </c>
      <c r="T60" s="182">
        <v>0</v>
      </c>
      <c r="U60" s="182">
        <f>HLOOKUP(O60,Pesos!$C$4:$H$8,4,FALSE)*T60</f>
        <v>0</v>
      </c>
      <c r="V60" s="182">
        <v>0</v>
      </c>
      <c r="W60" s="1"/>
    </row>
    <row r="61" spans="1:23">
      <c r="A61" s="1"/>
      <c r="B61" s="1" t="s">
        <v>169</v>
      </c>
      <c r="C61" s="1" t="s">
        <v>770</v>
      </c>
      <c r="D61" s="176">
        <v>355326</v>
      </c>
      <c r="E61" s="176" t="s">
        <v>905</v>
      </c>
      <c r="F61" s="1" t="s">
        <v>906</v>
      </c>
      <c r="G61" s="1" t="s">
        <v>806</v>
      </c>
      <c r="H61" s="234">
        <v>44588.492361111108</v>
      </c>
      <c r="I61" s="234">
        <v>44590.433333333334</v>
      </c>
      <c r="J61" s="234">
        <v>44590.433333333334</v>
      </c>
      <c r="K61" s="1"/>
      <c r="L61" s="1">
        <f t="shared" si="4"/>
        <v>2</v>
      </c>
      <c r="M61" s="1">
        <f t="shared" si="5"/>
        <v>2</v>
      </c>
      <c r="N61" s="169">
        <f t="shared" si="2"/>
        <v>0</v>
      </c>
      <c r="O61" s="198" t="s">
        <v>168</v>
      </c>
      <c r="P61" s="182">
        <v>0</v>
      </c>
      <c r="Q61" s="182">
        <f>HLOOKUP(O61,Pesos!$C$4:$H$8,3,FALSE)*P61</f>
        <v>0</v>
      </c>
      <c r="R61" s="182">
        <v>0</v>
      </c>
      <c r="S61" s="182">
        <f>HLOOKUP(O61,Pesos!$C$4:$H$8,4,FALSE)*R61</f>
        <v>0</v>
      </c>
      <c r="T61" s="182">
        <v>0</v>
      </c>
      <c r="U61" s="182">
        <f>HLOOKUP(O61,Pesos!$C$4:$H$8,4,FALSE)*T61</f>
        <v>0</v>
      </c>
      <c r="V61" s="182">
        <v>0</v>
      </c>
      <c r="W61" s="1"/>
    </row>
    <row r="62" spans="1:23">
      <c r="A62" s="1"/>
      <c r="B62" s="1" t="s">
        <v>169</v>
      </c>
      <c r="C62" s="1" t="s">
        <v>770</v>
      </c>
      <c r="D62" s="176">
        <v>355508</v>
      </c>
      <c r="E62" s="176" t="s">
        <v>907</v>
      </c>
      <c r="F62" s="1" t="s">
        <v>908</v>
      </c>
      <c r="G62" s="1" t="s">
        <v>809</v>
      </c>
      <c r="H62" s="234">
        <v>44588.877083333333</v>
      </c>
      <c r="I62" s="234">
        <v>44589.44027777778</v>
      </c>
      <c r="J62" s="234">
        <v>44589.44027777778</v>
      </c>
      <c r="K62" s="1"/>
      <c r="L62" s="1">
        <f t="shared" si="4"/>
        <v>1</v>
      </c>
      <c r="M62" s="1">
        <f t="shared" si="5"/>
        <v>1</v>
      </c>
      <c r="N62" s="169">
        <f t="shared" si="2"/>
        <v>0</v>
      </c>
      <c r="O62" s="198" t="s">
        <v>168</v>
      </c>
      <c r="P62" s="182">
        <v>0</v>
      </c>
      <c r="Q62" s="182">
        <f>HLOOKUP(O62,Pesos!$C$4:$H$8,3,FALSE)*P62</f>
        <v>0</v>
      </c>
      <c r="R62" s="182">
        <v>0</v>
      </c>
      <c r="S62" s="182">
        <f>HLOOKUP(O62,Pesos!$C$4:$H$8,4,FALSE)*R62</f>
        <v>0</v>
      </c>
      <c r="T62" s="182">
        <v>0</v>
      </c>
      <c r="U62" s="182">
        <f>HLOOKUP(O62,Pesos!$C$4:$H$8,4,FALSE)*T62</f>
        <v>0</v>
      </c>
      <c r="V62" s="182">
        <v>0</v>
      </c>
      <c r="W62" s="1"/>
    </row>
    <row r="63" spans="1:23" ht="16.5" customHeight="1">
      <c r="A63" s="1"/>
      <c r="B63" s="1" t="s">
        <v>169</v>
      </c>
      <c r="C63" s="1" t="s">
        <v>770</v>
      </c>
      <c r="D63" s="176">
        <v>353919</v>
      </c>
      <c r="E63" s="176" t="s">
        <v>859</v>
      </c>
      <c r="F63" s="1" t="s">
        <v>909</v>
      </c>
      <c r="G63" s="1" t="s">
        <v>776</v>
      </c>
      <c r="H63" s="234">
        <v>44581.529861111114</v>
      </c>
      <c r="I63" s="234">
        <v>44588.383333333331</v>
      </c>
      <c r="J63" s="234">
        <v>44588.383333333331</v>
      </c>
      <c r="K63" s="1"/>
      <c r="L63" s="1">
        <f t="shared" si="4"/>
        <v>7</v>
      </c>
      <c r="M63" s="1">
        <f t="shared" si="5"/>
        <v>7</v>
      </c>
      <c r="N63" s="169">
        <f t="shared" si="2"/>
        <v>0</v>
      </c>
      <c r="O63" s="198" t="s">
        <v>168</v>
      </c>
      <c r="P63" s="182">
        <v>0</v>
      </c>
      <c r="Q63" s="182">
        <f>HLOOKUP(O63,Pesos!$C$4:$H$8,3,FALSE)*P63</f>
        <v>0</v>
      </c>
      <c r="R63" s="182">
        <v>0</v>
      </c>
      <c r="S63" s="182">
        <f>HLOOKUP(O63,Pesos!$C$4:$H$8,4,FALSE)*R63</f>
        <v>0</v>
      </c>
      <c r="T63" s="182">
        <v>0</v>
      </c>
      <c r="U63" s="182">
        <f>HLOOKUP(O63,Pesos!$C$4:$H$8,4,FALSE)*T63</f>
        <v>0</v>
      </c>
      <c r="V63" s="182">
        <v>0</v>
      </c>
      <c r="W63" s="1"/>
    </row>
    <row r="64" spans="1:23" ht="15.75" customHeight="1">
      <c r="A64" s="1"/>
      <c r="B64" s="1" t="s">
        <v>169</v>
      </c>
      <c r="C64" s="1" t="s">
        <v>770</v>
      </c>
      <c r="D64" s="176">
        <v>354638</v>
      </c>
      <c r="E64" s="176" t="s">
        <v>910</v>
      </c>
      <c r="F64" s="1" t="s">
        <v>911</v>
      </c>
      <c r="G64" s="1" t="s">
        <v>912</v>
      </c>
      <c r="H64" s="234">
        <v>44585.727777777778</v>
      </c>
      <c r="I64" s="234">
        <v>44588.381944444445</v>
      </c>
      <c r="J64" s="234">
        <v>44588.381944444445</v>
      </c>
      <c r="K64" s="1"/>
      <c r="L64" s="1">
        <f t="shared" si="4"/>
        <v>3</v>
      </c>
      <c r="M64" s="1">
        <f t="shared" si="5"/>
        <v>3</v>
      </c>
      <c r="N64" s="169">
        <f t="shared" si="2"/>
        <v>0</v>
      </c>
      <c r="O64" s="198" t="s">
        <v>168</v>
      </c>
      <c r="P64" s="182">
        <v>0</v>
      </c>
      <c r="Q64" s="182">
        <f>HLOOKUP(O64,Pesos!$C$4:$H$8,3,FALSE)*P64</f>
        <v>0</v>
      </c>
      <c r="R64" s="182">
        <v>0</v>
      </c>
      <c r="S64" s="182">
        <f>HLOOKUP(O64,Pesos!$C$4:$H$8,4,FALSE)*R64</f>
        <v>0</v>
      </c>
      <c r="T64" s="182">
        <v>0</v>
      </c>
      <c r="U64" s="182">
        <f>HLOOKUP(O64,Pesos!$C$4:$H$8,4,FALSE)*T64</f>
        <v>0</v>
      </c>
      <c r="V64" s="182">
        <v>0</v>
      </c>
      <c r="W64" s="1"/>
    </row>
    <row r="65" spans="1:23" ht="13.5" customHeight="1">
      <c r="A65" s="1"/>
      <c r="B65" s="1" t="s">
        <v>169</v>
      </c>
      <c r="C65" s="1" t="s">
        <v>770</v>
      </c>
      <c r="D65" s="176">
        <v>352684</v>
      </c>
      <c r="E65" s="176" t="s">
        <v>913</v>
      </c>
      <c r="F65" s="1" t="s">
        <v>914</v>
      </c>
      <c r="G65" s="1" t="s">
        <v>915</v>
      </c>
      <c r="H65" s="234">
        <v>44575.525694444441</v>
      </c>
      <c r="I65" s="234">
        <v>44588.507638888892</v>
      </c>
      <c r="J65" s="234">
        <v>44588.507638888892</v>
      </c>
      <c r="K65" s="1"/>
      <c r="L65" s="1">
        <f t="shared" si="4"/>
        <v>13</v>
      </c>
      <c r="M65" s="1">
        <f t="shared" si="5"/>
        <v>13</v>
      </c>
      <c r="N65" s="169">
        <f t="shared" si="2"/>
        <v>0</v>
      </c>
      <c r="O65" s="198" t="s">
        <v>168</v>
      </c>
      <c r="P65" s="182">
        <v>0</v>
      </c>
      <c r="Q65" s="182">
        <f>HLOOKUP(O65,Pesos!$C$4:$H$8,3,FALSE)*P65</f>
        <v>0</v>
      </c>
      <c r="R65" s="182">
        <v>0</v>
      </c>
      <c r="S65" s="182">
        <f>HLOOKUP(O65,Pesos!$C$4:$H$8,4,FALSE)*R65</f>
        <v>0</v>
      </c>
      <c r="T65" s="182">
        <v>0</v>
      </c>
      <c r="U65" s="182">
        <f>HLOOKUP(O65,Pesos!$C$4:$H$8,4,FALSE)*T65</f>
        <v>0</v>
      </c>
      <c r="V65" s="182">
        <v>0</v>
      </c>
      <c r="W65" s="1"/>
    </row>
    <row r="66" spans="1:23">
      <c r="A66" s="1"/>
      <c r="B66" s="1" t="s">
        <v>169</v>
      </c>
      <c r="C66" s="1" t="s">
        <v>770</v>
      </c>
      <c r="D66" s="176">
        <v>354032</v>
      </c>
      <c r="E66" s="176" t="s">
        <v>916</v>
      </c>
      <c r="F66" s="1" t="s">
        <v>917</v>
      </c>
      <c r="G66" s="1" t="s">
        <v>830</v>
      </c>
      <c r="H66" s="234">
        <v>44581.818749999999</v>
      </c>
      <c r="I66" s="234">
        <v>44585.803472222222</v>
      </c>
      <c r="J66" s="234">
        <v>44585.803472222222</v>
      </c>
      <c r="K66" s="1"/>
      <c r="L66" s="1">
        <f t="shared" ref="L66:L85" si="6">IF(EXACT(_xlfn.DAYS(H66,I66),0),1,_xlfn.DAYS(I66,H66))</f>
        <v>4</v>
      </c>
      <c r="M66" s="1">
        <f t="shared" ref="M66:M85" si="7">IF(EXACT(_xlfn.DAYS(H66,J66),0),1,_xlfn.DAYS(J66,H66))</f>
        <v>4</v>
      </c>
      <c r="N66" s="169">
        <f t="shared" ref="N66:N129" si="8">(M66-L66)/L66</f>
        <v>0</v>
      </c>
      <c r="O66" s="198" t="s">
        <v>168</v>
      </c>
      <c r="P66" s="182">
        <v>0</v>
      </c>
      <c r="Q66" s="182">
        <f>HLOOKUP(O66,Pesos!$C$4:$H$8,3,FALSE)*P66</f>
        <v>0</v>
      </c>
      <c r="R66" s="182">
        <v>0</v>
      </c>
      <c r="S66" s="182">
        <f>HLOOKUP(O66,Pesos!$C$4:$H$8,4,FALSE)*R66</f>
        <v>0</v>
      </c>
      <c r="T66" s="182">
        <v>0</v>
      </c>
      <c r="U66" s="182">
        <f>HLOOKUP(O66,Pesos!$C$4:$H$8,4,FALSE)*T66</f>
        <v>0</v>
      </c>
      <c r="V66" s="182">
        <v>0</v>
      </c>
      <c r="W66" s="1"/>
    </row>
    <row r="67" spans="1:23" ht="17.25" customHeight="1">
      <c r="A67" s="1"/>
      <c r="B67" s="1" t="s">
        <v>169</v>
      </c>
      <c r="C67" s="1" t="s">
        <v>770</v>
      </c>
      <c r="D67" s="176">
        <v>352753</v>
      </c>
      <c r="E67" s="176" t="s">
        <v>918</v>
      </c>
      <c r="F67" s="1" t="s">
        <v>919</v>
      </c>
      <c r="G67" s="1" t="s">
        <v>838</v>
      </c>
      <c r="H67" s="234">
        <v>44575.673611111109</v>
      </c>
      <c r="I67" s="234">
        <v>44585.803472222222</v>
      </c>
      <c r="J67" s="234">
        <v>44585.803472222222</v>
      </c>
      <c r="K67" s="1"/>
      <c r="L67" s="1">
        <f t="shared" si="6"/>
        <v>10</v>
      </c>
      <c r="M67" s="1">
        <f t="shared" si="7"/>
        <v>10</v>
      </c>
      <c r="N67" s="169">
        <f t="shared" si="8"/>
        <v>0</v>
      </c>
      <c r="O67" s="198" t="s">
        <v>168</v>
      </c>
      <c r="P67" s="182">
        <v>0</v>
      </c>
      <c r="Q67" s="182">
        <f>HLOOKUP(O67,Pesos!$C$4:$H$8,3,FALSE)*P67</f>
        <v>0</v>
      </c>
      <c r="R67" s="182">
        <v>0</v>
      </c>
      <c r="S67" s="182">
        <f>HLOOKUP(O67,Pesos!$C$4:$H$8,4,FALSE)*R67</f>
        <v>0</v>
      </c>
      <c r="T67" s="182">
        <v>0</v>
      </c>
      <c r="U67" s="182">
        <f>HLOOKUP(O67,Pesos!$C$4:$H$8,4,FALSE)*T67</f>
        <v>0</v>
      </c>
      <c r="V67" s="182">
        <v>0</v>
      </c>
      <c r="W67" s="1"/>
    </row>
    <row r="68" spans="1:23" ht="15.75" customHeight="1">
      <c r="A68" s="1"/>
      <c r="B68" s="1" t="s">
        <v>169</v>
      </c>
      <c r="C68" s="1" t="s">
        <v>770</v>
      </c>
      <c r="D68" s="176">
        <v>354256</v>
      </c>
      <c r="E68" s="176" t="s">
        <v>920</v>
      </c>
      <c r="F68" s="1" t="s">
        <v>921</v>
      </c>
      <c r="G68" s="1" t="s">
        <v>801</v>
      </c>
      <c r="H68" s="234">
        <v>44582.795138888891</v>
      </c>
      <c r="I68" s="234">
        <v>44585.802083333336</v>
      </c>
      <c r="J68" s="234">
        <v>44585.802083333336</v>
      </c>
      <c r="K68" s="1"/>
      <c r="L68" s="1">
        <f t="shared" si="6"/>
        <v>3</v>
      </c>
      <c r="M68" s="1">
        <f t="shared" si="7"/>
        <v>3</v>
      </c>
      <c r="N68" s="169">
        <f t="shared" si="8"/>
        <v>0</v>
      </c>
      <c r="O68" s="198" t="s">
        <v>168</v>
      </c>
      <c r="P68" s="182">
        <v>0</v>
      </c>
      <c r="Q68" s="182">
        <f>HLOOKUP(O68,Pesos!$C$4:$H$8,3,FALSE)*P68</f>
        <v>0</v>
      </c>
      <c r="R68" s="182">
        <v>0</v>
      </c>
      <c r="S68" s="182">
        <f>HLOOKUP(O68,Pesos!$C$4:$H$8,4,FALSE)*R68</f>
        <v>0</v>
      </c>
      <c r="T68" s="182">
        <v>0</v>
      </c>
      <c r="U68" s="182">
        <f>HLOOKUP(O68,Pesos!$C$4:$H$8,4,FALSE)*T68</f>
        <v>0</v>
      </c>
      <c r="V68" s="182">
        <v>0</v>
      </c>
      <c r="W68" s="1"/>
    </row>
    <row r="69" spans="1:23" ht="18" customHeight="1">
      <c r="A69" s="1"/>
      <c r="B69" s="1" t="s">
        <v>169</v>
      </c>
      <c r="C69" s="1" t="s">
        <v>770</v>
      </c>
      <c r="D69" s="176">
        <v>354715</v>
      </c>
      <c r="E69" s="176" t="s">
        <v>922</v>
      </c>
      <c r="F69" s="1" t="s">
        <v>923</v>
      </c>
      <c r="G69" s="1" t="s">
        <v>881</v>
      </c>
      <c r="H69" s="234">
        <v>44585.873611111114</v>
      </c>
      <c r="I69" s="234">
        <v>44586.504166666666</v>
      </c>
      <c r="J69" s="234">
        <v>44586.504166666666</v>
      </c>
      <c r="K69" s="1"/>
      <c r="L69" s="1">
        <f t="shared" si="6"/>
        <v>1</v>
      </c>
      <c r="M69" s="1">
        <f t="shared" si="7"/>
        <v>1</v>
      </c>
      <c r="N69" s="169">
        <f t="shared" si="8"/>
        <v>0</v>
      </c>
      <c r="O69" s="198" t="s">
        <v>168</v>
      </c>
      <c r="P69" s="182">
        <v>0</v>
      </c>
      <c r="Q69" s="182">
        <f>HLOOKUP(O69,Pesos!$C$4:$H$8,3,FALSE)*P69</f>
        <v>0</v>
      </c>
      <c r="R69" s="182">
        <v>0</v>
      </c>
      <c r="S69" s="182">
        <f>HLOOKUP(O69,Pesos!$C$4:$H$8,4,FALSE)*R69</f>
        <v>0</v>
      </c>
      <c r="T69" s="182">
        <v>0</v>
      </c>
      <c r="U69" s="182">
        <f>HLOOKUP(O69,Pesos!$C$4:$H$8,4,FALSE)*T69</f>
        <v>0</v>
      </c>
      <c r="V69" s="182">
        <v>0</v>
      </c>
      <c r="W69" s="1"/>
    </row>
    <row r="70" spans="1:23" ht="18.75" customHeight="1">
      <c r="A70" s="1"/>
      <c r="B70" s="1" t="s">
        <v>169</v>
      </c>
      <c r="C70" s="1" t="s">
        <v>770</v>
      </c>
      <c r="D70" s="176">
        <v>351596</v>
      </c>
      <c r="E70" s="176" t="s">
        <v>897</v>
      </c>
      <c r="F70" s="1" t="s">
        <v>924</v>
      </c>
      <c r="G70" s="1" t="s">
        <v>925</v>
      </c>
      <c r="H70" s="234">
        <v>44571.601388888892</v>
      </c>
      <c r="I70" s="234">
        <v>44571.601388888892</v>
      </c>
      <c r="J70" s="234">
        <v>44571.601388888892</v>
      </c>
      <c r="K70" s="1"/>
      <c r="L70" s="1">
        <f t="shared" si="6"/>
        <v>1</v>
      </c>
      <c r="M70" s="1">
        <f t="shared" si="7"/>
        <v>1</v>
      </c>
      <c r="N70" s="169">
        <f t="shared" si="8"/>
        <v>0</v>
      </c>
      <c r="O70" s="198" t="s">
        <v>168</v>
      </c>
      <c r="P70" s="182">
        <v>0</v>
      </c>
      <c r="Q70" s="182">
        <f>HLOOKUP(O70,Pesos!$C$4:$H$8,3,FALSE)*P70</f>
        <v>0</v>
      </c>
      <c r="R70" s="182">
        <v>0</v>
      </c>
      <c r="S70" s="182">
        <f>HLOOKUP(O70,Pesos!$C$4:$H$8,4,FALSE)*R70</f>
        <v>0</v>
      </c>
      <c r="T70" s="182">
        <v>0</v>
      </c>
      <c r="U70" s="182">
        <f>HLOOKUP(O70,Pesos!$C$4:$H$8,4,FALSE)*T70</f>
        <v>0</v>
      </c>
      <c r="V70" s="182">
        <v>0</v>
      </c>
      <c r="W70" s="1"/>
    </row>
    <row r="71" spans="1:23" ht="15.75" customHeight="1">
      <c r="A71" s="1"/>
      <c r="B71" s="1" t="s">
        <v>169</v>
      </c>
      <c r="C71" s="1" t="s">
        <v>770</v>
      </c>
      <c r="D71" s="176">
        <v>353851</v>
      </c>
      <c r="E71" s="176" t="s">
        <v>926</v>
      </c>
      <c r="F71" s="1" t="s">
        <v>927</v>
      </c>
      <c r="G71" s="1" t="s">
        <v>838</v>
      </c>
      <c r="H71" s="234">
        <v>44581.401388888888</v>
      </c>
      <c r="I71" s="234">
        <v>44582.798611111109</v>
      </c>
      <c r="J71" s="234">
        <v>44582.798611111109</v>
      </c>
      <c r="K71" s="1"/>
      <c r="L71" s="1">
        <f t="shared" si="6"/>
        <v>1</v>
      </c>
      <c r="M71" s="1">
        <f t="shared" si="7"/>
        <v>1</v>
      </c>
      <c r="N71" s="169">
        <f t="shared" si="8"/>
        <v>0</v>
      </c>
      <c r="O71" s="198" t="s">
        <v>168</v>
      </c>
      <c r="P71" s="182">
        <v>0</v>
      </c>
      <c r="Q71" s="182">
        <f>HLOOKUP(O71,Pesos!$C$4:$H$8,3,FALSE)*P71</f>
        <v>0</v>
      </c>
      <c r="R71" s="182">
        <v>0</v>
      </c>
      <c r="S71" s="182">
        <f>HLOOKUP(O71,Pesos!$C$4:$H$8,4,FALSE)*R71</f>
        <v>0</v>
      </c>
      <c r="T71" s="182">
        <v>0</v>
      </c>
      <c r="U71" s="182">
        <f>HLOOKUP(O71,Pesos!$C$4:$H$8,4,FALSE)*T71</f>
        <v>0</v>
      </c>
      <c r="V71" s="182">
        <v>0</v>
      </c>
      <c r="W71" s="1"/>
    </row>
    <row r="72" spans="1:23" ht="18.75" customHeight="1">
      <c r="A72" s="1"/>
      <c r="B72" s="1" t="s">
        <v>169</v>
      </c>
      <c r="C72" s="1" t="s">
        <v>770</v>
      </c>
      <c r="D72" s="176">
        <v>352958</v>
      </c>
      <c r="E72" s="176" t="s">
        <v>928</v>
      </c>
      <c r="F72" s="1" t="s">
        <v>929</v>
      </c>
      <c r="G72" s="1" t="s">
        <v>930</v>
      </c>
      <c r="H72" s="234">
        <v>44576.745833333334</v>
      </c>
      <c r="I72" s="234">
        <v>44581.816666666666</v>
      </c>
      <c r="J72" s="234">
        <v>44581.816666666666</v>
      </c>
      <c r="K72" s="1"/>
      <c r="L72" s="1">
        <f t="shared" si="6"/>
        <v>5</v>
      </c>
      <c r="M72" s="1">
        <f t="shared" si="7"/>
        <v>5</v>
      </c>
      <c r="N72" s="169">
        <f t="shared" si="8"/>
        <v>0</v>
      </c>
      <c r="O72" s="198" t="s">
        <v>168</v>
      </c>
      <c r="P72" s="182">
        <v>0</v>
      </c>
      <c r="Q72" s="182">
        <f>HLOOKUP(O72,Pesos!$C$4:$H$8,3,FALSE)*P72</f>
        <v>0</v>
      </c>
      <c r="R72" s="182">
        <v>0</v>
      </c>
      <c r="S72" s="182">
        <f>HLOOKUP(O72,Pesos!$C$4:$H$8,4,FALSE)*R72</f>
        <v>0</v>
      </c>
      <c r="T72" s="182">
        <v>0</v>
      </c>
      <c r="U72" s="182">
        <f>HLOOKUP(O72,Pesos!$C$4:$H$8,4,FALSE)*T72</f>
        <v>0</v>
      </c>
      <c r="V72" s="182">
        <v>0</v>
      </c>
      <c r="W72" s="1"/>
    </row>
    <row r="73" spans="1:23">
      <c r="A73" s="1"/>
      <c r="B73" s="1" t="s">
        <v>169</v>
      </c>
      <c r="C73" s="1" t="s">
        <v>770</v>
      </c>
      <c r="D73" s="176">
        <v>352192</v>
      </c>
      <c r="E73" s="176" t="s">
        <v>931</v>
      </c>
      <c r="F73" s="1" t="s">
        <v>932</v>
      </c>
      <c r="G73" s="1" t="s">
        <v>806</v>
      </c>
      <c r="H73" s="234">
        <v>44573.720138888886</v>
      </c>
      <c r="I73" s="234">
        <v>44579.390277777777</v>
      </c>
      <c r="J73" s="234">
        <v>44579.390277777777</v>
      </c>
      <c r="K73" s="1"/>
      <c r="L73" s="1">
        <f t="shared" si="6"/>
        <v>6</v>
      </c>
      <c r="M73" s="1">
        <f t="shared" si="7"/>
        <v>6</v>
      </c>
      <c r="N73" s="169">
        <f t="shared" si="8"/>
        <v>0</v>
      </c>
      <c r="O73" s="198" t="s">
        <v>168</v>
      </c>
      <c r="P73" s="182">
        <v>0</v>
      </c>
      <c r="Q73" s="182">
        <f>HLOOKUP(O73,Pesos!$C$4:$H$8,3,FALSE)*P73</f>
        <v>0</v>
      </c>
      <c r="R73" s="182">
        <v>0</v>
      </c>
      <c r="S73" s="182">
        <f>HLOOKUP(O73,Pesos!$C$4:$H$8,4,FALSE)*R73</f>
        <v>0</v>
      </c>
      <c r="T73" s="182">
        <v>0</v>
      </c>
      <c r="U73" s="182">
        <f>HLOOKUP(O73,Pesos!$C$4:$H$8,4,FALSE)*T73</f>
        <v>0</v>
      </c>
      <c r="V73" s="182">
        <v>0</v>
      </c>
      <c r="W73" s="1"/>
    </row>
    <row r="74" spans="1:23" ht="15.75" customHeight="1">
      <c r="A74" s="1"/>
      <c r="B74" s="1" t="s">
        <v>169</v>
      </c>
      <c r="C74" s="1" t="s">
        <v>770</v>
      </c>
      <c r="D74" s="176">
        <v>352738</v>
      </c>
      <c r="E74" s="176" t="s">
        <v>933</v>
      </c>
      <c r="F74" s="1" t="s">
        <v>934</v>
      </c>
      <c r="G74" s="1" t="s">
        <v>935</v>
      </c>
      <c r="H74" s="234">
        <v>44575.634027777778</v>
      </c>
      <c r="I74" s="234">
        <v>44578.445833333331</v>
      </c>
      <c r="J74" s="234">
        <v>44578.445833333331</v>
      </c>
      <c r="K74" s="1"/>
      <c r="L74" s="1">
        <f t="shared" si="6"/>
        <v>3</v>
      </c>
      <c r="M74" s="1">
        <f t="shared" si="7"/>
        <v>3</v>
      </c>
      <c r="N74" s="169">
        <f t="shared" si="8"/>
        <v>0</v>
      </c>
      <c r="O74" s="198" t="s">
        <v>168</v>
      </c>
      <c r="P74" s="182">
        <v>0</v>
      </c>
      <c r="Q74" s="182">
        <f>HLOOKUP(O74,Pesos!$C$4:$H$8,3,FALSE)*P74</f>
        <v>0</v>
      </c>
      <c r="R74" s="182">
        <v>0</v>
      </c>
      <c r="S74" s="182">
        <f>HLOOKUP(O74,Pesos!$C$4:$H$8,4,FALSE)*R74</f>
        <v>0</v>
      </c>
      <c r="T74" s="182">
        <v>0</v>
      </c>
      <c r="U74" s="182">
        <f>HLOOKUP(O74,Pesos!$C$4:$H$8,4,FALSE)*T74</f>
        <v>0</v>
      </c>
      <c r="V74" s="182">
        <v>0</v>
      </c>
      <c r="W74" s="1"/>
    </row>
    <row r="75" spans="1:23">
      <c r="A75" s="1"/>
      <c r="B75" s="1" t="s">
        <v>169</v>
      </c>
      <c r="C75" s="1" t="s">
        <v>770</v>
      </c>
      <c r="D75" s="176">
        <v>352228</v>
      </c>
      <c r="E75" s="176" t="s">
        <v>936</v>
      </c>
      <c r="F75" s="1" t="s">
        <v>937</v>
      </c>
      <c r="G75" s="1" t="s">
        <v>938</v>
      </c>
      <c r="H75" s="234">
        <v>44573.786805555559</v>
      </c>
      <c r="I75" s="234">
        <v>44575.8</v>
      </c>
      <c r="J75" s="234">
        <v>44575.8</v>
      </c>
      <c r="K75" s="1"/>
      <c r="L75" s="1">
        <f t="shared" si="6"/>
        <v>2</v>
      </c>
      <c r="M75" s="1">
        <f t="shared" si="7"/>
        <v>2</v>
      </c>
      <c r="N75" s="169">
        <f t="shared" si="8"/>
        <v>0</v>
      </c>
      <c r="O75" s="198" t="s">
        <v>168</v>
      </c>
      <c r="P75" s="182">
        <v>0</v>
      </c>
      <c r="Q75" s="182">
        <f>HLOOKUP(O75,Pesos!$C$4:$H$8,3,FALSE)*P75</f>
        <v>0</v>
      </c>
      <c r="R75" s="182">
        <v>0</v>
      </c>
      <c r="S75" s="182">
        <f>HLOOKUP(O75,Pesos!$C$4:$H$8,4,FALSE)*R75</f>
        <v>0</v>
      </c>
      <c r="T75" s="182">
        <v>0</v>
      </c>
      <c r="U75" s="182">
        <f>HLOOKUP(O75,Pesos!$C$4:$H$8,4,FALSE)*T75</f>
        <v>0</v>
      </c>
      <c r="V75" s="182">
        <v>0</v>
      </c>
      <c r="W75" s="1"/>
    </row>
    <row r="76" spans="1:23" ht="19.5" customHeight="1">
      <c r="A76" s="1"/>
      <c r="B76" s="1" t="s">
        <v>169</v>
      </c>
      <c r="C76" s="1" t="s">
        <v>770</v>
      </c>
      <c r="D76" s="176">
        <v>350145</v>
      </c>
      <c r="E76" s="176" t="s">
        <v>939</v>
      </c>
      <c r="F76" s="1" t="s">
        <v>940</v>
      </c>
      <c r="G76" s="1" t="s">
        <v>941</v>
      </c>
      <c r="H76" s="234">
        <v>44564.75</v>
      </c>
      <c r="I76" s="234">
        <v>44575.8</v>
      </c>
      <c r="J76" s="234">
        <v>44575.8</v>
      </c>
      <c r="K76" s="1"/>
      <c r="L76" s="1">
        <f t="shared" si="6"/>
        <v>11</v>
      </c>
      <c r="M76" s="1">
        <f t="shared" si="7"/>
        <v>11</v>
      </c>
      <c r="N76" s="169">
        <f t="shared" si="8"/>
        <v>0</v>
      </c>
      <c r="O76" s="198" t="s">
        <v>168</v>
      </c>
      <c r="P76" s="182">
        <v>0</v>
      </c>
      <c r="Q76" s="182">
        <f>HLOOKUP(O76,Pesos!$C$4:$H$8,3,FALSE)*P76</f>
        <v>0</v>
      </c>
      <c r="R76" s="182">
        <v>0</v>
      </c>
      <c r="S76" s="182">
        <f>HLOOKUP(O76,Pesos!$C$4:$H$8,4,FALSE)*R76</f>
        <v>0</v>
      </c>
      <c r="T76" s="182">
        <v>0</v>
      </c>
      <c r="U76" s="182">
        <f>HLOOKUP(O76,Pesos!$C$4:$H$8,4,FALSE)*T76</f>
        <v>0</v>
      </c>
      <c r="V76" s="182">
        <v>0</v>
      </c>
      <c r="W76" s="1"/>
    </row>
    <row r="77" spans="1:23">
      <c r="A77" s="1"/>
      <c r="B77" s="1" t="s">
        <v>169</v>
      </c>
      <c r="C77" s="1" t="s">
        <v>770</v>
      </c>
      <c r="D77" s="176">
        <v>351744</v>
      </c>
      <c r="E77" s="176" t="s">
        <v>942</v>
      </c>
      <c r="F77" s="1" t="s">
        <v>943</v>
      </c>
      <c r="G77" s="1" t="s">
        <v>944</v>
      </c>
      <c r="H77" s="234">
        <v>44572.353472222225</v>
      </c>
      <c r="I77" s="234">
        <v>44574.741666666669</v>
      </c>
      <c r="J77" s="234">
        <v>44574.741666666669</v>
      </c>
      <c r="K77" s="1"/>
      <c r="L77" s="1">
        <f t="shared" si="6"/>
        <v>2</v>
      </c>
      <c r="M77" s="1">
        <f t="shared" si="7"/>
        <v>2</v>
      </c>
      <c r="N77" s="169">
        <f t="shared" si="8"/>
        <v>0</v>
      </c>
      <c r="O77" s="198" t="s">
        <v>168</v>
      </c>
      <c r="P77" s="182">
        <v>0</v>
      </c>
      <c r="Q77" s="182">
        <f>HLOOKUP(O77,Pesos!$C$4:$H$8,3,FALSE)*P77</f>
        <v>0</v>
      </c>
      <c r="R77" s="182">
        <v>0</v>
      </c>
      <c r="S77" s="182">
        <f>HLOOKUP(O77,Pesos!$C$4:$H$8,4,FALSE)*R77</f>
        <v>0</v>
      </c>
      <c r="T77" s="182">
        <v>0</v>
      </c>
      <c r="U77" s="182">
        <f>HLOOKUP(O77,Pesos!$C$4:$H$8,4,FALSE)*T77</f>
        <v>0</v>
      </c>
      <c r="V77" s="182">
        <v>0</v>
      </c>
      <c r="W77" s="1"/>
    </row>
    <row r="78" spans="1:23">
      <c r="A78" s="1"/>
      <c r="B78" s="1" t="s">
        <v>169</v>
      </c>
      <c r="C78" s="1" t="s">
        <v>770</v>
      </c>
      <c r="D78" s="176">
        <v>351202</v>
      </c>
      <c r="E78" s="176" t="s">
        <v>945</v>
      </c>
      <c r="F78" s="1" t="s">
        <v>946</v>
      </c>
      <c r="G78" s="1" t="s">
        <v>881</v>
      </c>
      <c r="H78" s="234">
        <v>44568.722916666666</v>
      </c>
      <c r="I78" s="234">
        <v>44573.405555555553</v>
      </c>
      <c r="J78" s="234">
        <v>44573.405555555553</v>
      </c>
      <c r="K78" s="1"/>
      <c r="L78" s="1">
        <f t="shared" si="6"/>
        <v>5</v>
      </c>
      <c r="M78" s="1">
        <f t="shared" si="7"/>
        <v>5</v>
      </c>
      <c r="N78" s="169">
        <f t="shared" si="8"/>
        <v>0</v>
      </c>
      <c r="O78" s="198" t="s">
        <v>168</v>
      </c>
      <c r="P78" s="182">
        <v>0</v>
      </c>
      <c r="Q78" s="182">
        <f>HLOOKUP(O78,Pesos!$C$4:$H$8,3,FALSE)*P78</f>
        <v>0</v>
      </c>
      <c r="R78" s="182">
        <v>0</v>
      </c>
      <c r="S78" s="182">
        <f>HLOOKUP(O78,Pesos!$C$4:$H$8,4,FALSE)*R78</f>
        <v>0</v>
      </c>
      <c r="T78" s="182">
        <v>0</v>
      </c>
      <c r="U78" s="182">
        <f>HLOOKUP(O78,Pesos!$C$4:$H$8,4,FALSE)*T78</f>
        <v>0</v>
      </c>
      <c r="V78" s="182">
        <v>0</v>
      </c>
      <c r="W78" s="1"/>
    </row>
    <row r="79" spans="1:23" ht="18.75" customHeight="1">
      <c r="A79" s="1"/>
      <c r="B79" s="1" t="s">
        <v>169</v>
      </c>
      <c r="C79" s="1" t="s">
        <v>770</v>
      </c>
      <c r="D79" s="176">
        <v>351601</v>
      </c>
      <c r="E79" s="176" t="s">
        <v>947</v>
      </c>
      <c r="F79" s="1" t="s">
        <v>948</v>
      </c>
      <c r="G79" s="1" t="s">
        <v>830</v>
      </c>
      <c r="H79" s="234">
        <v>44571.614583333336</v>
      </c>
      <c r="I79" s="234">
        <v>44573.49722222222</v>
      </c>
      <c r="J79" s="234">
        <v>44573.49722222222</v>
      </c>
      <c r="K79" s="1"/>
      <c r="L79" s="1">
        <f t="shared" si="6"/>
        <v>2</v>
      </c>
      <c r="M79" s="1">
        <f t="shared" si="7"/>
        <v>2</v>
      </c>
      <c r="N79" s="169">
        <f t="shared" si="8"/>
        <v>0</v>
      </c>
      <c r="O79" s="198" t="s">
        <v>168</v>
      </c>
      <c r="P79" s="182">
        <v>0</v>
      </c>
      <c r="Q79" s="182">
        <f>HLOOKUP(O79,Pesos!$C$4:$H$8,3,FALSE)*P79</f>
        <v>0</v>
      </c>
      <c r="R79" s="182">
        <v>0</v>
      </c>
      <c r="S79" s="182">
        <f>HLOOKUP(O79,Pesos!$C$4:$H$8,4,FALSE)*R79</f>
        <v>0</v>
      </c>
      <c r="T79" s="182">
        <v>0</v>
      </c>
      <c r="U79" s="182">
        <f>HLOOKUP(O79,Pesos!$C$4:$H$8,4,FALSE)*T79</f>
        <v>0</v>
      </c>
      <c r="V79" s="182">
        <v>0</v>
      </c>
      <c r="W79" s="1"/>
    </row>
    <row r="80" spans="1:23">
      <c r="A80" s="1"/>
      <c r="B80" s="1" t="s">
        <v>169</v>
      </c>
      <c r="C80" s="1" t="s">
        <v>770</v>
      </c>
      <c r="D80" s="176">
        <v>350958</v>
      </c>
      <c r="E80" s="176" t="s">
        <v>949</v>
      </c>
      <c r="F80" s="1" t="s">
        <v>950</v>
      </c>
      <c r="G80" s="1" t="s">
        <v>773</v>
      </c>
      <c r="H80" s="234">
        <v>44567.768750000003</v>
      </c>
      <c r="I80" s="234">
        <v>44571.731249999997</v>
      </c>
      <c r="J80" s="234">
        <v>44571.731249999997</v>
      </c>
      <c r="K80" s="1"/>
      <c r="L80" s="1">
        <f t="shared" si="6"/>
        <v>4</v>
      </c>
      <c r="M80" s="1">
        <f t="shared" si="7"/>
        <v>4</v>
      </c>
      <c r="N80" s="169">
        <f t="shared" si="8"/>
        <v>0</v>
      </c>
      <c r="O80" s="198" t="s">
        <v>168</v>
      </c>
      <c r="P80" s="182">
        <v>0</v>
      </c>
      <c r="Q80" s="182">
        <f>HLOOKUP(O80,Pesos!$C$4:$H$8,3,FALSE)*P80</f>
        <v>0</v>
      </c>
      <c r="R80" s="182">
        <v>0</v>
      </c>
      <c r="S80" s="182">
        <f>HLOOKUP(O80,Pesos!$C$4:$H$8,4,FALSE)*R80</f>
        <v>0</v>
      </c>
      <c r="T80" s="182">
        <v>0</v>
      </c>
      <c r="U80" s="182">
        <f>HLOOKUP(O80,Pesos!$C$4:$H$8,4,FALSE)*T80</f>
        <v>0</v>
      </c>
      <c r="V80" s="182">
        <v>0</v>
      </c>
      <c r="W80" s="1"/>
    </row>
    <row r="81" spans="1:23" ht="18" customHeight="1">
      <c r="A81" s="1"/>
      <c r="B81" s="1" t="s">
        <v>135</v>
      </c>
      <c r="C81" s="1" t="s">
        <v>770</v>
      </c>
      <c r="D81" s="176">
        <v>360922</v>
      </c>
      <c r="E81" s="176" t="s">
        <v>951</v>
      </c>
      <c r="F81" s="1" t="s">
        <v>952</v>
      </c>
      <c r="G81" s="1" t="s">
        <v>769</v>
      </c>
      <c r="H81" s="234">
        <v>44624</v>
      </c>
      <c r="I81" s="234">
        <v>44628</v>
      </c>
      <c r="J81" s="234">
        <v>44628</v>
      </c>
      <c r="K81" s="1"/>
      <c r="L81" s="1">
        <f t="shared" si="6"/>
        <v>4</v>
      </c>
      <c r="M81" s="1">
        <f t="shared" si="7"/>
        <v>4</v>
      </c>
      <c r="N81" s="169">
        <f t="shared" si="8"/>
        <v>0</v>
      </c>
      <c r="O81" s="198" t="s">
        <v>168</v>
      </c>
      <c r="P81" s="182">
        <v>0</v>
      </c>
      <c r="Q81" s="182">
        <f>HLOOKUP(O81,Pesos!$C$4:$H$8,3,FALSE)*P81</f>
        <v>0</v>
      </c>
      <c r="R81" s="182">
        <v>0</v>
      </c>
      <c r="S81" s="182">
        <f>HLOOKUP(O81,Pesos!$C$4:$H$8,4,FALSE)*R81</f>
        <v>0</v>
      </c>
      <c r="T81" s="182">
        <v>0</v>
      </c>
      <c r="U81" s="182">
        <f>HLOOKUP(O81,Pesos!$C$4:$H$8,4,FALSE)*T81</f>
        <v>0</v>
      </c>
      <c r="V81" s="182">
        <v>0</v>
      </c>
      <c r="W81" s="1"/>
    </row>
    <row r="82" spans="1:23">
      <c r="A82" s="1"/>
      <c r="B82" s="1" t="s">
        <v>135</v>
      </c>
      <c r="C82" s="1"/>
      <c r="D82" s="176"/>
      <c r="E82" s="176" t="s">
        <v>953</v>
      </c>
      <c r="F82" s="176" t="s">
        <v>954</v>
      </c>
      <c r="G82" s="1" t="s">
        <v>955</v>
      </c>
      <c r="H82" s="234">
        <v>44629</v>
      </c>
      <c r="I82" s="234">
        <v>44630</v>
      </c>
      <c r="J82" s="234">
        <v>44630</v>
      </c>
      <c r="K82" s="1"/>
      <c r="L82" s="1">
        <f t="shared" si="6"/>
        <v>1</v>
      </c>
      <c r="M82" s="1">
        <f t="shared" si="7"/>
        <v>1</v>
      </c>
      <c r="N82" s="169">
        <f t="shared" si="8"/>
        <v>0</v>
      </c>
      <c r="O82" s="198" t="s">
        <v>168</v>
      </c>
      <c r="P82" s="182">
        <v>0</v>
      </c>
      <c r="Q82" s="182">
        <f>HLOOKUP(O82,Pesos!$C$4:$H$8,3,FALSE)*P82</f>
        <v>0</v>
      </c>
      <c r="R82" s="182">
        <v>0</v>
      </c>
      <c r="S82" s="182">
        <f>HLOOKUP(O82,Pesos!$C$4:$H$8,4,FALSE)*R82</f>
        <v>0</v>
      </c>
      <c r="T82" s="182">
        <v>0</v>
      </c>
      <c r="U82" s="182">
        <f>HLOOKUP(O82,Pesos!$C$4:$H$8,4,FALSE)*T82</f>
        <v>0</v>
      </c>
      <c r="V82" s="182">
        <v>0</v>
      </c>
      <c r="W82" s="1"/>
    </row>
    <row r="83" spans="1:23" ht="15.75" customHeight="1">
      <c r="A83" s="1"/>
      <c r="B83" s="1" t="s">
        <v>135</v>
      </c>
      <c r="C83" s="1"/>
      <c r="D83" s="176"/>
      <c r="E83" s="176" t="s">
        <v>956</v>
      </c>
      <c r="F83" s="176" t="s">
        <v>956</v>
      </c>
      <c r="G83" s="1" t="s">
        <v>955</v>
      </c>
      <c r="H83" s="234">
        <v>44630</v>
      </c>
      <c r="I83" s="234">
        <v>44630</v>
      </c>
      <c r="J83" s="234">
        <v>44630</v>
      </c>
      <c r="K83" s="1"/>
      <c r="L83" s="1">
        <f t="shared" si="6"/>
        <v>1</v>
      </c>
      <c r="M83" s="1">
        <f t="shared" si="7"/>
        <v>1</v>
      </c>
      <c r="N83" s="169">
        <f t="shared" si="8"/>
        <v>0</v>
      </c>
      <c r="O83" s="198" t="s">
        <v>168</v>
      </c>
      <c r="P83" s="182">
        <v>0</v>
      </c>
      <c r="Q83" s="182">
        <f>HLOOKUP(O83,Pesos!$C$4:$H$8,3,FALSE)*P83</f>
        <v>0</v>
      </c>
      <c r="R83" s="182">
        <v>0</v>
      </c>
      <c r="S83" s="182">
        <f>HLOOKUP(O83,Pesos!$C$4:$H$8,4,FALSE)*R83</f>
        <v>0</v>
      </c>
      <c r="T83" s="182">
        <v>0</v>
      </c>
      <c r="U83" s="182">
        <f>HLOOKUP(O83,Pesos!$C$4:$H$8,4,FALSE)*T83</f>
        <v>0</v>
      </c>
      <c r="V83" s="182">
        <v>0</v>
      </c>
      <c r="W83" s="1"/>
    </row>
    <row r="84" spans="1:23" ht="17.25" customHeight="1">
      <c r="A84" s="1"/>
      <c r="B84" s="1" t="s">
        <v>135</v>
      </c>
      <c r="C84" s="1" t="s">
        <v>770</v>
      </c>
      <c r="D84" s="176">
        <v>366351</v>
      </c>
      <c r="E84" s="176" t="s">
        <v>957</v>
      </c>
      <c r="F84" s="1" t="s">
        <v>957</v>
      </c>
      <c r="G84" s="1" t="s">
        <v>958</v>
      </c>
      <c r="H84" s="234">
        <v>44631</v>
      </c>
      <c r="I84" s="234">
        <v>44631</v>
      </c>
      <c r="J84" s="234">
        <v>44631</v>
      </c>
      <c r="K84" s="1"/>
      <c r="L84" s="1">
        <f t="shared" si="6"/>
        <v>1</v>
      </c>
      <c r="M84" s="1">
        <f t="shared" si="7"/>
        <v>1</v>
      </c>
      <c r="N84" s="169">
        <f t="shared" si="8"/>
        <v>0</v>
      </c>
      <c r="O84" s="198" t="s">
        <v>168</v>
      </c>
      <c r="P84" s="182">
        <v>0</v>
      </c>
      <c r="Q84" s="182">
        <f>HLOOKUP(O84,Pesos!$C$4:$H$8,3,FALSE)*P84</f>
        <v>0</v>
      </c>
      <c r="R84" s="182">
        <v>0</v>
      </c>
      <c r="S84" s="182">
        <f>HLOOKUP(O84,Pesos!$C$4:$H$8,4,FALSE)*R84</f>
        <v>0</v>
      </c>
      <c r="T84" s="182">
        <v>0</v>
      </c>
      <c r="U84" s="182">
        <f>HLOOKUP(O84,Pesos!$C$4:$H$8,4,FALSE)*T84</f>
        <v>0</v>
      </c>
      <c r="V84" s="182">
        <v>0</v>
      </c>
      <c r="W84" s="1"/>
    </row>
    <row r="85" spans="1:23" ht="17.25" customHeight="1">
      <c r="A85" s="1"/>
      <c r="B85" s="1" t="s">
        <v>135</v>
      </c>
      <c r="C85" s="1"/>
      <c r="D85" s="176"/>
      <c r="E85" s="176" t="s">
        <v>959</v>
      </c>
      <c r="F85" s="176" t="s">
        <v>959</v>
      </c>
      <c r="G85" s="1" t="s">
        <v>960</v>
      </c>
      <c r="H85" s="234">
        <v>44631</v>
      </c>
      <c r="I85" s="234">
        <v>44631</v>
      </c>
      <c r="J85" s="234">
        <v>44631</v>
      </c>
      <c r="K85" s="1"/>
      <c r="L85" s="1">
        <f t="shared" si="6"/>
        <v>1</v>
      </c>
      <c r="M85" s="1">
        <f t="shared" si="7"/>
        <v>1</v>
      </c>
      <c r="N85" s="169">
        <f t="shared" si="8"/>
        <v>0</v>
      </c>
      <c r="O85" s="198" t="s">
        <v>168</v>
      </c>
      <c r="P85" s="182">
        <v>0</v>
      </c>
      <c r="Q85" s="182">
        <f>HLOOKUP(O85,Pesos!$C$4:$H$8,3,FALSE)*P85</f>
        <v>0</v>
      </c>
      <c r="R85" s="182">
        <v>0</v>
      </c>
      <c r="S85" s="182">
        <f>HLOOKUP(O85,Pesos!$C$4:$H$8,4,FALSE)*R85</f>
        <v>0</v>
      </c>
      <c r="T85" s="182">
        <v>0</v>
      </c>
      <c r="U85" s="182">
        <f>HLOOKUP(O85,Pesos!$C$4:$H$8,4,FALSE)*T85</f>
        <v>0</v>
      </c>
      <c r="V85" s="182">
        <v>0</v>
      </c>
      <c r="W85" s="1"/>
    </row>
    <row r="86" spans="1:23">
      <c r="A86" s="1"/>
      <c r="B86" s="1" t="s">
        <v>170</v>
      </c>
      <c r="C86" s="1" t="s">
        <v>770</v>
      </c>
      <c r="D86" s="176">
        <v>350083</v>
      </c>
      <c r="E86" s="176" t="s">
        <v>961</v>
      </c>
      <c r="F86" s="1" t="s">
        <v>962</v>
      </c>
      <c r="G86" s="1" t="s">
        <v>963</v>
      </c>
      <c r="H86" s="234">
        <v>44564</v>
      </c>
      <c r="I86" s="234">
        <v>44635</v>
      </c>
      <c r="J86" s="234">
        <v>44635</v>
      </c>
      <c r="K86" s="1"/>
      <c r="L86" s="1">
        <f t="shared" ref="L86:L102" si="9">IF(EXACT(_xlfn.DAYS(H86,I86),0),1,_xlfn.DAYS(I86,H86))</f>
        <v>71</v>
      </c>
      <c r="M86" s="1">
        <f t="shared" ref="M86:M102" si="10">IF(EXACT(_xlfn.DAYS(H86,J86),0),1,_xlfn.DAYS(J86,H86))</f>
        <v>71</v>
      </c>
      <c r="N86" s="169">
        <f t="shared" si="8"/>
        <v>0</v>
      </c>
      <c r="O86" s="198" t="s">
        <v>168</v>
      </c>
      <c r="P86" s="182">
        <v>0</v>
      </c>
      <c r="Q86" s="182">
        <f>HLOOKUP(O86,Pesos!$C$4:$H$8,3,FALSE)*P86</f>
        <v>0</v>
      </c>
      <c r="R86" s="182">
        <v>0</v>
      </c>
      <c r="S86" s="182">
        <f>HLOOKUP(O86,Pesos!$C$4:$H$8,4,FALSE)*R86</f>
        <v>0</v>
      </c>
      <c r="T86" s="182">
        <v>0</v>
      </c>
      <c r="U86" s="182">
        <f>HLOOKUP(O86,Pesos!$C$4:$H$8,4,FALSE)*T86</f>
        <v>0</v>
      </c>
      <c r="V86" s="182">
        <f t="shared" ref="V86:V88" si="11">Q86+S86+U86</f>
        <v>0</v>
      </c>
      <c r="W86" s="1"/>
    </row>
    <row r="87" spans="1:23">
      <c r="A87" s="1"/>
      <c r="B87" s="1" t="s">
        <v>170</v>
      </c>
      <c r="C87" s="1" t="s">
        <v>770</v>
      </c>
      <c r="D87" s="176">
        <v>355282</v>
      </c>
      <c r="E87" s="176" t="s">
        <v>964</v>
      </c>
      <c r="F87" s="1" t="s">
        <v>965</v>
      </c>
      <c r="G87" s="1" t="s">
        <v>966</v>
      </c>
      <c r="H87" s="234">
        <v>44588</v>
      </c>
      <c r="I87" s="234">
        <v>44588</v>
      </c>
      <c r="J87" s="234">
        <v>44588</v>
      </c>
      <c r="K87" s="1"/>
      <c r="L87" s="1">
        <f t="shared" si="9"/>
        <v>1</v>
      </c>
      <c r="M87" s="1">
        <f t="shared" si="10"/>
        <v>1</v>
      </c>
      <c r="N87" s="169">
        <f t="shared" si="8"/>
        <v>0</v>
      </c>
      <c r="O87" s="198" t="s">
        <v>168</v>
      </c>
      <c r="P87" s="182">
        <v>0</v>
      </c>
      <c r="Q87" s="182">
        <f>HLOOKUP(O87,Pesos!$C$4:$H$8,3,FALSE)*P87</f>
        <v>0</v>
      </c>
      <c r="R87" s="182">
        <v>0</v>
      </c>
      <c r="S87" s="182">
        <f>HLOOKUP(O87,Pesos!$C$4:$H$8,4,FALSE)*R87</f>
        <v>0</v>
      </c>
      <c r="T87" s="182">
        <v>0</v>
      </c>
      <c r="U87" s="182">
        <f>HLOOKUP(O87,Pesos!$C$4:$H$8,4,FALSE)*T87</f>
        <v>0</v>
      </c>
      <c r="V87" s="182">
        <f t="shared" si="11"/>
        <v>0</v>
      </c>
      <c r="W87" s="1"/>
    </row>
    <row r="88" spans="1:23">
      <c r="A88" s="1"/>
      <c r="B88" s="1" t="s">
        <v>170</v>
      </c>
      <c r="C88" s="1" t="s">
        <v>770</v>
      </c>
      <c r="D88" s="346">
        <v>358887</v>
      </c>
      <c r="E88" s="176" t="s">
        <v>967</v>
      </c>
      <c r="F88" s="1" t="s">
        <v>968</v>
      </c>
      <c r="G88" s="1" t="s">
        <v>969</v>
      </c>
      <c r="H88" s="234">
        <v>44617</v>
      </c>
      <c r="I88" s="234">
        <v>44621</v>
      </c>
      <c r="J88" s="234">
        <v>44621</v>
      </c>
      <c r="K88" s="1"/>
      <c r="L88" s="1">
        <f t="shared" si="9"/>
        <v>4</v>
      </c>
      <c r="M88" s="1">
        <f t="shared" si="10"/>
        <v>4</v>
      </c>
      <c r="N88" s="169">
        <f t="shared" si="8"/>
        <v>0</v>
      </c>
      <c r="O88" s="198" t="s">
        <v>168</v>
      </c>
      <c r="P88" s="182">
        <v>0</v>
      </c>
      <c r="Q88" s="182">
        <f>HLOOKUP(O88,Pesos!$C$4:$H$8,3,FALSE)*P88</f>
        <v>0</v>
      </c>
      <c r="R88" s="182">
        <v>0</v>
      </c>
      <c r="S88" s="182">
        <f>HLOOKUP(O88,Pesos!$C$4:$H$8,4,FALSE)*R88</f>
        <v>0</v>
      </c>
      <c r="T88" s="182">
        <v>0</v>
      </c>
      <c r="U88" s="182">
        <f>HLOOKUP(O88,Pesos!$C$4:$H$8,4,FALSE)*T88</f>
        <v>0</v>
      </c>
      <c r="V88" s="182">
        <f t="shared" si="11"/>
        <v>0</v>
      </c>
      <c r="W88" s="1"/>
    </row>
    <row r="89" spans="1:23">
      <c r="A89" s="1"/>
      <c r="B89" s="1" t="s">
        <v>170</v>
      </c>
      <c r="C89" s="1" t="s">
        <v>770</v>
      </c>
      <c r="D89" s="176">
        <v>362131</v>
      </c>
      <c r="E89" s="176" t="s">
        <v>970</v>
      </c>
      <c r="F89" s="1" t="s">
        <v>971</v>
      </c>
      <c r="G89" s="1" t="s">
        <v>972</v>
      </c>
      <c r="H89" s="234">
        <v>44619</v>
      </c>
      <c r="I89" s="234">
        <v>44619</v>
      </c>
      <c r="J89" s="234">
        <v>44619</v>
      </c>
      <c r="K89" s="1"/>
      <c r="L89" s="1">
        <f t="shared" si="9"/>
        <v>1</v>
      </c>
      <c r="M89" s="1">
        <f t="shared" si="10"/>
        <v>1</v>
      </c>
      <c r="N89" s="169">
        <f t="shared" si="8"/>
        <v>0</v>
      </c>
      <c r="O89" s="198" t="s">
        <v>168</v>
      </c>
      <c r="P89" s="182">
        <v>0</v>
      </c>
      <c r="Q89" s="182">
        <f>HLOOKUP(O89,Pesos!$C$4:$H$8,3,FALSE)*P89</f>
        <v>0</v>
      </c>
      <c r="R89" s="182">
        <v>0</v>
      </c>
      <c r="S89" s="182">
        <f>HLOOKUP(O89,Pesos!$C$4:$H$8,4,FALSE)*R89</f>
        <v>0</v>
      </c>
      <c r="T89" s="182">
        <v>0</v>
      </c>
      <c r="U89" s="182">
        <f>HLOOKUP(O89,Pesos!$C$4:$H$8,4,FALSE)*T89</f>
        <v>0</v>
      </c>
      <c r="V89" s="182">
        <f t="shared" ref="V89:V152" si="12">Q89+S89+U89</f>
        <v>0</v>
      </c>
      <c r="W89" s="1"/>
    </row>
    <row r="90" spans="1:23">
      <c r="A90" s="1"/>
      <c r="B90" s="1" t="s">
        <v>170</v>
      </c>
      <c r="C90" s="1" t="s">
        <v>770</v>
      </c>
      <c r="D90" s="176">
        <v>362967</v>
      </c>
      <c r="E90" s="176" t="s">
        <v>973</v>
      </c>
      <c r="F90" s="1" t="s">
        <v>974</v>
      </c>
      <c r="G90" s="1" t="s">
        <v>975</v>
      </c>
      <c r="H90" s="234">
        <v>44617</v>
      </c>
      <c r="I90" s="234">
        <v>44627</v>
      </c>
      <c r="J90" s="234">
        <v>44627</v>
      </c>
      <c r="K90" s="1"/>
      <c r="L90" s="1">
        <f t="shared" si="9"/>
        <v>10</v>
      </c>
      <c r="M90" s="1">
        <f t="shared" si="10"/>
        <v>10</v>
      </c>
      <c r="N90" s="169">
        <f t="shared" si="8"/>
        <v>0</v>
      </c>
      <c r="O90" s="198" t="s">
        <v>168</v>
      </c>
      <c r="P90" s="182">
        <v>0</v>
      </c>
      <c r="Q90" s="182">
        <f>HLOOKUP(O90,Pesos!$C$4:$H$8,3,FALSE)*P90</f>
        <v>0</v>
      </c>
      <c r="R90" s="182">
        <v>0</v>
      </c>
      <c r="S90" s="182">
        <f>HLOOKUP(O90,Pesos!$C$4:$H$8,4,FALSE)*R90</f>
        <v>0</v>
      </c>
      <c r="T90" s="182">
        <v>0</v>
      </c>
      <c r="U90" s="182">
        <f>HLOOKUP(O90,Pesos!$C$4:$H$8,4,FALSE)*T90</f>
        <v>0</v>
      </c>
      <c r="V90" s="182">
        <f t="shared" si="12"/>
        <v>0</v>
      </c>
      <c r="W90" s="1"/>
    </row>
    <row r="91" spans="1:23">
      <c r="A91" s="1"/>
      <c r="B91" s="1" t="s">
        <v>170</v>
      </c>
      <c r="C91" s="1" t="s">
        <v>770</v>
      </c>
      <c r="D91" s="176">
        <v>364780</v>
      </c>
      <c r="E91" s="176" t="s">
        <v>976</v>
      </c>
      <c r="F91" s="1" t="s">
        <v>977</v>
      </c>
      <c r="G91" s="1" t="s">
        <v>978</v>
      </c>
      <c r="H91" s="234">
        <v>44624</v>
      </c>
      <c r="I91" s="234">
        <v>44627</v>
      </c>
      <c r="J91" s="234">
        <v>44627</v>
      </c>
      <c r="K91" s="1"/>
      <c r="L91" s="1">
        <f t="shared" si="9"/>
        <v>3</v>
      </c>
      <c r="M91" s="1">
        <f t="shared" si="10"/>
        <v>3</v>
      </c>
      <c r="N91" s="169">
        <f t="shared" si="8"/>
        <v>0</v>
      </c>
      <c r="O91" s="198" t="s">
        <v>168</v>
      </c>
      <c r="P91" s="182">
        <v>0</v>
      </c>
      <c r="Q91" s="182">
        <f>HLOOKUP(O91,Pesos!$C$4:$H$8,3,FALSE)*P91</f>
        <v>0</v>
      </c>
      <c r="R91" s="182">
        <v>0</v>
      </c>
      <c r="S91" s="182">
        <f>HLOOKUP(O91,Pesos!$C$4:$H$8,4,FALSE)*R91</f>
        <v>0</v>
      </c>
      <c r="T91" s="182">
        <v>0</v>
      </c>
      <c r="U91" s="182">
        <f>HLOOKUP(O91,Pesos!$C$4:$H$8,4,FALSE)*T91</f>
        <v>0</v>
      </c>
      <c r="V91" s="182">
        <f t="shared" si="12"/>
        <v>0</v>
      </c>
      <c r="W91" s="1"/>
    </row>
    <row r="92" spans="1:23">
      <c r="A92" s="1"/>
      <c r="B92" s="1" t="s">
        <v>136</v>
      </c>
      <c r="C92" s="1" t="s">
        <v>770</v>
      </c>
      <c r="D92" s="176">
        <v>363381</v>
      </c>
      <c r="E92" s="176" t="s">
        <v>979</v>
      </c>
      <c r="F92" s="176" t="s">
        <v>980</v>
      </c>
      <c r="G92" s="176" t="s">
        <v>981</v>
      </c>
      <c r="H92" s="234">
        <v>44616</v>
      </c>
      <c r="I92" s="234">
        <v>44616</v>
      </c>
      <c r="J92" s="234">
        <v>44616</v>
      </c>
      <c r="K92" s="1"/>
      <c r="L92" s="1">
        <f t="shared" si="9"/>
        <v>1</v>
      </c>
      <c r="M92" s="1">
        <f t="shared" si="10"/>
        <v>1</v>
      </c>
      <c r="N92" s="169">
        <f t="shared" si="8"/>
        <v>0</v>
      </c>
      <c r="O92" s="198" t="s">
        <v>168</v>
      </c>
      <c r="P92" s="182">
        <v>0</v>
      </c>
      <c r="Q92" s="182">
        <f>HLOOKUP(O92,Pesos!$C$4:$H$8,3,FALSE)*P92</f>
        <v>0</v>
      </c>
      <c r="R92" s="182">
        <v>0</v>
      </c>
      <c r="S92" s="182">
        <f>HLOOKUP(O92,Pesos!$C$4:$H$8,4,FALSE)*R92</f>
        <v>0</v>
      </c>
      <c r="T92" s="182">
        <v>0</v>
      </c>
      <c r="U92" s="182">
        <f>HLOOKUP(O92,Pesos!$C$4:$H$8,4,FALSE)*T92</f>
        <v>0</v>
      </c>
      <c r="V92" s="182">
        <f t="shared" si="12"/>
        <v>0</v>
      </c>
      <c r="W92" s="1"/>
    </row>
    <row r="93" spans="1:23">
      <c r="A93" s="1"/>
      <c r="B93" s="1" t="s">
        <v>136</v>
      </c>
      <c r="C93" s="1" t="s">
        <v>770</v>
      </c>
      <c r="D93" s="176">
        <v>351907</v>
      </c>
      <c r="E93" s="176" t="s">
        <v>982</v>
      </c>
      <c r="F93" s="176" t="s">
        <v>983</v>
      </c>
      <c r="G93" s="176" t="s">
        <v>984</v>
      </c>
      <c r="H93" s="234">
        <v>44572</v>
      </c>
      <c r="I93" s="234">
        <v>44619</v>
      </c>
      <c r="J93" s="234">
        <v>44619</v>
      </c>
      <c r="K93" s="1"/>
      <c r="L93" s="1">
        <f t="shared" si="9"/>
        <v>47</v>
      </c>
      <c r="M93" s="1">
        <f t="shared" si="10"/>
        <v>47</v>
      </c>
      <c r="N93" s="169">
        <f t="shared" si="8"/>
        <v>0</v>
      </c>
      <c r="O93" s="198" t="s">
        <v>168</v>
      </c>
      <c r="P93" s="182">
        <v>0</v>
      </c>
      <c r="Q93" s="182">
        <f>HLOOKUP(O93,Pesos!$C$4:$H$8,3,FALSE)*P93</f>
        <v>0</v>
      </c>
      <c r="R93" s="182">
        <v>0</v>
      </c>
      <c r="S93" s="182">
        <f>HLOOKUP(O93,Pesos!$C$4:$H$8,4,FALSE)*R93</f>
        <v>0</v>
      </c>
      <c r="T93" s="182">
        <v>0</v>
      </c>
      <c r="U93" s="182">
        <f>HLOOKUP(O93,Pesos!$C$4:$H$8,4,FALSE)*T93</f>
        <v>0</v>
      </c>
      <c r="V93" s="182">
        <f t="shared" si="12"/>
        <v>0</v>
      </c>
      <c r="W93" s="1"/>
    </row>
    <row r="94" spans="1:23">
      <c r="A94" s="1"/>
      <c r="B94" s="1" t="s">
        <v>136</v>
      </c>
      <c r="C94" s="1" t="s">
        <v>770</v>
      </c>
      <c r="D94" s="176">
        <v>362776</v>
      </c>
      <c r="E94" s="176" t="s">
        <v>985</v>
      </c>
      <c r="F94" s="176" t="s">
        <v>986</v>
      </c>
      <c r="G94" s="176" t="s">
        <v>987</v>
      </c>
      <c r="H94" s="234">
        <v>44616</v>
      </c>
      <c r="I94" s="234">
        <v>44616</v>
      </c>
      <c r="J94" s="234">
        <v>44616</v>
      </c>
      <c r="K94" s="1"/>
      <c r="L94" s="1">
        <f t="shared" si="9"/>
        <v>1</v>
      </c>
      <c r="M94" s="1">
        <f t="shared" si="10"/>
        <v>1</v>
      </c>
      <c r="N94" s="169">
        <f t="shared" si="8"/>
        <v>0</v>
      </c>
      <c r="O94" s="198" t="s">
        <v>168</v>
      </c>
      <c r="P94" s="182">
        <v>0</v>
      </c>
      <c r="Q94" s="182">
        <f>HLOOKUP(O94,Pesos!$C$4:$H$8,3,FALSE)*P94</f>
        <v>0</v>
      </c>
      <c r="R94" s="182">
        <v>0</v>
      </c>
      <c r="S94" s="182">
        <f>HLOOKUP(O94,Pesos!$C$4:$H$8,4,FALSE)*R94</f>
        <v>0</v>
      </c>
      <c r="T94" s="182">
        <v>0</v>
      </c>
      <c r="U94" s="182">
        <f>HLOOKUP(O94,Pesos!$C$4:$H$8,4,FALSE)*T94</f>
        <v>0</v>
      </c>
      <c r="V94" s="182">
        <f t="shared" si="12"/>
        <v>0</v>
      </c>
      <c r="W94" s="1"/>
    </row>
    <row r="95" spans="1:23">
      <c r="A95" s="1"/>
      <c r="B95" s="1" t="s">
        <v>136</v>
      </c>
      <c r="C95" s="1" t="s">
        <v>770</v>
      </c>
      <c r="D95" s="176">
        <v>353240</v>
      </c>
      <c r="E95" s="176" t="s">
        <v>988</v>
      </c>
      <c r="F95" s="176" t="s">
        <v>989</v>
      </c>
      <c r="G95" s="176" t="s">
        <v>984</v>
      </c>
      <c r="H95" s="234">
        <v>44578</v>
      </c>
      <c r="I95" s="234">
        <v>44619</v>
      </c>
      <c r="J95" s="234">
        <v>44619</v>
      </c>
      <c r="K95" s="1"/>
      <c r="L95" s="1">
        <f t="shared" si="9"/>
        <v>41</v>
      </c>
      <c r="M95" s="1">
        <f t="shared" si="10"/>
        <v>41</v>
      </c>
      <c r="N95" s="169">
        <f t="shared" si="8"/>
        <v>0</v>
      </c>
      <c r="O95" s="198" t="s">
        <v>168</v>
      </c>
      <c r="P95" s="182">
        <v>0</v>
      </c>
      <c r="Q95" s="182">
        <f>HLOOKUP(O95,Pesos!$C$4:$H$8,3,FALSE)*P95</f>
        <v>0</v>
      </c>
      <c r="R95" s="182">
        <v>0</v>
      </c>
      <c r="S95" s="182">
        <f>HLOOKUP(O95,Pesos!$C$4:$H$8,4,FALSE)*R95</f>
        <v>0</v>
      </c>
      <c r="T95" s="182">
        <v>0</v>
      </c>
      <c r="U95" s="182">
        <f>HLOOKUP(O95,Pesos!$C$4:$H$8,4,FALSE)*T95</f>
        <v>0</v>
      </c>
      <c r="V95" s="182">
        <f t="shared" si="12"/>
        <v>0</v>
      </c>
      <c r="W95" s="1"/>
    </row>
    <row r="96" spans="1:23">
      <c r="A96" s="1"/>
      <c r="B96" s="1" t="s">
        <v>136</v>
      </c>
      <c r="C96" s="1" t="s">
        <v>770</v>
      </c>
      <c r="D96" s="176">
        <v>351957</v>
      </c>
      <c r="E96" s="176" t="s">
        <v>990</v>
      </c>
      <c r="F96" s="176" t="s">
        <v>991</v>
      </c>
      <c r="G96" s="176" t="s">
        <v>992</v>
      </c>
      <c r="H96" s="234">
        <v>44572</v>
      </c>
      <c r="I96" s="234">
        <v>44617</v>
      </c>
      <c r="J96" s="234">
        <v>44617</v>
      </c>
      <c r="K96" s="1"/>
      <c r="L96" s="1">
        <f t="shared" si="9"/>
        <v>45</v>
      </c>
      <c r="M96" s="1">
        <f t="shared" si="10"/>
        <v>45</v>
      </c>
      <c r="N96" s="169">
        <f t="shared" si="8"/>
        <v>0</v>
      </c>
      <c r="O96" s="198" t="s">
        <v>168</v>
      </c>
      <c r="P96" s="182">
        <v>0</v>
      </c>
      <c r="Q96" s="182">
        <f>HLOOKUP(O96,Pesos!$C$4:$H$8,3,FALSE)*P96</f>
        <v>0</v>
      </c>
      <c r="R96" s="182">
        <v>0</v>
      </c>
      <c r="S96" s="182">
        <f>HLOOKUP(O96,Pesos!$C$4:$H$8,4,FALSE)*R96</f>
        <v>0</v>
      </c>
      <c r="T96" s="182">
        <v>0</v>
      </c>
      <c r="U96" s="182">
        <f>HLOOKUP(O96,Pesos!$C$4:$H$8,4,FALSE)*T96</f>
        <v>0</v>
      </c>
      <c r="V96" s="182">
        <f t="shared" si="12"/>
        <v>0</v>
      </c>
      <c r="W96" s="1"/>
    </row>
    <row r="97" spans="1:23">
      <c r="A97" s="1"/>
      <c r="B97" s="1" t="s">
        <v>136</v>
      </c>
      <c r="C97" s="1" t="s">
        <v>770</v>
      </c>
      <c r="D97" s="176">
        <v>362332</v>
      </c>
      <c r="E97" s="176" t="s">
        <v>993</v>
      </c>
      <c r="F97" s="176" t="s">
        <v>994</v>
      </c>
      <c r="G97" s="176" t="s">
        <v>995</v>
      </c>
      <c r="H97" s="234">
        <v>44615</v>
      </c>
      <c r="I97" s="234">
        <v>44615</v>
      </c>
      <c r="J97" s="234">
        <v>44615</v>
      </c>
      <c r="K97" s="1"/>
      <c r="L97" s="1">
        <f t="shared" si="9"/>
        <v>1</v>
      </c>
      <c r="M97" s="1">
        <f t="shared" si="10"/>
        <v>1</v>
      </c>
      <c r="N97" s="169">
        <f t="shared" si="8"/>
        <v>0</v>
      </c>
      <c r="O97" s="198" t="s">
        <v>168</v>
      </c>
      <c r="P97" s="182">
        <v>0</v>
      </c>
      <c r="Q97" s="182">
        <f>HLOOKUP(O97,Pesos!$C$4:$H$8,3,FALSE)*P97</f>
        <v>0</v>
      </c>
      <c r="R97" s="182">
        <v>0</v>
      </c>
      <c r="S97" s="182">
        <f>HLOOKUP(O97,Pesos!$C$4:$H$8,4,FALSE)*R97</f>
        <v>0</v>
      </c>
      <c r="T97" s="182">
        <v>0</v>
      </c>
      <c r="U97" s="182">
        <f>HLOOKUP(O97,Pesos!$C$4:$H$8,4,FALSE)*T97</f>
        <v>0</v>
      </c>
      <c r="V97" s="182">
        <f t="shared" si="12"/>
        <v>0</v>
      </c>
      <c r="W97" s="1"/>
    </row>
    <row r="98" spans="1:23">
      <c r="A98" s="1"/>
      <c r="B98" s="1" t="s">
        <v>136</v>
      </c>
      <c r="C98" s="1" t="s">
        <v>770</v>
      </c>
      <c r="D98" s="176">
        <v>360714</v>
      </c>
      <c r="E98" s="176" t="s">
        <v>996</v>
      </c>
      <c r="F98" s="176" t="s">
        <v>997</v>
      </c>
      <c r="G98" s="176" t="s">
        <v>984</v>
      </c>
      <c r="H98" s="234">
        <v>44609</v>
      </c>
      <c r="I98" s="234">
        <v>44609</v>
      </c>
      <c r="J98" s="234">
        <v>44609</v>
      </c>
      <c r="K98" s="1"/>
      <c r="L98" s="1">
        <f t="shared" si="9"/>
        <v>1</v>
      </c>
      <c r="M98" s="1">
        <f t="shared" si="10"/>
        <v>1</v>
      </c>
      <c r="N98" s="169">
        <f t="shared" si="8"/>
        <v>0</v>
      </c>
      <c r="O98" s="198" t="s">
        <v>168</v>
      </c>
      <c r="P98" s="182">
        <v>0</v>
      </c>
      <c r="Q98" s="182">
        <f>HLOOKUP(O98,Pesos!$C$4:$H$8,3,FALSE)*P98</f>
        <v>0</v>
      </c>
      <c r="R98" s="182">
        <v>0</v>
      </c>
      <c r="S98" s="182">
        <f>HLOOKUP(O98,Pesos!$C$4:$H$8,4,FALSE)*R98</f>
        <v>0</v>
      </c>
      <c r="T98" s="182">
        <v>0</v>
      </c>
      <c r="U98" s="182">
        <f>HLOOKUP(O98,Pesos!$C$4:$H$8,4,FALSE)*T98</f>
        <v>0</v>
      </c>
      <c r="V98" s="182">
        <f t="shared" si="12"/>
        <v>0</v>
      </c>
      <c r="W98" s="1"/>
    </row>
    <row r="99" spans="1:23">
      <c r="A99" s="1"/>
      <c r="B99" s="1" t="s">
        <v>136</v>
      </c>
      <c r="C99" s="1" t="s">
        <v>770</v>
      </c>
      <c r="D99" s="176">
        <v>354312</v>
      </c>
      <c r="E99" s="176" t="s">
        <v>998</v>
      </c>
      <c r="F99" s="176" t="s">
        <v>999</v>
      </c>
      <c r="G99" s="176" t="s">
        <v>984</v>
      </c>
      <c r="H99" s="234">
        <v>44583</v>
      </c>
      <c r="I99" s="234">
        <v>44583</v>
      </c>
      <c r="J99" s="234">
        <v>44583</v>
      </c>
      <c r="K99" s="1"/>
      <c r="L99" s="1">
        <f t="shared" si="9"/>
        <v>1</v>
      </c>
      <c r="M99" s="1">
        <f t="shared" si="10"/>
        <v>1</v>
      </c>
      <c r="N99" s="169">
        <f t="shared" si="8"/>
        <v>0</v>
      </c>
      <c r="O99" s="198" t="s">
        <v>168</v>
      </c>
      <c r="P99" s="182">
        <v>0</v>
      </c>
      <c r="Q99" s="182">
        <f>HLOOKUP(O99,Pesos!$C$4:$H$8,3,FALSE)*P99</f>
        <v>0</v>
      </c>
      <c r="R99" s="182">
        <v>0</v>
      </c>
      <c r="S99" s="182">
        <f>HLOOKUP(O99,Pesos!$C$4:$H$8,4,FALSE)*R99</f>
        <v>0</v>
      </c>
      <c r="T99" s="182">
        <v>0</v>
      </c>
      <c r="U99" s="182">
        <f>HLOOKUP(O99,Pesos!$C$4:$H$8,4,FALSE)*T99</f>
        <v>0</v>
      </c>
      <c r="V99" s="182">
        <f t="shared" si="12"/>
        <v>0</v>
      </c>
      <c r="W99" s="1"/>
    </row>
    <row r="100" spans="1:23">
      <c r="A100" s="1"/>
      <c r="B100" s="1" t="s">
        <v>136</v>
      </c>
      <c r="C100" s="1" t="s">
        <v>770</v>
      </c>
      <c r="D100" s="176">
        <v>354609</v>
      </c>
      <c r="E100" s="176" t="s">
        <v>1000</v>
      </c>
      <c r="F100" s="176" t="s">
        <v>1001</v>
      </c>
      <c r="G100" s="176" t="s">
        <v>984</v>
      </c>
      <c r="H100" s="234">
        <v>44585</v>
      </c>
      <c r="I100" s="234">
        <v>44585</v>
      </c>
      <c r="J100" s="234">
        <v>44585</v>
      </c>
      <c r="K100" s="1"/>
      <c r="L100" s="1">
        <f t="shared" si="9"/>
        <v>1</v>
      </c>
      <c r="M100" s="1">
        <f t="shared" si="10"/>
        <v>1</v>
      </c>
      <c r="N100" s="169">
        <f t="shared" si="8"/>
        <v>0</v>
      </c>
      <c r="O100" s="198" t="s">
        <v>168</v>
      </c>
      <c r="P100" s="182">
        <v>0</v>
      </c>
      <c r="Q100" s="182">
        <f>HLOOKUP(O100,Pesos!$C$4:$H$8,3,FALSE)*P100</f>
        <v>0</v>
      </c>
      <c r="R100" s="182">
        <v>0</v>
      </c>
      <c r="S100" s="182">
        <f>HLOOKUP(O100,Pesos!$C$4:$H$8,4,FALSE)*R100</f>
        <v>0</v>
      </c>
      <c r="T100" s="182">
        <v>0</v>
      </c>
      <c r="U100" s="182">
        <f>HLOOKUP(O100,Pesos!$C$4:$H$8,4,FALSE)*T100</f>
        <v>0</v>
      </c>
      <c r="V100" s="182">
        <f t="shared" si="12"/>
        <v>0</v>
      </c>
      <c r="W100" s="1"/>
    </row>
    <row r="101" spans="1:23">
      <c r="A101" s="1"/>
      <c r="B101" s="1" t="s">
        <v>136</v>
      </c>
      <c r="C101" s="1" t="s">
        <v>770</v>
      </c>
      <c r="D101" s="176">
        <v>352170</v>
      </c>
      <c r="E101" s="176" t="s">
        <v>1000</v>
      </c>
      <c r="F101" s="176" t="s">
        <v>1002</v>
      </c>
      <c r="G101" s="176" t="s">
        <v>984</v>
      </c>
      <c r="H101" s="234">
        <v>44573</v>
      </c>
      <c r="I101" s="234">
        <v>44573</v>
      </c>
      <c r="J101" s="234">
        <v>44573</v>
      </c>
      <c r="K101" s="1"/>
      <c r="L101" s="1">
        <f t="shared" si="9"/>
        <v>1</v>
      </c>
      <c r="M101" s="1">
        <f t="shared" si="10"/>
        <v>1</v>
      </c>
      <c r="N101" s="169">
        <f t="shared" si="8"/>
        <v>0</v>
      </c>
      <c r="O101" s="198" t="s">
        <v>168</v>
      </c>
      <c r="P101" s="182">
        <v>0</v>
      </c>
      <c r="Q101" s="182">
        <f>HLOOKUP(O101,Pesos!$C$4:$H$8,3,FALSE)*P101</f>
        <v>0</v>
      </c>
      <c r="R101" s="182">
        <v>0</v>
      </c>
      <c r="S101" s="182">
        <f>HLOOKUP(O101,Pesos!$C$4:$H$8,4,FALSE)*R101</f>
        <v>0</v>
      </c>
      <c r="T101" s="182">
        <v>0</v>
      </c>
      <c r="U101" s="182">
        <f>HLOOKUP(O101,Pesos!$C$4:$H$8,4,FALSE)*T101</f>
        <v>0</v>
      </c>
      <c r="V101" s="182">
        <f t="shared" si="12"/>
        <v>0</v>
      </c>
      <c r="W101" s="1"/>
    </row>
    <row r="102" spans="1:23">
      <c r="A102" s="1"/>
      <c r="B102" s="1" t="s">
        <v>136</v>
      </c>
      <c r="C102" s="1" t="s">
        <v>770</v>
      </c>
      <c r="D102" s="176">
        <v>354993</v>
      </c>
      <c r="E102" s="176" t="s">
        <v>1003</v>
      </c>
      <c r="F102" s="176" t="s">
        <v>1004</v>
      </c>
      <c r="G102" s="176" t="s">
        <v>1005</v>
      </c>
      <c r="H102" s="234">
        <v>44587</v>
      </c>
      <c r="I102" s="234">
        <v>44617</v>
      </c>
      <c r="J102" s="234">
        <v>44617</v>
      </c>
      <c r="K102" s="1"/>
      <c r="L102" s="1">
        <f t="shared" si="9"/>
        <v>30</v>
      </c>
      <c r="M102" s="1">
        <f t="shared" si="10"/>
        <v>30</v>
      </c>
      <c r="N102" s="169">
        <f t="shared" si="8"/>
        <v>0</v>
      </c>
      <c r="O102" s="198" t="s">
        <v>168</v>
      </c>
      <c r="P102" s="182">
        <v>0</v>
      </c>
      <c r="Q102" s="182">
        <f>HLOOKUP(O102,Pesos!$C$4:$H$8,3,FALSE)*P102</f>
        <v>0</v>
      </c>
      <c r="R102" s="182">
        <v>0</v>
      </c>
      <c r="S102" s="182">
        <f>HLOOKUP(O102,Pesos!$C$4:$H$8,4,FALSE)*R102</f>
        <v>0</v>
      </c>
      <c r="T102" s="182">
        <v>0</v>
      </c>
      <c r="U102" s="182">
        <f>HLOOKUP(O102,Pesos!$C$4:$H$8,4,FALSE)*T102</f>
        <v>0</v>
      </c>
      <c r="V102" s="182">
        <f t="shared" si="12"/>
        <v>0</v>
      </c>
      <c r="W102" s="1"/>
    </row>
    <row r="103" spans="1:23">
      <c r="A103" s="1"/>
      <c r="B103" s="1" t="s">
        <v>136</v>
      </c>
      <c r="C103" s="1" t="s">
        <v>770</v>
      </c>
      <c r="D103" s="176">
        <v>358588</v>
      </c>
      <c r="E103" s="176" t="s">
        <v>1000</v>
      </c>
      <c r="F103" s="176" t="s">
        <v>1006</v>
      </c>
      <c r="G103" s="176" t="s">
        <v>984</v>
      </c>
      <c r="H103" s="234">
        <v>44601</v>
      </c>
      <c r="I103" s="234">
        <v>44619</v>
      </c>
      <c r="J103" s="234">
        <v>44619</v>
      </c>
      <c r="K103" s="1"/>
      <c r="L103" s="1">
        <f t="shared" ref="L103:L167" si="13">IF(EXACT(_xlfn.DAYS(H103,I103),0),1,_xlfn.DAYS(I103,H103))</f>
        <v>18</v>
      </c>
      <c r="M103" s="1">
        <f t="shared" ref="M103:M167" si="14">IF(EXACT(_xlfn.DAYS(H103,J103),0),1,_xlfn.DAYS(J103,H103))</f>
        <v>18</v>
      </c>
      <c r="N103" s="169">
        <f t="shared" si="8"/>
        <v>0</v>
      </c>
      <c r="O103" s="198" t="s">
        <v>168</v>
      </c>
      <c r="P103" s="182">
        <v>0</v>
      </c>
      <c r="Q103" s="182">
        <f>HLOOKUP(O103,Pesos!$C$4:$H$8,3,FALSE)*P103</f>
        <v>0</v>
      </c>
      <c r="R103" s="182">
        <v>0</v>
      </c>
      <c r="S103" s="182">
        <f>HLOOKUP(O103,Pesos!$C$4:$H$8,4,FALSE)*R103</f>
        <v>0</v>
      </c>
      <c r="T103" s="182">
        <v>0</v>
      </c>
      <c r="U103" s="182">
        <f>HLOOKUP(O103,Pesos!$C$4:$H$8,4,FALSE)*T103</f>
        <v>0</v>
      </c>
      <c r="V103" s="182">
        <f t="shared" si="12"/>
        <v>0</v>
      </c>
      <c r="W103" s="1"/>
    </row>
    <row r="104" spans="1:23">
      <c r="A104" s="1"/>
      <c r="B104" s="1" t="s">
        <v>136</v>
      </c>
      <c r="C104" s="1" t="s">
        <v>770</v>
      </c>
      <c r="D104" s="176">
        <v>359399</v>
      </c>
      <c r="E104" s="176" t="s">
        <v>1007</v>
      </c>
      <c r="F104" s="176" t="s">
        <v>1008</v>
      </c>
      <c r="G104" s="176" t="s">
        <v>1009</v>
      </c>
      <c r="H104" s="234">
        <v>44603</v>
      </c>
      <c r="I104" s="234">
        <v>44603</v>
      </c>
      <c r="J104" s="234">
        <v>44603</v>
      </c>
      <c r="K104" s="1"/>
      <c r="L104" s="1">
        <v>42</v>
      </c>
      <c r="M104" s="1">
        <f t="shared" si="14"/>
        <v>1</v>
      </c>
      <c r="N104" s="169">
        <f t="shared" si="8"/>
        <v>-0.97619047619047616</v>
      </c>
      <c r="O104" s="198" t="s">
        <v>168</v>
      </c>
      <c r="P104" s="182">
        <v>0</v>
      </c>
      <c r="Q104" s="182">
        <f>HLOOKUP(O104,Pesos!$C$4:$H$8,3,FALSE)*P104</f>
        <v>0</v>
      </c>
      <c r="R104" s="182">
        <v>0</v>
      </c>
      <c r="S104" s="182">
        <f>HLOOKUP(O104,Pesos!$C$4:$H$8,4,FALSE)*R104</f>
        <v>0</v>
      </c>
      <c r="T104" s="182">
        <v>0</v>
      </c>
      <c r="U104" s="182">
        <f>HLOOKUP(O104,Pesos!$C$4:$H$8,4,FALSE)*T104</f>
        <v>0</v>
      </c>
      <c r="V104" s="182">
        <f t="shared" si="12"/>
        <v>0</v>
      </c>
      <c r="W104" s="1"/>
    </row>
    <row r="105" spans="1:23">
      <c r="A105" s="1"/>
      <c r="B105" s="1" t="s">
        <v>136</v>
      </c>
      <c r="C105" s="1" t="s">
        <v>770</v>
      </c>
      <c r="D105" s="176">
        <v>359393</v>
      </c>
      <c r="E105" s="176" t="s">
        <v>1010</v>
      </c>
      <c r="F105" s="176" t="s">
        <v>1011</v>
      </c>
      <c r="G105" s="176" t="s">
        <v>1009</v>
      </c>
      <c r="H105" s="234">
        <v>44603</v>
      </c>
      <c r="I105" s="234">
        <v>44619</v>
      </c>
      <c r="J105" s="234">
        <v>44619</v>
      </c>
      <c r="K105" s="1"/>
      <c r="L105" s="1">
        <v>25</v>
      </c>
      <c r="M105" s="1">
        <f t="shared" si="14"/>
        <v>16</v>
      </c>
      <c r="N105" s="169">
        <f t="shared" si="8"/>
        <v>-0.36</v>
      </c>
      <c r="O105" s="198" t="s">
        <v>168</v>
      </c>
      <c r="P105" s="182">
        <v>0</v>
      </c>
      <c r="Q105" s="182">
        <f>HLOOKUP(O105,Pesos!$C$4:$H$8,3,FALSE)*P105</f>
        <v>0</v>
      </c>
      <c r="R105" s="182">
        <v>0</v>
      </c>
      <c r="S105" s="182">
        <f>HLOOKUP(O105,Pesos!$C$4:$H$8,4,FALSE)*R105</f>
        <v>0</v>
      </c>
      <c r="T105" s="182">
        <v>0</v>
      </c>
      <c r="U105" s="182">
        <f>HLOOKUP(O105,Pesos!$C$4:$H$8,4,FALSE)*T105</f>
        <v>0</v>
      </c>
      <c r="V105" s="182">
        <f t="shared" si="12"/>
        <v>0</v>
      </c>
      <c r="W105" s="1"/>
    </row>
    <row r="106" spans="1:23">
      <c r="A106" s="1"/>
      <c r="B106" s="1" t="s">
        <v>136</v>
      </c>
      <c r="C106" s="1" t="s">
        <v>770</v>
      </c>
      <c r="D106" s="176">
        <v>360665</v>
      </c>
      <c r="E106" s="176" t="s">
        <v>1012</v>
      </c>
      <c r="F106" s="176" t="s">
        <v>1013</v>
      </c>
      <c r="G106" s="176" t="s">
        <v>790</v>
      </c>
      <c r="H106" s="234">
        <v>44608</v>
      </c>
      <c r="I106" s="234">
        <v>44619</v>
      </c>
      <c r="J106" s="234">
        <v>44619</v>
      </c>
      <c r="K106" s="1"/>
      <c r="L106" s="1">
        <v>15</v>
      </c>
      <c r="M106" s="1">
        <f t="shared" si="14"/>
        <v>11</v>
      </c>
      <c r="N106" s="169">
        <f t="shared" si="8"/>
        <v>-0.26666666666666666</v>
      </c>
      <c r="O106" s="198" t="s">
        <v>168</v>
      </c>
      <c r="P106" s="182">
        <v>0</v>
      </c>
      <c r="Q106" s="182">
        <f>HLOOKUP(O106,Pesos!$C$4:$H$8,3,FALSE)*P106</f>
        <v>0</v>
      </c>
      <c r="R106" s="182">
        <v>0</v>
      </c>
      <c r="S106" s="182">
        <f>HLOOKUP(O106,Pesos!$C$4:$H$8,4,FALSE)*R106</f>
        <v>0</v>
      </c>
      <c r="T106" s="182">
        <v>0</v>
      </c>
      <c r="U106" s="182">
        <f>HLOOKUP(O106,Pesos!$C$4:$H$8,4,FALSE)*T106</f>
        <v>0</v>
      </c>
      <c r="V106" s="182">
        <f t="shared" si="12"/>
        <v>0</v>
      </c>
      <c r="W106" s="1"/>
    </row>
    <row r="107" spans="1:23">
      <c r="A107" s="1"/>
      <c r="B107" s="1" t="s">
        <v>136</v>
      </c>
      <c r="C107" s="1" t="s">
        <v>770</v>
      </c>
      <c r="D107" s="176">
        <v>362538</v>
      </c>
      <c r="E107" s="176" t="s">
        <v>1014</v>
      </c>
      <c r="F107" s="176" t="s">
        <v>1015</v>
      </c>
      <c r="G107" s="176" t="s">
        <v>1016</v>
      </c>
      <c r="H107" s="234">
        <v>44616</v>
      </c>
      <c r="I107" s="234">
        <v>44616</v>
      </c>
      <c r="J107" s="234">
        <v>44616</v>
      </c>
      <c r="K107" s="1"/>
      <c r="L107" s="1">
        <f t="shared" si="13"/>
        <v>1</v>
      </c>
      <c r="M107" s="1">
        <f t="shared" si="14"/>
        <v>1</v>
      </c>
      <c r="N107" s="169">
        <f t="shared" si="8"/>
        <v>0</v>
      </c>
      <c r="O107" s="198" t="s">
        <v>168</v>
      </c>
      <c r="P107" s="182">
        <v>0</v>
      </c>
      <c r="Q107" s="182">
        <f>HLOOKUP(O107,Pesos!$C$4:$H$8,3,FALSE)*P107</f>
        <v>0</v>
      </c>
      <c r="R107" s="182">
        <v>0</v>
      </c>
      <c r="S107" s="182">
        <f>HLOOKUP(O107,Pesos!$C$4:$H$8,4,FALSE)*R107</f>
        <v>0</v>
      </c>
      <c r="T107" s="182">
        <v>0</v>
      </c>
      <c r="U107" s="182">
        <f>HLOOKUP(O107,Pesos!$C$4:$H$8,4,FALSE)*T107</f>
        <v>0</v>
      </c>
      <c r="V107" s="182">
        <f t="shared" si="12"/>
        <v>0</v>
      </c>
      <c r="W107" s="1"/>
    </row>
    <row r="108" spans="1:23">
      <c r="A108" s="1"/>
      <c r="B108" s="1" t="s">
        <v>136</v>
      </c>
      <c r="C108" s="1" t="s">
        <v>770</v>
      </c>
      <c r="D108" s="176">
        <v>362540</v>
      </c>
      <c r="E108" s="176" t="s">
        <v>1017</v>
      </c>
      <c r="F108" s="176" t="s">
        <v>1018</v>
      </c>
      <c r="G108" s="176" t="s">
        <v>992</v>
      </c>
      <c r="H108" s="234">
        <v>44616</v>
      </c>
      <c r="I108" s="234">
        <v>44616</v>
      </c>
      <c r="J108" s="234">
        <v>44616</v>
      </c>
      <c r="K108" s="1"/>
      <c r="L108" s="1">
        <f t="shared" si="13"/>
        <v>1</v>
      </c>
      <c r="M108" s="1">
        <f t="shared" si="14"/>
        <v>1</v>
      </c>
      <c r="N108" s="169">
        <f t="shared" si="8"/>
        <v>0</v>
      </c>
      <c r="O108" s="198" t="s">
        <v>168</v>
      </c>
      <c r="P108" s="182">
        <v>0</v>
      </c>
      <c r="Q108" s="182">
        <f>HLOOKUP(O108,Pesos!$C$4:$H$8,3,FALSE)*P108</f>
        <v>0</v>
      </c>
      <c r="R108" s="182">
        <v>0</v>
      </c>
      <c r="S108" s="182">
        <f>HLOOKUP(O108,Pesos!$C$4:$H$8,4,FALSE)*R108</f>
        <v>0</v>
      </c>
      <c r="T108" s="182">
        <v>0</v>
      </c>
      <c r="U108" s="182">
        <f>HLOOKUP(O108,Pesos!$C$4:$H$8,4,FALSE)*T108</f>
        <v>0</v>
      </c>
      <c r="V108" s="182">
        <f t="shared" si="12"/>
        <v>0</v>
      </c>
      <c r="W108" s="1"/>
    </row>
    <row r="109" spans="1:23">
      <c r="A109" s="1"/>
      <c r="B109" s="1" t="s">
        <v>136</v>
      </c>
      <c r="C109" s="1" t="s">
        <v>770</v>
      </c>
      <c r="D109" s="176">
        <v>362633</v>
      </c>
      <c r="E109" s="176" t="s">
        <v>1019</v>
      </c>
      <c r="F109" s="176" t="s">
        <v>1020</v>
      </c>
      <c r="G109" s="176" t="s">
        <v>992</v>
      </c>
      <c r="H109" s="234">
        <v>44616</v>
      </c>
      <c r="I109" s="234">
        <v>44616</v>
      </c>
      <c r="J109" s="234">
        <v>44616</v>
      </c>
      <c r="K109" s="1"/>
      <c r="L109" s="1">
        <f t="shared" si="13"/>
        <v>1</v>
      </c>
      <c r="M109" s="1">
        <v>1</v>
      </c>
      <c r="N109" s="169">
        <f t="shared" si="8"/>
        <v>0</v>
      </c>
      <c r="O109" s="198" t="s">
        <v>168</v>
      </c>
      <c r="P109" s="182">
        <v>0</v>
      </c>
      <c r="Q109" s="182">
        <f>HLOOKUP(O109,Pesos!$C$4:$H$8,3,FALSE)*P109</f>
        <v>0</v>
      </c>
      <c r="R109" s="182">
        <v>0</v>
      </c>
      <c r="S109" s="182">
        <f>HLOOKUP(O109,Pesos!$C$4:$H$8,4,FALSE)*R109</f>
        <v>0</v>
      </c>
      <c r="T109" s="182">
        <v>0</v>
      </c>
      <c r="U109" s="182">
        <f>HLOOKUP(O109,Pesos!$C$4:$H$8,4,FALSE)*T109</f>
        <v>0</v>
      </c>
      <c r="V109" s="182">
        <f t="shared" si="12"/>
        <v>0</v>
      </c>
      <c r="W109" s="1"/>
    </row>
    <row r="110" spans="1:23">
      <c r="A110" s="1"/>
      <c r="B110" s="1" t="s">
        <v>136</v>
      </c>
      <c r="C110" s="1" t="s">
        <v>770</v>
      </c>
      <c r="D110" s="176">
        <v>360925</v>
      </c>
      <c r="E110" s="176" t="s">
        <v>1021</v>
      </c>
      <c r="F110" s="176" t="s">
        <v>1022</v>
      </c>
      <c r="G110" s="176" t="s">
        <v>1009</v>
      </c>
      <c r="H110" s="234">
        <v>44609</v>
      </c>
      <c r="I110" s="234">
        <v>44609</v>
      </c>
      <c r="J110" s="234">
        <v>44609</v>
      </c>
      <c r="K110" s="1"/>
      <c r="L110" s="1">
        <f t="shared" si="13"/>
        <v>1</v>
      </c>
      <c r="M110" s="1">
        <v>1</v>
      </c>
      <c r="N110" s="169">
        <f t="shared" si="8"/>
        <v>0</v>
      </c>
      <c r="O110" s="198" t="s">
        <v>168</v>
      </c>
      <c r="P110" s="182">
        <v>0</v>
      </c>
      <c r="Q110" s="182">
        <f>HLOOKUP(O110,Pesos!$C$4:$H$8,3,FALSE)*P110</f>
        <v>0</v>
      </c>
      <c r="R110" s="182">
        <v>0</v>
      </c>
      <c r="S110" s="182">
        <f>HLOOKUP(O110,Pesos!$C$4:$H$8,4,FALSE)*R110</f>
        <v>0</v>
      </c>
      <c r="T110" s="182">
        <v>0</v>
      </c>
      <c r="U110" s="182">
        <f>HLOOKUP(O110,Pesos!$C$4:$H$8,4,FALSE)*T110</f>
        <v>0</v>
      </c>
      <c r="V110" s="182">
        <f t="shared" si="12"/>
        <v>0</v>
      </c>
      <c r="W110" s="1"/>
    </row>
    <row r="111" spans="1:23">
      <c r="A111" s="1"/>
      <c r="B111" s="1" t="s">
        <v>136</v>
      </c>
      <c r="C111" s="1" t="s">
        <v>770</v>
      </c>
      <c r="D111" s="176">
        <v>358966</v>
      </c>
      <c r="E111" s="176" t="s">
        <v>1023</v>
      </c>
      <c r="F111" s="176" t="s">
        <v>1024</v>
      </c>
      <c r="G111" s="176" t="s">
        <v>1025</v>
      </c>
      <c r="H111" s="234">
        <v>44602</v>
      </c>
      <c r="I111" s="234">
        <v>44607</v>
      </c>
      <c r="J111" s="234">
        <v>44607</v>
      </c>
      <c r="K111" s="1"/>
      <c r="L111" s="1">
        <f t="shared" si="13"/>
        <v>5</v>
      </c>
      <c r="M111" s="1">
        <f t="shared" si="14"/>
        <v>5</v>
      </c>
      <c r="N111" s="169">
        <f t="shared" si="8"/>
        <v>0</v>
      </c>
      <c r="O111" s="198" t="s">
        <v>168</v>
      </c>
      <c r="P111" s="182">
        <v>0</v>
      </c>
      <c r="Q111" s="182">
        <f>HLOOKUP(O111,Pesos!$C$4:$H$8,3,FALSE)*P111</f>
        <v>0</v>
      </c>
      <c r="R111" s="182">
        <v>0</v>
      </c>
      <c r="S111" s="182">
        <f>HLOOKUP(O111,Pesos!$C$4:$H$8,4,FALSE)*R111</f>
        <v>0</v>
      </c>
      <c r="T111" s="182">
        <v>0</v>
      </c>
      <c r="U111" s="182">
        <f>HLOOKUP(O111,Pesos!$C$4:$H$8,4,FALSE)*T111</f>
        <v>0</v>
      </c>
      <c r="V111" s="182">
        <f t="shared" si="12"/>
        <v>0</v>
      </c>
      <c r="W111" s="1"/>
    </row>
    <row r="112" spans="1:23">
      <c r="A112" s="1"/>
      <c r="B112" s="1" t="s">
        <v>136</v>
      </c>
      <c r="C112" s="1" t="s">
        <v>770</v>
      </c>
      <c r="D112" s="176">
        <v>357172</v>
      </c>
      <c r="E112" s="176" t="s">
        <v>1026</v>
      </c>
      <c r="F112" s="176" t="s">
        <v>1027</v>
      </c>
      <c r="G112" s="176" t="s">
        <v>1016</v>
      </c>
      <c r="H112" s="234">
        <v>44595</v>
      </c>
      <c r="I112" s="234">
        <v>44607</v>
      </c>
      <c r="J112" s="234">
        <v>44607</v>
      </c>
      <c r="K112" s="1"/>
      <c r="L112" s="1">
        <f t="shared" si="13"/>
        <v>12</v>
      </c>
      <c r="M112" s="1">
        <f t="shared" si="14"/>
        <v>12</v>
      </c>
      <c r="N112" s="169">
        <f t="shared" si="8"/>
        <v>0</v>
      </c>
      <c r="O112" s="198" t="s">
        <v>168</v>
      </c>
      <c r="P112" s="182">
        <v>0</v>
      </c>
      <c r="Q112" s="182">
        <f>HLOOKUP(O112,Pesos!$C$4:$H$8,3,FALSE)*P112</f>
        <v>0</v>
      </c>
      <c r="R112" s="182">
        <v>0</v>
      </c>
      <c r="S112" s="182">
        <f>HLOOKUP(O112,Pesos!$C$4:$H$8,4,FALSE)*R112</f>
        <v>0</v>
      </c>
      <c r="T112" s="182">
        <v>0</v>
      </c>
      <c r="U112" s="182">
        <f>HLOOKUP(O112,Pesos!$C$4:$H$8,4,FALSE)*T112</f>
        <v>0</v>
      </c>
      <c r="V112" s="182">
        <f t="shared" si="12"/>
        <v>0</v>
      </c>
      <c r="W112" s="1"/>
    </row>
    <row r="113" spans="1:23">
      <c r="A113" s="1"/>
      <c r="B113" s="1" t="s">
        <v>136</v>
      </c>
      <c r="C113" s="1" t="s">
        <v>770</v>
      </c>
      <c r="D113" s="176">
        <v>355740</v>
      </c>
      <c r="E113" s="176" t="s">
        <v>1028</v>
      </c>
      <c r="F113" s="176" t="s">
        <v>1029</v>
      </c>
      <c r="G113" s="176" t="s">
        <v>1009</v>
      </c>
      <c r="H113" s="234">
        <v>44589</v>
      </c>
      <c r="I113" s="234">
        <v>44607</v>
      </c>
      <c r="J113" s="234">
        <v>44607</v>
      </c>
      <c r="K113" s="1"/>
      <c r="L113" s="1">
        <f t="shared" si="13"/>
        <v>18</v>
      </c>
      <c r="M113" s="1">
        <f t="shared" si="14"/>
        <v>18</v>
      </c>
      <c r="N113" s="169">
        <f t="shared" si="8"/>
        <v>0</v>
      </c>
      <c r="O113" s="198" t="s">
        <v>168</v>
      </c>
      <c r="P113" s="182">
        <v>0</v>
      </c>
      <c r="Q113" s="182">
        <f>HLOOKUP(O113,Pesos!$C$4:$H$8,3,FALSE)*P113</f>
        <v>0</v>
      </c>
      <c r="R113" s="182">
        <v>0</v>
      </c>
      <c r="S113" s="182">
        <f>HLOOKUP(O113,Pesos!$C$4:$H$8,4,FALSE)*R113</f>
        <v>0</v>
      </c>
      <c r="T113" s="182">
        <v>0</v>
      </c>
      <c r="U113" s="182">
        <f>HLOOKUP(O113,Pesos!$C$4:$H$8,4,FALSE)*T113</f>
        <v>0</v>
      </c>
      <c r="V113" s="182">
        <f t="shared" si="12"/>
        <v>0</v>
      </c>
      <c r="W113" s="1"/>
    </row>
    <row r="114" spans="1:23">
      <c r="A114" s="1"/>
      <c r="B114" s="1" t="s">
        <v>136</v>
      </c>
      <c r="C114" s="1" t="s">
        <v>770</v>
      </c>
      <c r="D114" s="176">
        <v>359955</v>
      </c>
      <c r="E114" s="176" t="s">
        <v>1030</v>
      </c>
      <c r="F114" s="176" t="s">
        <v>1031</v>
      </c>
      <c r="G114" s="176" t="s">
        <v>1025</v>
      </c>
      <c r="H114" s="234">
        <v>44606</v>
      </c>
      <c r="I114" s="234">
        <v>44607</v>
      </c>
      <c r="J114" s="234">
        <v>44607</v>
      </c>
      <c r="K114" s="1"/>
      <c r="L114" s="1">
        <f t="shared" si="13"/>
        <v>1</v>
      </c>
      <c r="M114" s="1">
        <f t="shared" si="14"/>
        <v>1</v>
      </c>
      <c r="N114" s="169">
        <f t="shared" si="8"/>
        <v>0</v>
      </c>
      <c r="O114" s="198" t="s">
        <v>168</v>
      </c>
      <c r="P114" s="182">
        <v>0</v>
      </c>
      <c r="Q114" s="182">
        <f>HLOOKUP(O114,Pesos!$C$4:$H$8,3,FALSE)*P114</f>
        <v>0</v>
      </c>
      <c r="R114" s="182">
        <v>0</v>
      </c>
      <c r="S114" s="182">
        <f>HLOOKUP(O114,Pesos!$C$4:$H$8,4,FALSE)*R114</f>
        <v>0</v>
      </c>
      <c r="T114" s="182">
        <v>0</v>
      </c>
      <c r="U114" s="182">
        <f>HLOOKUP(O114,Pesos!$C$4:$H$8,4,FALSE)*T114</f>
        <v>0</v>
      </c>
      <c r="V114" s="182">
        <f t="shared" si="12"/>
        <v>0</v>
      </c>
      <c r="W114" s="1"/>
    </row>
    <row r="115" spans="1:23">
      <c r="A115" s="1"/>
      <c r="B115" s="1" t="s">
        <v>136</v>
      </c>
      <c r="C115" s="1" t="s">
        <v>770</v>
      </c>
      <c r="D115" s="176">
        <v>356520</v>
      </c>
      <c r="E115" s="176" t="s">
        <v>1032</v>
      </c>
      <c r="F115" s="176" t="s">
        <v>1033</v>
      </c>
      <c r="G115" s="176" t="s">
        <v>1009</v>
      </c>
      <c r="H115" s="234">
        <v>44593</v>
      </c>
      <c r="I115" s="234">
        <v>44607</v>
      </c>
      <c r="J115" s="234">
        <v>44607</v>
      </c>
      <c r="K115" s="1"/>
      <c r="L115" s="1">
        <f t="shared" si="13"/>
        <v>14</v>
      </c>
      <c r="M115" s="1">
        <f t="shared" si="14"/>
        <v>14</v>
      </c>
      <c r="N115" s="169">
        <f t="shared" si="8"/>
        <v>0</v>
      </c>
      <c r="O115" s="198" t="s">
        <v>168</v>
      </c>
      <c r="P115" s="182">
        <v>0</v>
      </c>
      <c r="Q115" s="182">
        <f>HLOOKUP(O115,Pesos!$C$4:$H$8,3,FALSE)*P115</f>
        <v>0</v>
      </c>
      <c r="R115" s="182">
        <v>0</v>
      </c>
      <c r="S115" s="182">
        <f>HLOOKUP(O115,Pesos!$C$4:$H$8,4,FALSE)*R115</f>
        <v>0</v>
      </c>
      <c r="T115" s="182">
        <v>0</v>
      </c>
      <c r="U115" s="182">
        <f>HLOOKUP(O115,Pesos!$C$4:$H$8,4,FALSE)*T115</f>
        <v>0</v>
      </c>
      <c r="V115" s="182">
        <f t="shared" si="12"/>
        <v>0</v>
      </c>
      <c r="W115" s="1"/>
    </row>
    <row r="116" spans="1:23">
      <c r="A116" s="1"/>
      <c r="B116" s="1" t="s">
        <v>136</v>
      </c>
      <c r="C116" s="1" t="s">
        <v>770</v>
      </c>
      <c r="D116" s="176">
        <v>353421</v>
      </c>
      <c r="E116" s="176" t="s">
        <v>1034</v>
      </c>
      <c r="F116" s="176" t="s">
        <v>1035</v>
      </c>
      <c r="G116" s="176" t="s">
        <v>1009</v>
      </c>
      <c r="H116" s="234">
        <v>44579</v>
      </c>
      <c r="I116" s="234">
        <v>44607</v>
      </c>
      <c r="J116" s="234">
        <v>44607</v>
      </c>
      <c r="K116" s="1"/>
      <c r="L116" s="1">
        <f t="shared" si="13"/>
        <v>28</v>
      </c>
      <c r="M116" s="1">
        <f t="shared" si="14"/>
        <v>28</v>
      </c>
      <c r="N116" s="169">
        <f t="shared" si="8"/>
        <v>0</v>
      </c>
      <c r="O116" s="198" t="s">
        <v>168</v>
      </c>
      <c r="P116" s="182">
        <v>0</v>
      </c>
      <c r="Q116" s="182">
        <f>HLOOKUP(O116,Pesos!$C$4:$H$8,3,FALSE)*P116</f>
        <v>0</v>
      </c>
      <c r="R116" s="182">
        <v>0</v>
      </c>
      <c r="S116" s="182">
        <f>HLOOKUP(O116,Pesos!$C$4:$H$8,4,FALSE)*R116</f>
        <v>0</v>
      </c>
      <c r="T116" s="182">
        <v>0</v>
      </c>
      <c r="U116" s="182">
        <f>HLOOKUP(O116,Pesos!$C$4:$H$8,4,FALSE)*T116</f>
        <v>0</v>
      </c>
      <c r="V116" s="182">
        <f t="shared" si="12"/>
        <v>0</v>
      </c>
      <c r="W116" s="1"/>
    </row>
    <row r="117" spans="1:23">
      <c r="A117" s="1"/>
      <c r="B117" s="1" t="s">
        <v>136</v>
      </c>
      <c r="C117" s="1" t="s">
        <v>770</v>
      </c>
      <c r="D117" s="176">
        <v>355461</v>
      </c>
      <c r="E117" s="176" t="s">
        <v>1036</v>
      </c>
      <c r="F117" s="176" t="s">
        <v>1037</v>
      </c>
      <c r="G117" s="176" t="s">
        <v>1009</v>
      </c>
      <c r="H117" s="234">
        <v>44588</v>
      </c>
      <c r="I117" s="234">
        <v>44607</v>
      </c>
      <c r="J117" s="234">
        <v>44607</v>
      </c>
      <c r="K117" s="1"/>
      <c r="L117" s="1">
        <f t="shared" si="13"/>
        <v>19</v>
      </c>
      <c r="M117" s="1">
        <f t="shared" si="14"/>
        <v>19</v>
      </c>
      <c r="N117" s="169">
        <f t="shared" si="8"/>
        <v>0</v>
      </c>
      <c r="O117" s="198" t="s">
        <v>168</v>
      </c>
      <c r="P117" s="182">
        <v>0</v>
      </c>
      <c r="Q117" s="182">
        <f>HLOOKUP(O117,Pesos!$C$4:$H$8,3,FALSE)*P117</f>
        <v>0</v>
      </c>
      <c r="R117" s="182">
        <v>0</v>
      </c>
      <c r="S117" s="182">
        <f>HLOOKUP(O117,Pesos!$C$4:$H$8,4,FALSE)*R117</f>
        <v>0</v>
      </c>
      <c r="T117" s="182">
        <v>0</v>
      </c>
      <c r="U117" s="182">
        <f>HLOOKUP(O117,Pesos!$C$4:$H$8,4,FALSE)*T117</f>
        <v>0</v>
      </c>
      <c r="V117" s="182">
        <f t="shared" si="12"/>
        <v>0</v>
      </c>
      <c r="W117" s="1"/>
    </row>
    <row r="118" spans="1:23">
      <c r="A118" s="1"/>
      <c r="B118" s="1" t="s">
        <v>136</v>
      </c>
      <c r="C118" s="1" t="s">
        <v>770</v>
      </c>
      <c r="D118" s="176">
        <v>359998</v>
      </c>
      <c r="E118" s="176" t="s">
        <v>1038</v>
      </c>
      <c r="F118" s="176" t="s">
        <v>1039</v>
      </c>
      <c r="G118" s="176" t="s">
        <v>1005</v>
      </c>
      <c r="H118" s="234">
        <v>44606</v>
      </c>
      <c r="I118" s="234">
        <v>44606</v>
      </c>
      <c r="J118" s="234">
        <v>44606</v>
      </c>
      <c r="K118" s="1"/>
      <c r="L118" s="1">
        <f t="shared" si="13"/>
        <v>1</v>
      </c>
      <c r="M118" s="1">
        <f t="shared" si="14"/>
        <v>1</v>
      </c>
      <c r="N118" s="169">
        <f t="shared" si="8"/>
        <v>0</v>
      </c>
      <c r="O118" s="198" t="s">
        <v>168</v>
      </c>
      <c r="P118" s="182">
        <v>0</v>
      </c>
      <c r="Q118" s="182">
        <f>HLOOKUP(O118,Pesos!$C$4:$H$8,3,FALSE)*P118</f>
        <v>0</v>
      </c>
      <c r="R118" s="182">
        <v>0</v>
      </c>
      <c r="S118" s="182">
        <f>HLOOKUP(O118,Pesos!$C$4:$H$8,4,FALSE)*R118</f>
        <v>0</v>
      </c>
      <c r="T118" s="182">
        <v>0</v>
      </c>
      <c r="U118" s="182">
        <f>HLOOKUP(O118,Pesos!$C$4:$H$8,4,FALSE)*T118</f>
        <v>0</v>
      </c>
      <c r="V118" s="182">
        <f t="shared" si="12"/>
        <v>0</v>
      </c>
      <c r="W118" s="1"/>
    </row>
    <row r="119" spans="1:23">
      <c r="A119" s="1"/>
      <c r="B119" s="1" t="s">
        <v>136</v>
      </c>
      <c r="C119" s="1" t="s">
        <v>770</v>
      </c>
      <c r="D119" s="176">
        <v>353951</v>
      </c>
      <c r="E119" s="176" t="s">
        <v>1040</v>
      </c>
      <c r="F119" s="176" t="s">
        <v>1041</v>
      </c>
      <c r="G119" s="176" t="s">
        <v>1042</v>
      </c>
      <c r="H119" s="234">
        <v>44581</v>
      </c>
      <c r="I119" s="234">
        <v>44585</v>
      </c>
      <c r="J119" s="234">
        <v>44585</v>
      </c>
      <c r="K119" s="1"/>
      <c r="L119" s="1">
        <v>1</v>
      </c>
      <c r="M119" s="1">
        <v>1</v>
      </c>
      <c r="N119" s="169">
        <f t="shared" si="8"/>
        <v>0</v>
      </c>
      <c r="O119" s="198" t="s">
        <v>168</v>
      </c>
      <c r="P119" s="182">
        <v>0</v>
      </c>
      <c r="Q119" s="182">
        <f>HLOOKUP(O119,Pesos!$C$4:$H$8,3,FALSE)*P119</f>
        <v>0</v>
      </c>
      <c r="R119" s="182">
        <v>0</v>
      </c>
      <c r="S119" s="182">
        <f>HLOOKUP(O119,Pesos!$C$4:$H$8,4,FALSE)*R119</f>
        <v>0</v>
      </c>
      <c r="T119" s="182">
        <v>0</v>
      </c>
      <c r="U119" s="182">
        <f>HLOOKUP(O119,Pesos!$C$4:$H$8,4,FALSE)*T119</f>
        <v>0</v>
      </c>
      <c r="V119" s="182">
        <f t="shared" si="12"/>
        <v>0</v>
      </c>
      <c r="W119" s="1"/>
    </row>
    <row r="120" spans="1:23">
      <c r="A120" s="1"/>
      <c r="B120" s="1" t="s">
        <v>136</v>
      </c>
      <c r="C120" s="1" t="s">
        <v>770</v>
      </c>
      <c r="D120" s="176">
        <v>354154</v>
      </c>
      <c r="E120" s="176" t="s">
        <v>1043</v>
      </c>
      <c r="F120" s="176" t="s">
        <v>1044</v>
      </c>
      <c r="G120" s="176" t="s">
        <v>1045</v>
      </c>
      <c r="H120" s="234">
        <v>44582</v>
      </c>
      <c r="I120" s="234">
        <v>44585</v>
      </c>
      <c r="J120" s="234">
        <v>44585</v>
      </c>
      <c r="K120" s="1"/>
      <c r="L120" s="1">
        <f t="shared" si="13"/>
        <v>3</v>
      </c>
      <c r="M120" s="1">
        <f t="shared" si="14"/>
        <v>3</v>
      </c>
      <c r="N120" s="169">
        <f t="shared" si="8"/>
        <v>0</v>
      </c>
      <c r="O120" s="198" t="s">
        <v>168</v>
      </c>
      <c r="P120" s="182">
        <v>0</v>
      </c>
      <c r="Q120" s="182">
        <f>HLOOKUP(O120,Pesos!$C$4:$H$8,3,FALSE)*P120</f>
        <v>0</v>
      </c>
      <c r="R120" s="182">
        <v>0</v>
      </c>
      <c r="S120" s="182">
        <f>HLOOKUP(O120,Pesos!$C$4:$H$8,4,FALSE)*R120</f>
        <v>0</v>
      </c>
      <c r="T120" s="182">
        <v>0</v>
      </c>
      <c r="U120" s="182">
        <f>HLOOKUP(O120,Pesos!$C$4:$H$8,4,FALSE)*T120</f>
        <v>0</v>
      </c>
      <c r="V120" s="182">
        <f t="shared" si="12"/>
        <v>0</v>
      </c>
      <c r="W120" s="1"/>
    </row>
    <row r="121" spans="1:23">
      <c r="A121" s="1"/>
      <c r="B121" s="1" t="s">
        <v>136</v>
      </c>
      <c r="C121" s="1" t="s">
        <v>770</v>
      </c>
      <c r="D121" s="176">
        <v>354310</v>
      </c>
      <c r="E121" s="176" t="s">
        <v>998</v>
      </c>
      <c r="F121" s="176" t="s">
        <v>1046</v>
      </c>
      <c r="G121" s="176" t="s">
        <v>984</v>
      </c>
      <c r="H121" s="234">
        <v>44583</v>
      </c>
      <c r="I121" s="234">
        <v>44583</v>
      </c>
      <c r="J121" s="234">
        <v>44583</v>
      </c>
      <c r="K121" s="1"/>
      <c r="L121" s="1">
        <v>4</v>
      </c>
      <c r="M121" s="1">
        <f t="shared" si="14"/>
        <v>1</v>
      </c>
      <c r="N121" s="169">
        <f t="shared" si="8"/>
        <v>-0.75</v>
      </c>
      <c r="O121" s="198" t="s">
        <v>168</v>
      </c>
      <c r="P121" s="182">
        <v>0</v>
      </c>
      <c r="Q121" s="182">
        <f>HLOOKUP(O121,Pesos!$C$4:$H$8,3,FALSE)*P121</f>
        <v>0</v>
      </c>
      <c r="R121" s="182">
        <v>0</v>
      </c>
      <c r="S121" s="182">
        <f>HLOOKUP(O121,Pesos!$C$4:$H$8,4,FALSE)*R121</f>
        <v>0</v>
      </c>
      <c r="T121" s="182">
        <v>0</v>
      </c>
      <c r="U121" s="182">
        <f>HLOOKUP(O121,Pesos!$C$4:$H$8,4,FALSE)*T121</f>
        <v>0</v>
      </c>
      <c r="V121" s="182">
        <f t="shared" si="12"/>
        <v>0</v>
      </c>
      <c r="W121" s="1"/>
    </row>
    <row r="122" spans="1:23">
      <c r="A122" s="1"/>
      <c r="B122" s="1" t="s">
        <v>136</v>
      </c>
      <c r="C122" s="1" t="s">
        <v>770</v>
      </c>
      <c r="D122" s="176">
        <v>354311</v>
      </c>
      <c r="E122" s="176" t="s">
        <v>998</v>
      </c>
      <c r="F122" s="176" t="s">
        <v>1047</v>
      </c>
      <c r="G122" s="176" t="s">
        <v>984</v>
      </c>
      <c r="H122" s="234">
        <v>44583</v>
      </c>
      <c r="I122" s="234">
        <v>44583</v>
      </c>
      <c r="J122" s="234">
        <v>44583</v>
      </c>
      <c r="K122" s="1"/>
      <c r="L122" s="1">
        <v>1</v>
      </c>
      <c r="M122" s="1">
        <v>1</v>
      </c>
      <c r="N122" s="169">
        <f t="shared" si="8"/>
        <v>0</v>
      </c>
      <c r="O122" s="198" t="s">
        <v>168</v>
      </c>
      <c r="P122" s="182">
        <v>0</v>
      </c>
      <c r="Q122" s="182">
        <f>HLOOKUP(O122,Pesos!$C$4:$H$8,3,FALSE)*P122</f>
        <v>0</v>
      </c>
      <c r="R122" s="182">
        <v>0</v>
      </c>
      <c r="S122" s="182">
        <f>HLOOKUP(O122,Pesos!$C$4:$H$8,4,FALSE)*R122</f>
        <v>0</v>
      </c>
      <c r="T122" s="182">
        <v>0</v>
      </c>
      <c r="U122" s="182">
        <f>HLOOKUP(O122,Pesos!$C$4:$H$8,4,FALSE)*T122</f>
        <v>0</v>
      </c>
      <c r="V122" s="182">
        <f t="shared" si="12"/>
        <v>0</v>
      </c>
      <c r="W122" s="1"/>
    </row>
    <row r="123" spans="1:23">
      <c r="A123" s="1"/>
      <c r="B123" s="1" t="s">
        <v>136</v>
      </c>
      <c r="C123" s="1" t="s">
        <v>770</v>
      </c>
      <c r="D123" s="176">
        <v>354309</v>
      </c>
      <c r="E123" s="176" t="s">
        <v>998</v>
      </c>
      <c r="F123" s="176" t="s">
        <v>1048</v>
      </c>
      <c r="G123" s="176" t="s">
        <v>984</v>
      </c>
      <c r="H123" s="234">
        <v>44583</v>
      </c>
      <c r="I123" s="234">
        <v>44583</v>
      </c>
      <c r="J123" s="234">
        <v>44583</v>
      </c>
      <c r="K123" s="1"/>
      <c r="L123" s="1">
        <v>1</v>
      </c>
      <c r="M123" s="1">
        <v>1</v>
      </c>
      <c r="N123" s="169">
        <f t="shared" si="8"/>
        <v>0</v>
      </c>
      <c r="O123" s="198" t="s">
        <v>168</v>
      </c>
      <c r="P123" s="182">
        <v>0</v>
      </c>
      <c r="Q123" s="182">
        <f>HLOOKUP(O123,Pesos!$C$4:$H$8,3,FALSE)*P123</f>
        <v>0</v>
      </c>
      <c r="R123" s="182">
        <v>0</v>
      </c>
      <c r="S123" s="182">
        <f>HLOOKUP(O123,Pesos!$C$4:$H$8,4,FALSE)*R123</f>
        <v>0</v>
      </c>
      <c r="T123" s="182">
        <v>0</v>
      </c>
      <c r="U123" s="182">
        <f>HLOOKUP(O123,Pesos!$C$4:$H$8,4,FALSE)*T123</f>
        <v>0</v>
      </c>
      <c r="V123" s="182">
        <f t="shared" si="12"/>
        <v>0</v>
      </c>
      <c r="W123" s="1"/>
    </row>
    <row r="124" spans="1:23">
      <c r="A124" s="1"/>
      <c r="B124" s="1" t="s">
        <v>136</v>
      </c>
      <c r="C124" s="1" t="s">
        <v>770</v>
      </c>
      <c r="D124" s="176">
        <v>354308</v>
      </c>
      <c r="E124" s="176" t="s">
        <v>998</v>
      </c>
      <c r="F124" s="176" t="s">
        <v>1049</v>
      </c>
      <c r="G124" s="176" t="s">
        <v>984</v>
      </c>
      <c r="H124" s="234">
        <v>44583</v>
      </c>
      <c r="I124" s="234">
        <v>44583</v>
      </c>
      <c r="J124" s="234">
        <v>44583</v>
      </c>
      <c r="K124" s="1"/>
      <c r="L124" s="1">
        <f t="shared" si="13"/>
        <v>1</v>
      </c>
      <c r="M124" s="1">
        <f t="shared" si="14"/>
        <v>1</v>
      </c>
      <c r="N124" s="169">
        <f t="shared" si="8"/>
        <v>0</v>
      </c>
      <c r="O124" s="198" t="s">
        <v>168</v>
      </c>
      <c r="P124" s="182">
        <v>0</v>
      </c>
      <c r="Q124" s="182">
        <f>HLOOKUP(O124,Pesos!$C$4:$H$8,3,FALSE)*P124</f>
        <v>0</v>
      </c>
      <c r="R124" s="182">
        <v>0</v>
      </c>
      <c r="S124" s="182">
        <f>HLOOKUP(O124,Pesos!$C$4:$H$8,4,FALSE)*R124</f>
        <v>0</v>
      </c>
      <c r="T124" s="182">
        <v>0</v>
      </c>
      <c r="U124" s="182">
        <f>HLOOKUP(O124,Pesos!$C$4:$H$8,4,FALSE)*T124</f>
        <v>0</v>
      </c>
      <c r="V124" s="182">
        <f t="shared" si="12"/>
        <v>0</v>
      </c>
      <c r="W124" s="1"/>
    </row>
    <row r="125" spans="1:23">
      <c r="A125" s="1"/>
      <c r="B125" s="1" t="s">
        <v>136</v>
      </c>
      <c r="C125" s="1" t="s">
        <v>770</v>
      </c>
      <c r="D125" s="176">
        <v>350999</v>
      </c>
      <c r="E125" s="176" t="s">
        <v>1040</v>
      </c>
      <c r="F125" s="176" t="s">
        <v>1041</v>
      </c>
      <c r="G125" s="176" t="s">
        <v>1042</v>
      </c>
      <c r="H125" s="234">
        <v>44567</v>
      </c>
      <c r="I125" s="234">
        <v>44578</v>
      </c>
      <c r="J125" s="234">
        <v>44578</v>
      </c>
      <c r="K125" s="1"/>
      <c r="L125" s="1">
        <v>2</v>
      </c>
      <c r="M125" s="1">
        <f t="shared" si="14"/>
        <v>11</v>
      </c>
      <c r="N125" s="169">
        <f t="shared" si="8"/>
        <v>4.5</v>
      </c>
      <c r="O125" s="198" t="s">
        <v>168</v>
      </c>
      <c r="P125" s="182">
        <v>0</v>
      </c>
      <c r="Q125" s="182">
        <f>HLOOKUP(O125,Pesos!$C$4:$H$8,3,FALSE)*P125</f>
        <v>0</v>
      </c>
      <c r="R125" s="182">
        <v>0</v>
      </c>
      <c r="S125" s="182">
        <f>HLOOKUP(O125,Pesos!$C$4:$H$8,4,FALSE)*R125</f>
        <v>0</v>
      </c>
      <c r="T125" s="182">
        <v>0</v>
      </c>
      <c r="U125" s="182">
        <f>HLOOKUP(O125,Pesos!$C$4:$H$8,4,FALSE)*T125</f>
        <v>0</v>
      </c>
      <c r="V125" s="182">
        <f t="shared" si="12"/>
        <v>0</v>
      </c>
      <c r="W125" s="1"/>
    </row>
    <row r="126" spans="1:23">
      <c r="A126" s="1"/>
      <c r="B126" s="1" t="s">
        <v>136</v>
      </c>
      <c r="C126" s="1" t="s">
        <v>770</v>
      </c>
      <c r="D126" s="176">
        <v>351730</v>
      </c>
      <c r="E126" s="176" t="s">
        <v>1050</v>
      </c>
      <c r="F126" s="176" t="s">
        <v>1051</v>
      </c>
      <c r="G126" s="176" t="s">
        <v>1052</v>
      </c>
      <c r="H126" s="234">
        <v>44571</v>
      </c>
      <c r="I126" s="234">
        <v>44573</v>
      </c>
      <c r="J126" s="234">
        <v>44573</v>
      </c>
      <c r="K126" s="1"/>
      <c r="L126" s="1">
        <v>2</v>
      </c>
      <c r="M126" s="1">
        <f t="shared" si="14"/>
        <v>2</v>
      </c>
      <c r="N126" s="169">
        <f t="shared" si="8"/>
        <v>0</v>
      </c>
      <c r="O126" s="198" t="s">
        <v>168</v>
      </c>
      <c r="P126" s="182">
        <v>0</v>
      </c>
      <c r="Q126" s="182">
        <f>HLOOKUP(O126,Pesos!$C$4:$H$8,3,FALSE)*P126</f>
        <v>0</v>
      </c>
      <c r="R126" s="182">
        <v>0</v>
      </c>
      <c r="S126" s="182">
        <f>HLOOKUP(O126,Pesos!$C$4:$H$8,4,FALSE)*R126</f>
        <v>0</v>
      </c>
      <c r="T126" s="182">
        <v>0</v>
      </c>
      <c r="U126" s="182">
        <f>HLOOKUP(O126,Pesos!$C$4:$H$8,4,FALSE)*T126</f>
        <v>0</v>
      </c>
      <c r="V126" s="182">
        <f t="shared" si="12"/>
        <v>0</v>
      </c>
      <c r="W126" s="1"/>
    </row>
    <row r="127" spans="1:23">
      <c r="A127" s="1"/>
      <c r="B127" s="1" t="s">
        <v>136</v>
      </c>
      <c r="C127" s="1" t="s">
        <v>770</v>
      </c>
      <c r="D127" s="176">
        <v>349970</v>
      </c>
      <c r="E127" s="176" t="s">
        <v>1053</v>
      </c>
      <c r="F127" s="176" t="s">
        <v>1054</v>
      </c>
      <c r="G127" s="176" t="s">
        <v>1055</v>
      </c>
      <c r="H127" s="234">
        <v>44564</v>
      </c>
      <c r="I127" s="234">
        <v>44565</v>
      </c>
      <c r="J127" s="234">
        <v>44565</v>
      </c>
      <c r="K127" s="1"/>
      <c r="L127" s="1">
        <f t="shared" si="13"/>
        <v>1</v>
      </c>
      <c r="M127" s="1">
        <f t="shared" si="14"/>
        <v>1</v>
      </c>
      <c r="N127" s="169">
        <f t="shared" si="8"/>
        <v>0</v>
      </c>
      <c r="O127" s="198" t="s">
        <v>168</v>
      </c>
      <c r="P127" s="182">
        <v>0</v>
      </c>
      <c r="Q127" s="182">
        <f>HLOOKUP(O127,Pesos!$C$4:$H$8,3,FALSE)*P127</f>
        <v>0</v>
      </c>
      <c r="R127" s="182">
        <v>0</v>
      </c>
      <c r="S127" s="182">
        <f>HLOOKUP(O127,Pesos!$C$4:$H$8,4,FALSE)*R127</f>
        <v>0</v>
      </c>
      <c r="T127" s="182">
        <v>0</v>
      </c>
      <c r="U127" s="182">
        <f>HLOOKUP(O127,Pesos!$C$4:$H$8,4,FALSE)*T127</f>
        <v>0</v>
      </c>
      <c r="V127" s="182">
        <f t="shared" si="12"/>
        <v>0</v>
      </c>
      <c r="W127" s="1"/>
    </row>
    <row r="128" spans="1:23">
      <c r="A128" s="1"/>
      <c r="B128" s="1" t="s">
        <v>136</v>
      </c>
      <c r="C128" s="1" t="s">
        <v>770</v>
      </c>
      <c r="D128" s="176">
        <v>349964</v>
      </c>
      <c r="E128" s="176" t="s">
        <v>1056</v>
      </c>
      <c r="F128" s="176" t="s">
        <v>1057</v>
      </c>
      <c r="G128" s="176" t="s">
        <v>1055</v>
      </c>
      <c r="H128" s="234">
        <v>44564</v>
      </c>
      <c r="I128" s="234">
        <v>44565</v>
      </c>
      <c r="J128" s="234">
        <v>44565</v>
      </c>
      <c r="K128" s="1"/>
      <c r="L128" s="1">
        <f t="shared" si="13"/>
        <v>1</v>
      </c>
      <c r="M128" s="1">
        <f t="shared" si="14"/>
        <v>1</v>
      </c>
      <c r="N128" s="169">
        <f t="shared" si="8"/>
        <v>0</v>
      </c>
      <c r="O128" s="198" t="s">
        <v>168</v>
      </c>
      <c r="P128" s="182">
        <v>0</v>
      </c>
      <c r="Q128" s="182">
        <f>HLOOKUP(O128,Pesos!$C$4:$H$8,3,FALSE)*P128</f>
        <v>0</v>
      </c>
      <c r="R128" s="182">
        <v>0</v>
      </c>
      <c r="S128" s="182">
        <f>HLOOKUP(O128,Pesos!$C$4:$H$8,4,FALSE)*R128</f>
        <v>0</v>
      </c>
      <c r="T128" s="182">
        <v>0</v>
      </c>
      <c r="U128" s="182">
        <f>HLOOKUP(O128,Pesos!$C$4:$H$8,4,FALSE)*T128</f>
        <v>0</v>
      </c>
      <c r="V128" s="182">
        <f t="shared" si="12"/>
        <v>0</v>
      </c>
      <c r="W128" s="1"/>
    </row>
    <row r="129" spans="1:23">
      <c r="A129" s="1"/>
      <c r="B129" s="1" t="s">
        <v>135</v>
      </c>
      <c r="C129" s="1" t="s">
        <v>202</v>
      </c>
      <c r="D129" s="176"/>
      <c r="E129" s="176" t="s">
        <v>1058</v>
      </c>
      <c r="F129" s="176" t="s">
        <v>1058</v>
      </c>
      <c r="G129" s="176" t="s">
        <v>182</v>
      </c>
      <c r="H129" s="234">
        <v>44631</v>
      </c>
      <c r="I129" s="234">
        <v>44631</v>
      </c>
      <c r="J129" s="234">
        <v>44634</v>
      </c>
      <c r="K129" s="1"/>
      <c r="L129" s="1">
        <f t="shared" si="13"/>
        <v>1</v>
      </c>
      <c r="M129" s="1">
        <f t="shared" si="14"/>
        <v>3</v>
      </c>
      <c r="N129" s="169">
        <f t="shared" si="8"/>
        <v>2</v>
      </c>
      <c r="O129" s="198" t="s">
        <v>168</v>
      </c>
      <c r="P129" s="182">
        <v>0</v>
      </c>
      <c r="Q129" s="182">
        <f>HLOOKUP(O129,Pesos!$C$4:$H$8,3,FALSE)*P129</f>
        <v>0</v>
      </c>
      <c r="R129" s="182">
        <v>0</v>
      </c>
      <c r="S129" s="182">
        <f>HLOOKUP(O129,Pesos!$C$4:$H$8,4,FALSE)*R129</f>
        <v>0</v>
      </c>
      <c r="T129" s="182">
        <v>0</v>
      </c>
      <c r="U129" s="182">
        <f>HLOOKUP(O129,Pesos!$C$4:$H$8,4,FALSE)*T129</f>
        <v>0</v>
      </c>
      <c r="V129" s="182">
        <f t="shared" si="12"/>
        <v>0</v>
      </c>
      <c r="W129" s="1"/>
    </row>
    <row r="130" spans="1:23">
      <c r="A130" s="1"/>
      <c r="B130" s="176" t="s">
        <v>138</v>
      </c>
      <c r="C130" s="176"/>
      <c r="D130" s="176"/>
      <c r="E130" s="176" t="s">
        <v>1059</v>
      </c>
      <c r="F130" s="176" t="s">
        <v>1060</v>
      </c>
      <c r="G130" s="176" t="s">
        <v>182</v>
      </c>
      <c r="H130" s="234">
        <v>44564</v>
      </c>
      <c r="I130" s="234">
        <v>44565</v>
      </c>
      <c r="J130" s="234">
        <v>44565</v>
      </c>
      <c r="K130" s="1"/>
      <c r="L130" s="1">
        <f t="shared" si="13"/>
        <v>1</v>
      </c>
      <c r="M130" s="1">
        <f t="shared" si="14"/>
        <v>1</v>
      </c>
      <c r="N130" s="169">
        <f t="shared" ref="N130:N193" si="15">(M130-L130)/L130</f>
        <v>0</v>
      </c>
      <c r="O130" s="198" t="s">
        <v>168</v>
      </c>
      <c r="P130" s="182">
        <v>0</v>
      </c>
      <c r="Q130" s="182">
        <f>HLOOKUP(O130,Pesos!$C$4:$H$8,3,FALSE)*P130</f>
        <v>0</v>
      </c>
      <c r="R130" s="182">
        <v>0</v>
      </c>
      <c r="S130" s="182">
        <f>HLOOKUP(O130,Pesos!$C$4:$H$8,4,FALSE)*R130</f>
        <v>0</v>
      </c>
      <c r="T130" s="182">
        <v>0</v>
      </c>
      <c r="U130" s="182">
        <f>HLOOKUP(O130,Pesos!$C$4:$H$8,4,FALSE)*T130</f>
        <v>0</v>
      </c>
      <c r="V130" s="182">
        <f t="shared" si="12"/>
        <v>0</v>
      </c>
      <c r="W130" s="1"/>
    </row>
    <row r="131" spans="1:23">
      <c r="A131" s="1"/>
      <c r="B131" s="176" t="s">
        <v>138</v>
      </c>
      <c r="C131" s="176"/>
      <c r="D131" s="176"/>
      <c r="E131" s="176" t="s">
        <v>1061</v>
      </c>
      <c r="F131" s="176" t="s">
        <v>1062</v>
      </c>
      <c r="G131" s="176" t="s">
        <v>182</v>
      </c>
      <c r="H131" s="234">
        <v>44564</v>
      </c>
      <c r="I131" s="234">
        <v>44565</v>
      </c>
      <c r="J131" s="234">
        <v>44565</v>
      </c>
      <c r="K131" s="1"/>
      <c r="L131" s="1">
        <v>1</v>
      </c>
      <c r="M131" s="1">
        <v>1</v>
      </c>
      <c r="N131" s="169">
        <f t="shared" si="15"/>
        <v>0</v>
      </c>
      <c r="O131" s="198" t="s">
        <v>168</v>
      </c>
      <c r="P131" s="182">
        <v>0</v>
      </c>
      <c r="Q131" s="182">
        <f>HLOOKUP(O131,Pesos!$C$4:$H$8,3,FALSE)*P131</f>
        <v>0</v>
      </c>
      <c r="R131" s="182">
        <v>0</v>
      </c>
      <c r="S131" s="182">
        <f>HLOOKUP(O131,Pesos!$C$4:$H$8,4,FALSE)*R131</f>
        <v>0</v>
      </c>
      <c r="T131" s="182">
        <v>0</v>
      </c>
      <c r="U131" s="182">
        <f>HLOOKUP(O131,Pesos!$C$4:$H$8,4,FALSE)*T131</f>
        <v>0</v>
      </c>
      <c r="V131" s="182">
        <f t="shared" si="12"/>
        <v>0</v>
      </c>
      <c r="W131" s="1" t="s">
        <v>1063</v>
      </c>
    </row>
    <row r="132" spans="1:23">
      <c r="A132" s="1"/>
      <c r="B132" s="176" t="s">
        <v>138</v>
      </c>
      <c r="C132" s="176" t="s">
        <v>770</v>
      </c>
      <c r="D132" s="176">
        <v>351698</v>
      </c>
      <c r="E132" s="176" t="s">
        <v>1064</v>
      </c>
      <c r="F132" s="593" t="s">
        <v>1065</v>
      </c>
      <c r="G132" s="176" t="s">
        <v>227</v>
      </c>
      <c r="H132" s="234">
        <v>44569</v>
      </c>
      <c r="I132" s="234">
        <v>44571</v>
      </c>
      <c r="J132" s="234">
        <v>44571</v>
      </c>
      <c r="K132" s="1"/>
      <c r="L132" s="1">
        <f t="shared" si="13"/>
        <v>2</v>
      </c>
      <c r="M132" s="1">
        <v>1</v>
      </c>
      <c r="N132" s="169">
        <f t="shared" si="15"/>
        <v>-0.5</v>
      </c>
      <c r="O132" s="198" t="s">
        <v>168</v>
      </c>
      <c r="P132" s="182">
        <v>0</v>
      </c>
      <c r="Q132" s="182">
        <f>HLOOKUP(O132,Pesos!$C$4:$H$8,3,FALSE)*P132</f>
        <v>0</v>
      </c>
      <c r="R132" s="182">
        <v>0</v>
      </c>
      <c r="S132" s="182">
        <f>HLOOKUP(O132,Pesos!$C$4:$H$8,4,FALSE)*R132</f>
        <v>0</v>
      </c>
      <c r="T132" s="182">
        <v>0</v>
      </c>
      <c r="U132" s="182">
        <f>HLOOKUP(O132,Pesos!$C$4:$H$8,4,FALSE)*T132</f>
        <v>0</v>
      </c>
      <c r="V132" s="182">
        <f t="shared" si="12"/>
        <v>0</v>
      </c>
      <c r="W132" s="1"/>
    </row>
    <row r="133" spans="1:23">
      <c r="A133" s="1"/>
      <c r="B133" s="176" t="s">
        <v>138</v>
      </c>
      <c r="C133" s="176" t="s">
        <v>770</v>
      </c>
      <c r="D133" s="176">
        <v>352427</v>
      </c>
      <c r="E133" s="176" t="s">
        <v>1064</v>
      </c>
      <c r="F133" s="593" t="s">
        <v>1066</v>
      </c>
      <c r="G133" s="176" t="s">
        <v>227</v>
      </c>
      <c r="H133" s="234">
        <v>44572</v>
      </c>
      <c r="I133" s="234">
        <v>44574</v>
      </c>
      <c r="J133" s="234">
        <v>44574</v>
      </c>
      <c r="K133" s="1"/>
      <c r="L133" s="1">
        <f t="shared" si="13"/>
        <v>2</v>
      </c>
      <c r="M133" s="1">
        <v>2</v>
      </c>
      <c r="N133" s="169">
        <f t="shared" si="15"/>
        <v>0</v>
      </c>
      <c r="O133" s="198" t="s">
        <v>168</v>
      </c>
      <c r="P133" s="182">
        <v>0</v>
      </c>
      <c r="Q133" s="182">
        <f>HLOOKUP(O133,Pesos!$C$4:$H$8,3,FALSE)*P133</f>
        <v>0</v>
      </c>
      <c r="R133" s="182">
        <v>0</v>
      </c>
      <c r="S133" s="182">
        <f>HLOOKUP(O133,Pesos!$C$4:$H$8,4,FALSE)*R133</f>
        <v>0</v>
      </c>
      <c r="T133" s="182">
        <v>0</v>
      </c>
      <c r="U133" s="182">
        <f>HLOOKUP(O133,Pesos!$C$4:$H$8,4,FALSE)*T133</f>
        <v>0</v>
      </c>
      <c r="V133" s="182">
        <f t="shared" si="12"/>
        <v>0</v>
      </c>
      <c r="W133" s="1"/>
    </row>
    <row r="134" spans="1:23">
      <c r="A134" s="1"/>
      <c r="B134" s="176" t="s">
        <v>138</v>
      </c>
      <c r="C134" s="176" t="s">
        <v>770</v>
      </c>
      <c r="D134" s="176">
        <v>352433</v>
      </c>
      <c r="E134" s="176" t="s">
        <v>1067</v>
      </c>
      <c r="F134" s="593" t="s">
        <v>1068</v>
      </c>
      <c r="G134" s="176" t="s">
        <v>227</v>
      </c>
      <c r="H134" s="234">
        <v>44523</v>
      </c>
      <c r="I134" s="234">
        <v>44574</v>
      </c>
      <c r="J134" s="234">
        <v>44574</v>
      </c>
      <c r="K134" s="1"/>
      <c r="L134" s="1">
        <f t="shared" si="13"/>
        <v>51</v>
      </c>
      <c r="M134" s="1">
        <v>1</v>
      </c>
      <c r="N134" s="169">
        <f t="shared" si="15"/>
        <v>-0.98039215686274506</v>
      </c>
      <c r="O134" s="198" t="s">
        <v>168</v>
      </c>
      <c r="P134" s="182">
        <v>0</v>
      </c>
      <c r="Q134" s="182">
        <f>HLOOKUP(O134,Pesos!$C$4:$H$8,3,FALSE)*P134</f>
        <v>0</v>
      </c>
      <c r="R134" s="182">
        <v>0</v>
      </c>
      <c r="S134" s="182">
        <f>HLOOKUP(O134,Pesos!$C$4:$H$8,4,FALSE)*R134</f>
        <v>0</v>
      </c>
      <c r="T134" s="182">
        <v>0</v>
      </c>
      <c r="U134" s="182">
        <f>HLOOKUP(O134,Pesos!$C$4:$H$8,4,FALSE)*T134</f>
        <v>0</v>
      </c>
      <c r="V134" s="182">
        <f t="shared" si="12"/>
        <v>0</v>
      </c>
      <c r="W134" s="1"/>
    </row>
    <row r="135" spans="1:23">
      <c r="A135" s="1"/>
      <c r="B135" s="176" t="s">
        <v>138</v>
      </c>
      <c r="C135" s="176"/>
      <c r="D135" s="176"/>
      <c r="E135" s="176" t="s">
        <v>1059</v>
      </c>
      <c r="F135" s="176" t="s">
        <v>1069</v>
      </c>
      <c r="G135" s="176" t="s">
        <v>182</v>
      </c>
      <c r="H135" s="234">
        <v>44572</v>
      </c>
      <c r="I135" s="234">
        <v>44575</v>
      </c>
      <c r="J135" s="234">
        <v>44575</v>
      </c>
      <c r="K135" s="1"/>
      <c r="L135" s="1">
        <f t="shared" si="13"/>
        <v>3</v>
      </c>
      <c r="M135" s="1">
        <v>7</v>
      </c>
      <c r="N135" s="169">
        <f t="shared" si="15"/>
        <v>1.3333333333333333</v>
      </c>
      <c r="O135" s="198" t="s">
        <v>168</v>
      </c>
      <c r="P135" s="182">
        <v>0</v>
      </c>
      <c r="Q135" s="182">
        <f>HLOOKUP(O135,Pesos!$C$4:$H$8,3,FALSE)*P135</f>
        <v>0</v>
      </c>
      <c r="R135" s="182">
        <v>0</v>
      </c>
      <c r="S135" s="182">
        <f>HLOOKUP(O135,Pesos!$C$4:$H$8,4,FALSE)*R135</f>
        <v>0</v>
      </c>
      <c r="T135" s="182">
        <v>0</v>
      </c>
      <c r="U135" s="182">
        <f>HLOOKUP(O135,Pesos!$C$4:$H$8,4,FALSE)*T135</f>
        <v>0</v>
      </c>
      <c r="V135" s="182">
        <f t="shared" si="12"/>
        <v>0</v>
      </c>
      <c r="W135" s="1"/>
    </row>
    <row r="136" spans="1:23">
      <c r="A136" s="1"/>
      <c r="B136" s="176" t="s">
        <v>138</v>
      </c>
      <c r="C136" s="176" t="s">
        <v>770</v>
      </c>
      <c r="D136" s="176">
        <v>353470</v>
      </c>
      <c r="E136" s="176" t="s">
        <v>1070</v>
      </c>
      <c r="F136" s="593" t="s">
        <v>1071</v>
      </c>
      <c r="G136" s="176" t="s">
        <v>182</v>
      </c>
      <c r="H136" s="234">
        <v>44572</v>
      </c>
      <c r="I136" s="234">
        <v>44579</v>
      </c>
      <c r="J136" s="234">
        <v>44579</v>
      </c>
      <c r="K136" s="1"/>
      <c r="L136" s="1">
        <f t="shared" si="13"/>
        <v>7</v>
      </c>
      <c r="M136" s="1">
        <v>3</v>
      </c>
      <c r="N136" s="169">
        <f t="shared" si="15"/>
        <v>-0.5714285714285714</v>
      </c>
      <c r="O136" s="198" t="s">
        <v>168</v>
      </c>
      <c r="P136" s="182">
        <v>0</v>
      </c>
      <c r="Q136" s="182">
        <f>HLOOKUP(O136,Pesos!$C$4:$H$8,3,FALSE)*P136</f>
        <v>0</v>
      </c>
      <c r="R136" s="182">
        <v>0</v>
      </c>
      <c r="S136" s="182">
        <f>HLOOKUP(O136,Pesos!$C$4:$H$8,4,FALSE)*R136</f>
        <v>0</v>
      </c>
      <c r="T136" s="182">
        <v>0</v>
      </c>
      <c r="U136" s="182">
        <f>HLOOKUP(O136,Pesos!$C$4:$H$8,4,FALSE)*T136</f>
        <v>0</v>
      </c>
      <c r="V136" s="182">
        <f t="shared" si="12"/>
        <v>0</v>
      </c>
      <c r="W136" s="1"/>
    </row>
    <row r="137" spans="1:23">
      <c r="A137" s="1"/>
      <c r="B137" s="176" t="s">
        <v>138</v>
      </c>
      <c r="C137" s="176" t="s">
        <v>770</v>
      </c>
      <c r="D137" s="176">
        <v>353468</v>
      </c>
      <c r="E137" s="176" t="s">
        <v>1064</v>
      </c>
      <c r="F137" s="593" t="s">
        <v>1072</v>
      </c>
      <c r="G137" s="176" t="s">
        <v>227</v>
      </c>
      <c r="H137" s="234">
        <v>44578</v>
      </c>
      <c r="I137" s="234">
        <v>44579</v>
      </c>
      <c r="J137" s="234">
        <v>44579</v>
      </c>
      <c r="K137" s="1"/>
      <c r="L137" s="1">
        <f t="shared" si="13"/>
        <v>1</v>
      </c>
      <c r="M137" s="1">
        <f t="shared" si="14"/>
        <v>1</v>
      </c>
      <c r="N137" s="169">
        <f t="shared" si="15"/>
        <v>0</v>
      </c>
      <c r="O137" s="198" t="s">
        <v>168</v>
      </c>
      <c r="P137" s="182">
        <v>0</v>
      </c>
      <c r="Q137" s="182">
        <f>HLOOKUP(O137,Pesos!$C$4:$H$8,3,FALSE)*P137</f>
        <v>0</v>
      </c>
      <c r="R137" s="182">
        <v>0</v>
      </c>
      <c r="S137" s="182">
        <f>HLOOKUP(O137,Pesos!$C$4:$H$8,4,FALSE)*R137</f>
        <v>0</v>
      </c>
      <c r="T137" s="182">
        <v>0</v>
      </c>
      <c r="U137" s="182">
        <f>HLOOKUP(O137,Pesos!$C$4:$H$8,4,FALSE)*T137</f>
        <v>0</v>
      </c>
      <c r="V137" s="182">
        <f t="shared" si="12"/>
        <v>0</v>
      </c>
      <c r="W137" s="1"/>
    </row>
    <row r="138" spans="1:23">
      <c r="A138" s="1"/>
      <c r="B138" s="176" t="s">
        <v>138</v>
      </c>
      <c r="C138" s="176" t="s">
        <v>770</v>
      </c>
      <c r="D138" s="176">
        <v>354076</v>
      </c>
      <c r="E138" s="176" t="s">
        <v>1073</v>
      </c>
      <c r="F138" s="593" t="s">
        <v>1074</v>
      </c>
      <c r="G138" s="176" t="s">
        <v>227</v>
      </c>
      <c r="H138" s="234">
        <v>44580</v>
      </c>
      <c r="I138" s="234">
        <v>44581</v>
      </c>
      <c r="J138" s="234">
        <v>44581</v>
      </c>
      <c r="K138" s="1"/>
      <c r="L138" s="1">
        <f t="shared" si="13"/>
        <v>1</v>
      </c>
      <c r="M138" s="1">
        <f t="shared" si="14"/>
        <v>1</v>
      </c>
      <c r="N138" s="169">
        <f t="shared" si="15"/>
        <v>0</v>
      </c>
      <c r="O138" s="198" t="s">
        <v>168</v>
      </c>
      <c r="P138" s="182">
        <v>0</v>
      </c>
      <c r="Q138" s="182">
        <f>HLOOKUP(O138,Pesos!$C$4:$H$8,3,FALSE)*P138</f>
        <v>0</v>
      </c>
      <c r="R138" s="182">
        <v>0</v>
      </c>
      <c r="S138" s="182">
        <f>HLOOKUP(O138,Pesos!$C$4:$H$8,4,FALSE)*R138</f>
        <v>0</v>
      </c>
      <c r="T138" s="182">
        <v>0</v>
      </c>
      <c r="U138" s="182">
        <f>HLOOKUP(O138,Pesos!$C$4:$H$8,4,FALSE)*T138</f>
        <v>0</v>
      </c>
      <c r="V138" s="182">
        <f t="shared" si="12"/>
        <v>0</v>
      </c>
      <c r="W138" s="1"/>
    </row>
    <row r="139" spans="1:23">
      <c r="A139" s="1"/>
      <c r="B139" s="176" t="s">
        <v>138</v>
      </c>
      <c r="C139" s="176"/>
      <c r="D139" s="176"/>
      <c r="E139" s="176" t="s">
        <v>1075</v>
      </c>
      <c r="F139" s="176" t="s">
        <v>1076</v>
      </c>
      <c r="G139" s="176" t="s">
        <v>182</v>
      </c>
      <c r="H139" s="234">
        <v>44580</v>
      </c>
      <c r="I139" s="234">
        <v>44581</v>
      </c>
      <c r="J139" s="234">
        <v>44581</v>
      </c>
      <c r="K139" s="1"/>
      <c r="L139" s="1">
        <f t="shared" si="13"/>
        <v>1</v>
      </c>
      <c r="M139" s="1">
        <f t="shared" si="14"/>
        <v>1</v>
      </c>
      <c r="N139" s="169">
        <f t="shared" si="15"/>
        <v>0</v>
      </c>
      <c r="O139" s="198" t="s">
        <v>168</v>
      </c>
      <c r="P139" s="182">
        <v>0</v>
      </c>
      <c r="Q139" s="182">
        <f>HLOOKUP(O139,Pesos!$C$4:$H$8,3,FALSE)*P139</f>
        <v>0</v>
      </c>
      <c r="R139" s="182">
        <v>0</v>
      </c>
      <c r="S139" s="182">
        <f>HLOOKUP(O139,Pesos!$C$4:$H$8,4,FALSE)*R139</f>
        <v>0</v>
      </c>
      <c r="T139" s="182">
        <v>0</v>
      </c>
      <c r="U139" s="182">
        <f>HLOOKUP(O139,Pesos!$C$4:$H$8,4,FALSE)*T139</f>
        <v>0</v>
      </c>
      <c r="V139" s="182">
        <f t="shared" si="12"/>
        <v>0</v>
      </c>
      <c r="W139" s="1"/>
    </row>
    <row r="140" spans="1:23">
      <c r="A140" s="1"/>
      <c r="B140" s="176" t="s">
        <v>138</v>
      </c>
      <c r="C140" s="176" t="s">
        <v>770</v>
      </c>
      <c r="D140" s="176">
        <v>354237</v>
      </c>
      <c r="E140" s="176" t="s">
        <v>1077</v>
      </c>
      <c r="F140" s="593" t="s">
        <v>1078</v>
      </c>
      <c r="G140" s="176" t="s">
        <v>182</v>
      </c>
      <c r="H140" s="234">
        <v>44579</v>
      </c>
      <c r="I140" s="234">
        <v>44582</v>
      </c>
      <c r="J140" s="234">
        <v>44582</v>
      </c>
      <c r="K140" s="1"/>
      <c r="L140" s="1">
        <f t="shared" si="13"/>
        <v>3</v>
      </c>
      <c r="M140" s="1">
        <f t="shared" si="14"/>
        <v>3</v>
      </c>
      <c r="N140" s="169">
        <f t="shared" si="15"/>
        <v>0</v>
      </c>
      <c r="O140" s="198" t="s">
        <v>168</v>
      </c>
      <c r="P140" s="182">
        <v>0</v>
      </c>
      <c r="Q140" s="182">
        <f>HLOOKUP(O140,Pesos!$C$4:$H$8,3,FALSE)*P140</f>
        <v>0</v>
      </c>
      <c r="R140" s="182">
        <v>0</v>
      </c>
      <c r="S140" s="182">
        <f>HLOOKUP(O140,Pesos!$C$4:$H$8,4,FALSE)*R140</f>
        <v>0</v>
      </c>
      <c r="T140" s="182">
        <v>0</v>
      </c>
      <c r="U140" s="182">
        <f>HLOOKUP(O140,Pesos!$C$4:$H$8,4,FALSE)*T140</f>
        <v>0</v>
      </c>
      <c r="V140" s="182">
        <f t="shared" si="12"/>
        <v>0</v>
      </c>
      <c r="W140" s="1"/>
    </row>
    <row r="141" spans="1:23">
      <c r="A141" s="1"/>
      <c r="B141" s="176" t="s">
        <v>138</v>
      </c>
      <c r="C141" s="176"/>
      <c r="D141" s="176"/>
      <c r="E141" s="176" t="s">
        <v>1059</v>
      </c>
      <c r="F141" s="176" t="s">
        <v>1069</v>
      </c>
      <c r="G141" s="176" t="s">
        <v>182</v>
      </c>
      <c r="H141" s="234">
        <v>44585</v>
      </c>
      <c r="I141" s="234">
        <v>44586</v>
      </c>
      <c r="J141" s="234">
        <v>44586</v>
      </c>
      <c r="K141" s="1"/>
      <c r="L141" s="1">
        <f t="shared" si="13"/>
        <v>1</v>
      </c>
      <c r="M141" s="1">
        <f t="shared" si="14"/>
        <v>1</v>
      </c>
      <c r="N141" s="169">
        <f t="shared" si="15"/>
        <v>0</v>
      </c>
      <c r="O141" s="198" t="s">
        <v>168</v>
      </c>
      <c r="P141" s="182">
        <v>0</v>
      </c>
      <c r="Q141" s="182">
        <f>HLOOKUP(O141,Pesos!$C$4:$H$8,3,FALSE)*P141</f>
        <v>0</v>
      </c>
      <c r="R141" s="182">
        <v>0</v>
      </c>
      <c r="S141" s="182">
        <f>HLOOKUP(O141,Pesos!$C$4:$H$8,4,FALSE)*R141</f>
        <v>0</v>
      </c>
      <c r="T141" s="182">
        <v>0</v>
      </c>
      <c r="U141" s="182">
        <f>HLOOKUP(O141,Pesos!$C$4:$H$8,4,FALSE)*T141</f>
        <v>0</v>
      </c>
      <c r="V141" s="182">
        <f t="shared" si="12"/>
        <v>0</v>
      </c>
      <c r="W141" s="1"/>
    </row>
    <row r="142" spans="1:23">
      <c r="A142" s="1"/>
      <c r="B142" s="176" t="s">
        <v>138</v>
      </c>
      <c r="C142" s="176" t="s">
        <v>770</v>
      </c>
      <c r="D142" s="176">
        <v>355457</v>
      </c>
      <c r="E142" s="176" t="s">
        <v>1064</v>
      </c>
      <c r="F142" s="593" t="s">
        <v>1079</v>
      </c>
      <c r="G142" s="176" t="s">
        <v>227</v>
      </c>
      <c r="H142" s="234">
        <v>44586</v>
      </c>
      <c r="I142" s="234">
        <v>44588</v>
      </c>
      <c r="J142" s="234">
        <v>44588</v>
      </c>
      <c r="K142" s="1"/>
      <c r="L142" s="1">
        <f t="shared" si="13"/>
        <v>2</v>
      </c>
      <c r="M142" s="1">
        <f t="shared" si="14"/>
        <v>2</v>
      </c>
      <c r="N142" s="169">
        <f t="shared" si="15"/>
        <v>0</v>
      </c>
      <c r="O142" s="198" t="s">
        <v>168</v>
      </c>
      <c r="P142" s="182">
        <v>0</v>
      </c>
      <c r="Q142" s="182">
        <f>HLOOKUP(O142,Pesos!$C$4:$H$8,3,FALSE)*P142</f>
        <v>0</v>
      </c>
      <c r="R142" s="182">
        <v>0</v>
      </c>
      <c r="S142" s="182">
        <f>HLOOKUP(O142,Pesos!$C$4:$H$8,4,FALSE)*R142</f>
        <v>0</v>
      </c>
      <c r="T142" s="182">
        <v>0</v>
      </c>
      <c r="U142" s="182">
        <f>HLOOKUP(O142,Pesos!$C$4:$H$8,4,FALSE)*T142</f>
        <v>0</v>
      </c>
      <c r="V142" s="182">
        <f t="shared" si="12"/>
        <v>0</v>
      </c>
      <c r="W142" s="1"/>
    </row>
    <row r="143" spans="1:23">
      <c r="A143" s="1"/>
      <c r="B143" s="176" t="s">
        <v>138</v>
      </c>
      <c r="C143" s="176"/>
      <c r="D143" s="176"/>
      <c r="E143" s="176" t="s">
        <v>184</v>
      </c>
      <c r="F143" s="176" t="s">
        <v>1080</v>
      </c>
      <c r="G143" s="176" t="s">
        <v>182</v>
      </c>
      <c r="H143" s="234">
        <v>44587</v>
      </c>
      <c r="I143" s="234">
        <v>44588</v>
      </c>
      <c r="J143" s="234">
        <v>44588</v>
      </c>
      <c r="K143" s="1"/>
      <c r="L143" s="1">
        <f t="shared" si="13"/>
        <v>1</v>
      </c>
      <c r="M143" s="1">
        <f t="shared" si="14"/>
        <v>1</v>
      </c>
      <c r="N143" s="169">
        <f t="shared" si="15"/>
        <v>0</v>
      </c>
      <c r="O143" s="198" t="s">
        <v>168</v>
      </c>
      <c r="P143" s="182">
        <v>0</v>
      </c>
      <c r="Q143" s="182">
        <f>HLOOKUP(O143,Pesos!$C$4:$H$8,3,FALSE)*P143</f>
        <v>0</v>
      </c>
      <c r="R143" s="182">
        <v>0</v>
      </c>
      <c r="S143" s="182">
        <f>HLOOKUP(O143,Pesos!$C$4:$H$8,4,FALSE)*R143</f>
        <v>0</v>
      </c>
      <c r="T143" s="182">
        <v>0</v>
      </c>
      <c r="U143" s="182">
        <f>HLOOKUP(O143,Pesos!$C$4:$H$8,4,FALSE)*T143</f>
        <v>0</v>
      </c>
      <c r="V143" s="182">
        <f t="shared" si="12"/>
        <v>0</v>
      </c>
      <c r="W143" s="1"/>
    </row>
    <row r="144" spans="1:23">
      <c r="A144" s="1"/>
      <c r="B144" s="176" t="s">
        <v>138</v>
      </c>
      <c r="C144" s="176"/>
      <c r="D144" s="176"/>
      <c r="E144" s="176" t="s">
        <v>184</v>
      </c>
      <c r="F144" s="176" t="s">
        <v>1081</v>
      </c>
      <c r="G144" s="176" t="s">
        <v>182</v>
      </c>
      <c r="H144" s="234">
        <v>44589</v>
      </c>
      <c r="I144" s="234">
        <v>44592</v>
      </c>
      <c r="J144" s="234">
        <v>44592</v>
      </c>
      <c r="K144" s="1"/>
      <c r="L144" s="1">
        <f t="shared" si="13"/>
        <v>3</v>
      </c>
      <c r="M144" s="1">
        <f t="shared" si="14"/>
        <v>3</v>
      </c>
      <c r="N144" s="169">
        <f t="shared" si="15"/>
        <v>0</v>
      </c>
      <c r="O144" s="198" t="s">
        <v>168</v>
      </c>
      <c r="P144" s="182">
        <v>0</v>
      </c>
      <c r="Q144" s="182">
        <f>HLOOKUP(O144,Pesos!$C$4:$H$8,3,FALSE)*P144</f>
        <v>0</v>
      </c>
      <c r="R144" s="182">
        <v>0</v>
      </c>
      <c r="S144" s="182">
        <f>HLOOKUP(O144,Pesos!$C$4:$H$8,4,FALSE)*R144</f>
        <v>0</v>
      </c>
      <c r="T144" s="182">
        <v>0</v>
      </c>
      <c r="U144" s="182">
        <f>HLOOKUP(O144,Pesos!$C$4:$H$8,4,FALSE)*T144</f>
        <v>0</v>
      </c>
      <c r="V144" s="182">
        <f t="shared" si="12"/>
        <v>0</v>
      </c>
      <c r="W144" s="1"/>
    </row>
    <row r="145" spans="1:23">
      <c r="A145" s="1"/>
      <c r="B145" s="176" t="s">
        <v>138</v>
      </c>
      <c r="C145" s="176"/>
      <c r="D145" s="176"/>
      <c r="E145" s="176" t="s">
        <v>1059</v>
      </c>
      <c r="F145" s="176" t="s">
        <v>1069</v>
      </c>
      <c r="G145" s="176" t="s">
        <v>182</v>
      </c>
      <c r="H145" s="234">
        <v>44589</v>
      </c>
      <c r="I145" s="234">
        <v>44593</v>
      </c>
      <c r="J145" s="234">
        <v>44593</v>
      </c>
      <c r="K145" s="1"/>
      <c r="L145" s="1">
        <f t="shared" si="13"/>
        <v>4</v>
      </c>
      <c r="M145" s="1">
        <f t="shared" si="14"/>
        <v>4</v>
      </c>
      <c r="N145" s="169">
        <f t="shared" si="15"/>
        <v>0</v>
      </c>
      <c r="O145" s="198" t="s">
        <v>168</v>
      </c>
      <c r="P145" s="182">
        <v>0</v>
      </c>
      <c r="Q145" s="182">
        <f>HLOOKUP(O145,Pesos!$C$4:$H$8,3,FALSE)*P145</f>
        <v>0</v>
      </c>
      <c r="R145" s="182">
        <v>0</v>
      </c>
      <c r="S145" s="182">
        <f>HLOOKUP(O145,Pesos!$C$4:$H$8,4,FALSE)*R145</f>
        <v>0</v>
      </c>
      <c r="T145" s="182">
        <v>0</v>
      </c>
      <c r="U145" s="182">
        <f>HLOOKUP(O145,Pesos!$C$4:$H$8,4,FALSE)*T145</f>
        <v>0</v>
      </c>
      <c r="V145" s="182">
        <f t="shared" si="12"/>
        <v>0</v>
      </c>
      <c r="W145" s="1"/>
    </row>
    <row r="146" spans="1:23">
      <c r="A146" s="1"/>
      <c r="B146" s="176" t="s">
        <v>138</v>
      </c>
      <c r="C146" s="176" t="s">
        <v>770</v>
      </c>
      <c r="D146" s="176">
        <v>357007</v>
      </c>
      <c r="E146" s="176" t="s">
        <v>1059</v>
      </c>
      <c r="F146" s="176" t="s">
        <v>1082</v>
      </c>
      <c r="G146" s="176" t="s">
        <v>182</v>
      </c>
      <c r="H146" s="234">
        <v>44593</v>
      </c>
      <c r="I146" s="234">
        <v>44595</v>
      </c>
      <c r="J146" s="234">
        <v>44595</v>
      </c>
      <c r="K146" s="1"/>
      <c r="L146" s="1">
        <f t="shared" si="13"/>
        <v>2</v>
      </c>
      <c r="M146" s="1">
        <f t="shared" si="14"/>
        <v>2</v>
      </c>
      <c r="N146" s="169">
        <f t="shared" si="15"/>
        <v>0</v>
      </c>
      <c r="O146" s="198" t="s">
        <v>168</v>
      </c>
      <c r="P146" s="182">
        <v>0</v>
      </c>
      <c r="Q146" s="182">
        <f>HLOOKUP(O146,Pesos!$C$4:$H$8,3,FALSE)*P146</f>
        <v>0</v>
      </c>
      <c r="R146" s="182">
        <v>0</v>
      </c>
      <c r="S146" s="182">
        <f>HLOOKUP(O146,Pesos!$C$4:$H$8,4,FALSE)*R146</f>
        <v>0</v>
      </c>
      <c r="T146" s="182">
        <v>0</v>
      </c>
      <c r="U146" s="182">
        <f>HLOOKUP(O146,Pesos!$C$4:$H$8,4,FALSE)*T146</f>
        <v>0</v>
      </c>
      <c r="V146" s="182">
        <f t="shared" si="12"/>
        <v>0</v>
      </c>
      <c r="W146" s="1"/>
    </row>
    <row r="147" spans="1:23">
      <c r="A147" s="1"/>
      <c r="B147" s="176" t="s">
        <v>138</v>
      </c>
      <c r="C147" s="176"/>
      <c r="D147" s="176"/>
      <c r="E147" s="176" t="s">
        <v>1059</v>
      </c>
      <c r="F147" s="176" t="s">
        <v>1069</v>
      </c>
      <c r="G147" s="176" t="s">
        <v>182</v>
      </c>
      <c r="H147" s="234">
        <v>44594</v>
      </c>
      <c r="I147" s="234">
        <v>44595</v>
      </c>
      <c r="J147" s="234">
        <v>44595</v>
      </c>
      <c r="K147" s="1"/>
      <c r="L147" s="1">
        <f t="shared" si="13"/>
        <v>1</v>
      </c>
      <c r="M147" s="1">
        <f t="shared" si="14"/>
        <v>1</v>
      </c>
      <c r="N147" s="169">
        <f t="shared" si="15"/>
        <v>0</v>
      </c>
      <c r="O147" s="198" t="s">
        <v>168</v>
      </c>
      <c r="P147" s="182">
        <v>0</v>
      </c>
      <c r="Q147" s="182">
        <f>HLOOKUP(O147,Pesos!$C$4:$H$8,3,FALSE)*P147</f>
        <v>0</v>
      </c>
      <c r="R147" s="182">
        <v>0</v>
      </c>
      <c r="S147" s="182">
        <f>HLOOKUP(O147,Pesos!$C$4:$H$8,4,FALSE)*R147</f>
        <v>0</v>
      </c>
      <c r="T147" s="182">
        <v>0</v>
      </c>
      <c r="U147" s="182">
        <f>HLOOKUP(O147,Pesos!$C$4:$H$8,4,FALSE)*T147</f>
        <v>0</v>
      </c>
      <c r="V147" s="182">
        <f t="shared" si="12"/>
        <v>0</v>
      </c>
      <c r="W147" s="1"/>
    </row>
    <row r="148" spans="1:23">
      <c r="A148" s="1"/>
      <c r="B148" s="176" t="s">
        <v>138</v>
      </c>
      <c r="C148" s="176"/>
      <c r="D148" s="176"/>
      <c r="E148" s="176" t="s">
        <v>1061</v>
      </c>
      <c r="F148" s="176" t="s">
        <v>1083</v>
      </c>
      <c r="G148" s="176" t="s">
        <v>182</v>
      </c>
      <c r="H148" s="234">
        <v>44579</v>
      </c>
      <c r="I148" s="234">
        <v>44595</v>
      </c>
      <c r="J148" s="234">
        <v>44595</v>
      </c>
      <c r="K148" s="1"/>
      <c r="L148" s="1">
        <f t="shared" si="13"/>
        <v>16</v>
      </c>
      <c r="M148" s="1">
        <f t="shared" si="14"/>
        <v>16</v>
      </c>
      <c r="N148" s="169">
        <f t="shared" si="15"/>
        <v>0</v>
      </c>
      <c r="O148" s="198" t="s">
        <v>168</v>
      </c>
      <c r="P148" s="182">
        <v>0</v>
      </c>
      <c r="Q148" s="182">
        <f>HLOOKUP(O148,Pesos!$C$4:$H$8,3,FALSE)*P148</f>
        <v>0</v>
      </c>
      <c r="R148" s="182">
        <v>0</v>
      </c>
      <c r="S148" s="182">
        <f>HLOOKUP(O148,Pesos!$C$4:$H$8,4,FALSE)*R148</f>
        <v>0</v>
      </c>
      <c r="T148" s="182">
        <v>0</v>
      </c>
      <c r="U148" s="182">
        <f>HLOOKUP(O148,Pesos!$C$4:$H$8,4,FALSE)*T148</f>
        <v>0</v>
      </c>
      <c r="V148" s="182">
        <f t="shared" si="12"/>
        <v>0</v>
      </c>
      <c r="W148" s="1"/>
    </row>
    <row r="149" spans="1:23">
      <c r="A149" s="1"/>
      <c r="B149" s="176" t="s">
        <v>138</v>
      </c>
      <c r="C149" s="176" t="s">
        <v>770</v>
      </c>
      <c r="D149" s="176">
        <v>357442</v>
      </c>
      <c r="E149" s="176" t="s">
        <v>1064</v>
      </c>
      <c r="F149" s="593" t="s">
        <v>1084</v>
      </c>
      <c r="G149" s="176" t="s">
        <v>227</v>
      </c>
      <c r="H149" s="234">
        <v>44594</v>
      </c>
      <c r="I149" s="234">
        <v>44596</v>
      </c>
      <c r="J149" s="234">
        <v>44596</v>
      </c>
      <c r="K149" s="1"/>
      <c r="L149" s="1">
        <f t="shared" si="13"/>
        <v>2</v>
      </c>
      <c r="M149" s="1">
        <f t="shared" si="14"/>
        <v>2</v>
      </c>
      <c r="N149" s="169">
        <f t="shared" si="15"/>
        <v>0</v>
      </c>
      <c r="O149" s="198" t="s">
        <v>168</v>
      </c>
      <c r="P149" s="182">
        <v>0</v>
      </c>
      <c r="Q149" s="182">
        <f>HLOOKUP(O149,Pesos!$C$4:$H$8,3,FALSE)*P149</f>
        <v>0</v>
      </c>
      <c r="R149" s="182">
        <v>0</v>
      </c>
      <c r="S149" s="182">
        <f>HLOOKUP(O149,Pesos!$C$4:$H$8,4,FALSE)*R149</f>
        <v>0</v>
      </c>
      <c r="T149" s="182">
        <v>0</v>
      </c>
      <c r="U149" s="182">
        <f>HLOOKUP(O149,Pesos!$C$4:$H$8,4,FALSE)*T149</f>
        <v>0</v>
      </c>
      <c r="V149" s="182">
        <f t="shared" si="12"/>
        <v>0</v>
      </c>
      <c r="W149" s="1"/>
    </row>
    <row r="150" spans="1:23">
      <c r="A150" s="1"/>
      <c r="B150" s="176" t="s">
        <v>138</v>
      </c>
      <c r="C150" s="176" t="s">
        <v>770</v>
      </c>
      <c r="D150" s="176">
        <v>360960</v>
      </c>
      <c r="E150" s="176" t="s">
        <v>184</v>
      </c>
      <c r="F150" s="593" t="s">
        <v>1085</v>
      </c>
      <c r="G150" s="176" t="s">
        <v>182</v>
      </c>
      <c r="H150" s="234">
        <v>44588</v>
      </c>
      <c r="I150" s="234">
        <v>44609</v>
      </c>
      <c r="J150" s="234">
        <v>44609</v>
      </c>
      <c r="K150" s="1"/>
      <c r="L150" s="1">
        <f t="shared" si="13"/>
        <v>21</v>
      </c>
      <c r="M150" s="1">
        <f t="shared" si="14"/>
        <v>21</v>
      </c>
      <c r="N150" s="169">
        <f t="shared" si="15"/>
        <v>0</v>
      </c>
      <c r="O150" s="198" t="s">
        <v>168</v>
      </c>
      <c r="P150" s="182">
        <v>0</v>
      </c>
      <c r="Q150" s="182">
        <f>HLOOKUP(O150,Pesos!$C$4:$H$8,3,FALSE)*P150</f>
        <v>0</v>
      </c>
      <c r="R150" s="182">
        <v>0</v>
      </c>
      <c r="S150" s="182">
        <f>HLOOKUP(O150,Pesos!$C$4:$H$8,4,FALSE)*R150</f>
        <v>0</v>
      </c>
      <c r="T150" s="182">
        <v>0</v>
      </c>
      <c r="U150" s="182">
        <f>HLOOKUP(O150,Pesos!$C$4:$H$8,4,FALSE)*T150</f>
        <v>0</v>
      </c>
      <c r="V150" s="182">
        <f t="shared" si="12"/>
        <v>0</v>
      </c>
      <c r="W150" s="1"/>
    </row>
    <row r="151" spans="1:23">
      <c r="A151" s="1"/>
      <c r="B151" s="176" t="s">
        <v>138</v>
      </c>
      <c r="C151" s="176" t="s">
        <v>770</v>
      </c>
      <c r="D151" s="176">
        <v>361610</v>
      </c>
      <c r="E151" s="176" t="s">
        <v>1086</v>
      </c>
      <c r="F151" s="593" t="s">
        <v>1087</v>
      </c>
      <c r="G151" s="176" t="s">
        <v>182</v>
      </c>
      <c r="H151" s="234">
        <v>44610</v>
      </c>
      <c r="I151" s="234">
        <v>44613</v>
      </c>
      <c r="J151" s="234">
        <v>44613</v>
      </c>
      <c r="K151" s="1"/>
      <c r="L151" s="1">
        <f t="shared" si="13"/>
        <v>3</v>
      </c>
      <c r="M151" s="1">
        <f t="shared" si="14"/>
        <v>3</v>
      </c>
      <c r="N151" s="169">
        <f t="shared" si="15"/>
        <v>0</v>
      </c>
      <c r="O151" s="198" t="s">
        <v>168</v>
      </c>
      <c r="P151" s="182">
        <v>0</v>
      </c>
      <c r="Q151" s="182">
        <f>HLOOKUP(O151,Pesos!$C$4:$H$8,3,FALSE)*P151</f>
        <v>0</v>
      </c>
      <c r="R151" s="182">
        <v>0</v>
      </c>
      <c r="S151" s="182">
        <f>HLOOKUP(O151,Pesos!$C$4:$H$8,4,FALSE)*R151</f>
        <v>0</v>
      </c>
      <c r="T151" s="182">
        <v>0</v>
      </c>
      <c r="U151" s="182">
        <f>HLOOKUP(O151,Pesos!$C$4:$H$8,4,FALSE)*T151</f>
        <v>0</v>
      </c>
      <c r="V151" s="182">
        <f t="shared" si="12"/>
        <v>0</v>
      </c>
      <c r="W151" s="1"/>
    </row>
    <row r="152" spans="1:23">
      <c r="A152" s="1"/>
      <c r="B152" s="176" t="s">
        <v>138</v>
      </c>
      <c r="C152" s="176" t="s">
        <v>770</v>
      </c>
      <c r="D152" s="176">
        <v>361635</v>
      </c>
      <c r="E152" s="176" t="s">
        <v>1064</v>
      </c>
      <c r="F152" s="593" t="s">
        <v>1088</v>
      </c>
      <c r="G152" s="176" t="s">
        <v>227</v>
      </c>
      <c r="H152" s="234">
        <v>44610</v>
      </c>
      <c r="I152" s="234">
        <v>44613</v>
      </c>
      <c r="J152" s="234">
        <v>44613</v>
      </c>
      <c r="K152" s="1"/>
      <c r="L152" s="1">
        <f t="shared" si="13"/>
        <v>3</v>
      </c>
      <c r="M152" s="1">
        <f t="shared" si="14"/>
        <v>3</v>
      </c>
      <c r="N152" s="169">
        <f t="shared" si="15"/>
        <v>0</v>
      </c>
      <c r="O152" s="198" t="s">
        <v>168</v>
      </c>
      <c r="P152" s="182">
        <v>0</v>
      </c>
      <c r="Q152" s="182">
        <f>HLOOKUP(O152,Pesos!$C$4:$H$8,3,FALSE)*P152</f>
        <v>0</v>
      </c>
      <c r="R152" s="182">
        <v>0</v>
      </c>
      <c r="S152" s="182">
        <f>HLOOKUP(O152,Pesos!$C$4:$H$8,4,FALSE)*R152</f>
        <v>0</v>
      </c>
      <c r="T152" s="182">
        <v>0</v>
      </c>
      <c r="U152" s="182">
        <f>HLOOKUP(O152,Pesos!$C$4:$H$8,4,FALSE)*T152</f>
        <v>0</v>
      </c>
      <c r="V152" s="182">
        <f t="shared" si="12"/>
        <v>0</v>
      </c>
      <c r="W152" s="1"/>
    </row>
    <row r="153" spans="1:23">
      <c r="A153" s="1"/>
      <c r="B153" s="176" t="s">
        <v>138</v>
      </c>
      <c r="C153" s="176" t="s">
        <v>770</v>
      </c>
      <c r="D153" s="176">
        <v>362514</v>
      </c>
      <c r="E153" s="176" t="s">
        <v>1064</v>
      </c>
      <c r="F153" s="593" t="s">
        <v>1089</v>
      </c>
      <c r="G153" s="176" t="s">
        <v>227</v>
      </c>
      <c r="H153" s="234">
        <v>44613</v>
      </c>
      <c r="I153" s="234">
        <v>44616</v>
      </c>
      <c r="J153" s="234">
        <v>44616</v>
      </c>
      <c r="K153" s="1"/>
      <c r="L153" s="1">
        <f t="shared" ref="L153:L154" si="16">IF(EXACT(_xlfn.DAYS(H153,I153),0),1,_xlfn.DAYS(I153,H153))</f>
        <v>3</v>
      </c>
      <c r="M153" s="1">
        <f t="shared" ref="M153:M154" si="17">IF(EXACT(_xlfn.DAYS(H153,J153),0),1,_xlfn.DAYS(J153,H153))</f>
        <v>3</v>
      </c>
      <c r="N153" s="169">
        <f t="shared" si="15"/>
        <v>0</v>
      </c>
      <c r="O153" s="198" t="s">
        <v>168</v>
      </c>
      <c r="P153" s="182">
        <v>0</v>
      </c>
      <c r="Q153" s="182">
        <f>HLOOKUP(O153,Pesos!$C$4:$H$8,3,FALSE)*P153</f>
        <v>0</v>
      </c>
      <c r="R153" s="182">
        <v>0</v>
      </c>
      <c r="S153" s="182">
        <f>HLOOKUP(O153,Pesos!$C$4:$H$8,4,FALSE)*R153</f>
        <v>0</v>
      </c>
      <c r="T153" s="182">
        <v>0</v>
      </c>
      <c r="U153" s="182">
        <f>HLOOKUP(O153,Pesos!$C$4:$H$8,4,FALSE)*T153</f>
        <v>0</v>
      </c>
      <c r="V153" s="182">
        <f t="shared" ref="V153:V217" si="18">Q153+S153+U153</f>
        <v>0</v>
      </c>
      <c r="W153" s="1"/>
    </row>
    <row r="154" spans="1:23">
      <c r="A154" s="1"/>
      <c r="B154" s="176" t="s">
        <v>138</v>
      </c>
      <c r="C154" s="176" t="s">
        <v>770</v>
      </c>
      <c r="D154" s="176">
        <v>363419</v>
      </c>
      <c r="E154" s="176" t="s">
        <v>1090</v>
      </c>
      <c r="F154" s="176" t="s">
        <v>1091</v>
      </c>
      <c r="G154" s="176" t="s">
        <v>182</v>
      </c>
      <c r="H154" s="234">
        <v>44617</v>
      </c>
      <c r="I154" s="234">
        <v>44620</v>
      </c>
      <c r="J154" s="234">
        <v>44620</v>
      </c>
      <c r="K154" s="1"/>
      <c r="L154" s="1">
        <f t="shared" si="16"/>
        <v>3</v>
      </c>
      <c r="M154" s="1">
        <f t="shared" si="17"/>
        <v>3</v>
      </c>
      <c r="N154" s="169">
        <f t="shared" si="15"/>
        <v>0</v>
      </c>
      <c r="O154" s="198"/>
      <c r="P154" s="182"/>
      <c r="Q154" s="182"/>
      <c r="R154" s="182"/>
      <c r="S154" s="182"/>
      <c r="T154" s="182"/>
      <c r="U154" s="182"/>
      <c r="V154" s="182"/>
      <c r="W154" s="1"/>
    </row>
    <row r="155" spans="1:23">
      <c r="A155" s="1"/>
      <c r="B155" s="176" t="s">
        <v>138</v>
      </c>
      <c r="C155" s="176" t="s">
        <v>770</v>
      </c>
      <c r="D155" s="176">
        <v>367483</v>
      </c>
      <c r="E155" s="176" t="s">
        <v>184</v>
      </c>
      <c r="F155" s="176" t="s">
        <v>1092</v>
      </c>
      <c r="G155" s="176" t="s">
        <v>182</v>
      </c>
      <c r="H155" s="234">
        <v>44608</v>
      </c>
      <c r="I155" s="234">
        <v>44634</v>
      </c>
      <c r="J155" s="234">
        <v>44634</v>
      </c>
      <c r="K155" s="1"/>
      <c r="L155" s="1">
        <f t="shared" si="13"/>
        <v>26</v>
      </c>
      <c r="M155" s="1">
        <f t="shared" si="14"/>
        <v>26</v>
      </c>
      <c r="N155" s="169">
        <f t="shared" si="15"/>
        <v>0</v>
      </c>
      <c r="O155" s="198" t="s">
        <v>168</v>
      </c>
      <c r="P155" s="182">
        <v>0</v>
      </c>
      <c r="Q155" s="182">
        <v>0</v>
      </c>
      <c r="R155" s="182">
        <v>0</v>
      </c>
      <c r="S155" s="182">
        <f>HLOOKUP(O155,Pesos!$C$4:$H$8,4,FALSE)*R155</f>
        <v>0</v>
      </c>
      <c r="T155" s="182">
        <v>0</v>
      </c>
      <c r="U155" s="182">
        <v>0</v>
      </c>
      <c r="V155" s="182">
        <f t="shared" si="18"/>
        <v>0</v>
      </c>
      <c r="W155" s="1"/>
    </row>
    <row r="156" spans="1:23">
      <c r="A156" s="1"/>
      <c r="B156" s="176" t="s">
        <v>138</v>
      </c>
      <c r="C156" s="176"/>
      <c r="D156" s="176"/>
      <c r="E156" s="176" t="s">
        <v>1075</v>
      </c>
      <c r="F156" s="176" t="s">
        <v>1093</v>
      </c>
      <c r="G156" s="176" t="s">
        <v>182</v>
      </c>
      <c r="H156" s="234">
        <v>44624</v>
      </c>
      <c r="I156" s="234">
        <v>44628</v>
      </c>
      <c r="J156" s="234">
        <v>44634</v>
      </c>
      <c r="K156" s="1"/>
      <c r="L156" s="1">
        <f t="shared" si="13"/>
        <v>4</v>
      </c>
      <c r="M156" s="1">
        <f t="shared" si="14"/>
        <v>10</v>
      </c>
      <c r="N156" s="169">
        <f t="shared" si="15"/>
        <v>1.5</v>
      </c>
      <c r="O156" s="198" t="s">
        <v>168</v>
      </c>
      <c r="P156" s="182">
        <v>0</v>
      </c>
      <c r="Q156" s="182">
        <v>0</v>
      </c>
      <c r="R156" s="182">
        <v>0</v>
      </c>
      <c r="S156" s="182">
        <f>HLOOKUP(O156,Pesos!$C$4:$H$8,4,FALSE)*R156</f>
        <v>0</v>
      </c>
      <c r="T156" s="182">
        <v>0</v>
      </c>
      <c r="U156" s="182">
        <v>0</v>
      </c>
      <c r="V156" s="182">
        <f t="shared" si="18"/>
        <v>0</v>
      </c>
      <c r="W156" s="1" t="s">
        <v>1063</v>
      </c>
    </row>
    <row r="157" spans="1:23">
      <c r="A157" s="1"/>
      <c r="B157" s="176" t="s">
        <v>171</v>
      </c>
      <c r="C157" s="177" t="s">
        <v>177</v>
      </c>
      <c r="D157" s="177" t="s">
        <v>177</v>
      </c>
      <c r="E157" s="177" t="s">
        <v>1094</v>
      </c>
      <c r="F157" s="177" t="s">
        <v>1095</v>
      </c>
      <c r="G157" s="176" t="s">
        <v>139</v>
      </c>
      <c r="H157" s="224">
        <v>44574</v>
      </c>
      <c r="I157" s="224">
        <v>44579</v>
      </c>
      <c r="J157" s="224">
        <v>44579</v>
      </c>
      <c r="K157" s="1"/>
      <c r="L157" s="1">
        <f t="shared" si="13"/>
        <v>5</v>
      </c>
      <c r="M157" s="1">
        <f t="shared" si="14"/>
        <v>5</v>
      </c>
      <c r="N157" s="169">
        <f t="shared" si="15"/>
        <v>0</v>
      </c>
      <c r="O157" s="198" t="s">
        <v>168</v>
      </c>
      <c r="P157" s="182">
        <v>0</v>
      </c>
      <c r="Q157" s="182">
        <v>0</v>
      </c>
      <c r="R157" s="182">
        <v>0</v>
      </c>
      <c r="S157" s="182">
        <f>HLOOKUP(O157,Pesos!$C$4:$H$8,4,FALSE)*R157</f>
        <v>0</v>
      </c>
      <c r="T157" s="182">
        <v>0</v>
      </c>
      <c r="U157" s="182">
        <v>0</v>
      </c>
      <c r="V157" s="182">
        <f t="shared" si="18"/>
        <v>0</v>
      </c>
      <c r="W157" s="1"/>
    </row>
    <row r="158" spans="1:23">
      <c r="A158" s="1"/>
      <c r="B158" s="230" t="s">
        <v>171</v>
      </c>
      <c r="C158" s="178" t="s">
        <v>177</v>
      </c>
      <c r="D158" s="178" t="s">
        <v>177</v>
      </c>
      <c r="E158" s="178" t="s">
        <v>1096</v>
      </c>
      <c r="F158" s="178" t="s">
        <v>1096</v>
      </c>
      <c r="G158" s="176" t="s">
        <v>1097</v>
      </c>
      <c r="H158" s="225">
        <v>44579</v>
      </c>
      <c r="I158" s="225">
        <v>44586</v>
      </c>
      <c r="J158" s="225">
        <v>44586</v>
      </c>
      <c r="K158" s="1"/>
      <c r="L158" s="1">
        <f t="shared" si="13"/>
        <v>7</v>
      </c>
      <c r="M158" s="1">
        <f t="shared" si="14"/>
        <v>7</v>
      </c>
      <c r="N158" s="169">
        <f t="shared" si="15"/>
        <v>0</v>
      </c>
      <c r="O158" s="198" t="s">
        <v>168</v>
      </c>
      <c r="P158" s="182">
        <v>0</v>
      </c>
      <c r="Q158" s="182">
        <v>0</v>
      </c>
      <c r="R158" s="182">
        <v>0</v>
      </c>
      <c r="S158" s="182">
        <f>HLOOKUP(O158,Pesos!$C$4:$H$8,4,FALSE)*R158</f>
        <v>0</v>
      </c>
      <c r="T158" s="182">
        <v>0</v>
      </c>
      <c r="U158" s="182">
        <v>0</v>
      </c>
      <c r="V158" s="182">
        <f t="shared" si="18"/>
        <v>0</v>
      </c>
      <c r="W158" s="1"/>
    </row>
    <row r="159" spans="1:23">
      <c r="A159" s="1"/>
      <c r="B159" s="230" t="s">
        <v>171</v>
      </c>
      <c r="C159" s="178" t="s">
        <v>770</v>
      </c>
      <c r="D159" s="178">
        <v>352474</v>
      </c>
      <c r="E159" s="178" t="s">
        <v>1098</v>
      </c>
      <c r="F159" s="178" t="s">
        <v>1099</v>
      </c>
      <c r="G159" s="176" t="s">
        <v>139</v>
      </c>
      <c r="H159" s="225">
        <v>44579</v>
      </c>
      <c r="I159" s="225">
        <v>44582</v>
      </c>
      <c r="J159" s="225">
        <v>44582</v>
      </c>
      <c r="K159" s="1"/>
      <c r="L159" s="1">
        <f t="shared" si="13"/>
        <v>3</v>
      </c>
      <c r="M159" s="1">
        <f t="shared" si="14"/>
        <v>3</v>
      </c>
      <c r="N159" s="169">
        <f t="shared" si="15"/>
        <v>0</v>
      </c>
      <c r="O159" s="198" t="s">
        <v>168</v>
      </c>
      <c r="P159" s="182">
        <v>0</v>
      </c>
      <c r="Q159" s="182">
        <v>0</v>
      </c>
      <c r="R159" s="182">
        <v>0</v>
      </c>
      <c r="S159" s="182">
        <f>HLOOKUP(O159,Pesos!$C$4:$H$8,4,FALSE)*R159</f>
        <v>0</v>
      </c>
      <c r="T159" s="182">
        <v>0</v>
      </c>
      <c r="U159" s="182">
        <v>0</v>
      </c>
      <c r="V159" s="182">
        <f t="shared" si="18"/>
        <v>0</v>
      </c>
      <c r="W159" s="1"/>
    </row>
    <row r="160" spans="1:23">
      <c r="A160" s="1"/>
      <c r="B160" s="230" t="s">
        <v>171</v>
      </c>
      <c r="C160" s="178" t="s">
        <v>177</v>
      </c>
      <c r="D160" s="178" t="s">
        <v>177</v>
      </c>
      <c r="E160" s="178" t="s">
        <v>1100</v>
      </c>
      <c r="F160" s="178" t="s">
        <v>1100</v>
      </c>
      <c r="G160" s="176" t="s">
        <v>179</v>
      </c>
      <c r="H160" s="225">
        <v>44586</v>
      </c>
      <c r="I160" s="225">
        <v>44602</v>
      </c>
      <c r="J160" s="225">
        <v>44602</v>
      </c>
      <c r="K160" s="1"/>
      <c r="L160" s="1">
        <f t="shared" si="13"/>
        <v>16</v>
      </c>
      <c r="M160" s="1">
        <f t="shared" si="14"/>
        <v>16</v>
      </c>
      <c r="N160" s="169">
        <f t="shared" si="15"/>
        <v>0</v>
      </c>
      <c r="O160" s="198" t="s">
        <v>168</v>
      </c>
      <c r="P160" s="182">
        <v>0</v>
      </c>
      <c r="Q160" s="182">
        <v>0</v>
      </c>
      <c r="R160" s="182">
        <v>0</v>
      </c>
      <c r="S160" s="182">
        <f>HLOOKUP(O160,Pesos!$C$4:$H$8,4,FALSE)*R160</f>
        <v>0</v>
      </c>
      <c r="T160" s="182">
        <v>0</v>
      </c>
      <c r="U160" s="182">
        <v>0</v>
      </c>
      <c r="V160" s="182">
        <f t="shared" si="18"/>
        <v>0</v>
      </c>
      <c r="W160" s="1"/>
    </row>
    <row r="161" spans="1:23">
      <c r="A161" s="1"/>
      <c r="B161" s="230" t="s">
        <v>171</v>
      </c>
      <c r="C161" s="178" t="s">
        <v>177</v>
      </c>
      <c r="D161" s="178" t="s">
        <v>177</v>
      </c>
      <c r="E161" s="178" t="s">
        <v>1101</v>
      </c>
      <c r="F161" s="178" t="s">
        <v>1101</v>
      </c>
      <c r="G161" s="176" t="s">
        <v>1097</v>
      </c>
      <c r="H161" s="225">
        <v>44588</v>
      </c>
      <c r="I161" s="225">
        <v>44597</v>
      </c>
      <c r="J161" s="225">
        <v>44597</v>
      </c>
      <c r="K161" s="1"/>
      <c r="L161" s="1">
        <f t="shared" si="13"/>
        <v>9</v>
      </c>
      <c r="M161" s="1">
        <f t="shared" si="14"/>
        <v>9</v>
      </c>
      <c r="N161" s="169">
        <f t="shared" si="15"/>
        <v>0</v>
      </c>
      <c r="O161" s="198" t="s">
        <v>168</v>
      </c>
      <c r="P161" s="182">
        <v>0</v>
      </c>
      <c r="Q161" s="182">
        <v>0</v>
      </c>
      <c r="R161" s="182">
        <v>0</v>
      </c>
      <c r="S161" s="182">
        <f>HLOOKUP(O161,Pesos!$C$4:$H$8,4,FALSE)*R161</f>
        <v>0</v>
      </c>
      <c r="T161" s="182">
        <v>0</v>
      </c>
      <c r="U161" s="182">
        <v>0</v>
      </c>
      <c r="V161" s="182">
        <f t="shared" si="18"/>
        <v>0</v>
      </c>
      <c r="W161" s="1"/>
    </row>
    <row r="162" spans="1:23">
      <c r="A162" s="1"/>
      <c r="B162" s="230" t="s">
        <v>171</v>
      </c>
      <c r="C162" s="178" t="s">
        <v>177</v>
      </c>
      <c r="D162" s="178" t="s">
        <v>177</v>
      </c>
      <c r="E162" s="178" t="s">
        <v>1102</v>
      </c>
      <c r="F162" s="178" t="s">
        <v>1102</v>
      </c>
      <c r="G162" s="176" t="s">
        <v>1103</v>
      </c>
      <c r="H162" s="225">
        <v>44593</v>
      </c>
      <c r="I162" s="225">
        <v>44593</v>
      </c>
      <c r="J162" s="225">
        <v>44593</v>
      </c>
      <c r="K162" s="1"/>
      <c r="L162" s="1">
        <f t="shared" si="13"/>
        <v>1</v>
      </c>
      <c r="M162" s="1">
        <f t="shared" si="14"/>
        <v>1</v>
      </c>
      <c r="N162" s="169">
        <f t="shared" si="15"/>
        <v>0</v>
      </c>
      <c r="O162" s="198" t="s">
        <v>168</v>
      </c>
      <c r="P162" s="182">
        <v>0</v>
      </c>
      <c r="Q162" s="182">
        <v>0</v>
      </c>
      <c r="R162" s="182">
        <v>0</v>
      </c>
      <c r="S162" s="182">
        <f>HLOOKUP(O162,Pesos!$C$4:$H$8,4,FALSE)*R162</f>
        <v>0</v>
      </c>
      <c r="T162" s="182">
        <v>0</v>
      </c>
      <c r="U162" s="182">
        <v>0</v>
      </c>
      <c r="V162" s="182">
        <f t="shared" si="18"/>
        <v>0</v>
      </c>
      <c r="W162" s="1"/>
    </row>
    <row r="163" spans="1:23">
      <c r="A163" s="1"/>
      <c r="B163" s="230" t="s">
        <v>171</v>
      </c>
      <c r="C163" s="178" t="s">
        <v>177</v>
      </c>
      <c r="D163" s="178" t="s">
        <v>177</v>
      </c>
      <c r="E163" s="178" t="s">
        <v>1104</v>
      </c>
      <c r="F163" s="178" t="s">
        <v>1105</v>
      </c>
      <c r="G163" s="176" t="s">
        <v>1106</v>
      </c>
      <c r="H163" s="225">
        <v>44593</v>
      </c>
      <c r="I163" s="225">
        <v>44593</v>
      </c>
      <c r="J163" s="225">
        <v>44593</v>
      </c>
      <c r="K163" s="1"/>
      <c r="L163" s="1">
        <f t="shared" si="13"/>
        <v>1</v>
      </c>
      <c r="M163" s="1">
        <f t="shared" si="14"/>
        <v>1</v>
      </c>
      <c r="N163" s="169">
        <f t="shared" si="15"/>
        <v>0</v>
      </c>
      <c r="O163" s="198" t="s">
        <v>168</v>
      </c>
      <c r="P163" s="182">
        <v>0</v>
      </c>
      <c r="Q163" s="182">
        <v>0</v>
      </c>
      <c r="R163" s="182">
        <v>0</v>
      </c>
      <c r="S163" s="182">
        <f>HLOOKUP(O163,Pesos!$C$4:$H$8,4,FALSE)*R163</f>
        <v>0</v>
      </c>
      <c r="T163" s="182">
        <v>0</v>
      </c>
      <c r="U163" s="182">
        <v>0</v>
      </c>
      <c r="V163" s="182">
        <f t="shared" si="18"/>
        <v>0</v>
      </c>
      <c r="W163" s="1"/>
    </row>
    <row r="164" spans="1:23">
      <c r="A164" s="1"/>
      <c r="B164" s="230" t="s">
        <v>171</v>
      </c>
      <c r="C164" s="178" t="s">
        <v>177</v>
      </c>
      <c r="D164" s="178" t="s">
        <v>177</v>
      </c>
      <c r="E164" s="178" t="s">
        <v>1107</v>
      </c>
      <c r="F164" s="178" t="s">
        <v>1107</v>
      </c>
      <c r="G164" s="176" t="s">
        <v>139</v>
      </c>
      <c r="H164" s="225">
        <v>44600</v>
      </c>
      <c r="I164" s="225">
        <v>44612</v>
      </c>
      <c r="J164" s="225">
        <v>44612</v>
      </c>
      <c r="K164" s="1"/>
      <c r="L164" s="1">
        <f t="shared" si="13"/>
        <v>12</v>
      </c>
      <c r="M164" s="1">
        <f t="shared" si="14"/>
        <v>12</v>
      </c>
      <c r="N164" s="169">
        <f t="shared" si="15"/>
        <v>0</v>
      </c>
      <c r="O164" s="198" t="s">
        <v>168</v>
      </c>
      <c r="P164" s="182">
        <v>0</v>
      </c>
      <c r="Q164" s="182">
        <v>0</v>
      </c>
      <c r="R164" s="182">
        <v>0</v>
      </c>
      <c r="S164" s="182">
        <f>HLOOKUP(O164,Pesos!$C$4:$H$8,4,FALSE)*R164</f>
        <v>0</v>
      </c>
      <c r="T164" s="182">
        <v>0</v>
      </c>
      <c r="U164" s="182">
        <v>0</v>
      </c>
      <c r="V164" s="182">
        <f t="shared" si="18"/>
        <v>0</v>
      </c>
      <c r="W164" s="1"/>
    </row>
    <row r="165" spans="1:23">
      <c r="A165" s="1"/>
      <c r="B165" s="230" t="s">
        <v>171</v>
      </c>
      <c r="C165" s="178" t="s">
        <v>177</v>
      </c>
      <c r="D165" s="178" t="s">
        <v>177</v>
      </c>
      <c r="E165" s="178" t="s">
        <v>1108</v>
      </c>
      <c r="F165" s="178" t="s">
        <v>1108</v>
      </c>
      <c r="G165" s="176" t="s">
        <v>139</v>
      </c>
      <c r="H165" s="225">
        <v>44601</v>
      </c>
      <c r="I165" s="225">
        <v>44617</v>
      </c>
      <c r="J165" s="225">
        <v>44617</v>
      </c>
      <c r="K165" s="1"/>
      <c r="L165" s="1">
        <f t="shared" si="13"/>
        <v>16</v>
      </c>
      <c r="M165" s="1">
        <f t="shared" si="14"/>
        <v>16</v>
      </c>
      <c r="N165" s="169">
        <f t="shared" si="15"/>
        <v>0</v>
      </c>
      <c r="O165" s="198" t="s">
        <v>168</v>
      </c>
      <c r="P165" s="182">
        <v>0</v>
      </c>
      <c r="Q165" s="182">
        <v>0</v>
      </c>
      <c r="R165" s="182">
        <v>0</v>
      </c>
      <c r="S165" s="182">
        <f>HLOOKUP(O165,Pesos!$C$4:$H$8,4,FALSE)*R165</f>
        <v>0</v>
      </c>
      <c r="T165" s="182">
        <v>0</v>
      </c>
      <c r="U165" s="182">
        <v>0</v>
      </c>
      <c r="V165" s="182">
        <f t="shared" si="18"/>
        <v>0</v>
      </c>
      <c r="W165" s="1"/>
    </row>
    <row r="166" spans="1:23">
      <c r="A166" s="1"/>
      <c r="B166" s="230" t="s">
        <v>171</v>
      </c>
      <c r="C166" s="178" t="s">
        <v>177</v>
      </c>
      <c r="D166" s="178" t="s">
        <v>177</v>
      </c>
      <c r="E166" s="178" t="s">
        <v>1109</v>
      </c>
      <c r="F166" s="178" t="s">
        <v>1109</v>
      </c>
      <c r="G166" s="176" t="s">
        <v>139</v>
      </c>
      <c r="H166" s="225">
        <v>44622</v>
      </c>
      <c r="I166" s="225">
        <v>44622</v>
      </c>
      <c r="J166" s="225">
        <v>44622</v>
      </c>
      <c r="K166" s="1"/>
      <c r="L166" s="1">
        <f t="shared" si="13"/>
        <v>1</v>
      </c>
      <c r="M166" s="1">
        <f t="shared" si="14"/>
        <v>1</v>
      </c>
      <c r="N166" s="169">
        <f t="shared" si="15"/>
        <v>0</v>
      </c>
      <c r="O166" s="198" t="s">
        <v>168</v>
      </c>
      <c r="P166" s="182">
        <v>0</v>
      </c>
      <c r="Q166" s="182">
        <v>0</v>
      </c>
      <c r="R166" s="182">
        <v>0</v>
      </c>
      <c r="S166" s="182">
        <f>HLOOKUP(O166,Pesos!$C$4:$H$8,4,FALSE)*R166</f>
        <v>0</v>
      </c>
      <c r="T166" s="182">
        <v>0</v>
      </c>
      <c r="U166" s="182">
        <v>0</v>
      </c>
      <c r="V166" s="182">
        <f t="shared" si="18"/>
        <v>0</v>
      </c>
      <c r="W166" s="1"/>
    </row>
    <row r="167" spans="1:23">
      <c r="A167" s="1"/>
      <c r="B167" s="230" t="s">
        <v>171</v>
      </c>
      <c r="C167" s="178" t="s">
        <v>177</v>
      </c>
      <c r="D167" s="178" t="s">
        <v>177</v>
      </c>
      <c r="E167" s="178" t="s">
        <v>1110</v>
      </c>
      <c r="F167" s="178" t="s">
        <v>1110</v>
      </c>
      <c r="G167" s="176" t="s">
        <v>139</v>
      </c>
      <c r="H167" s="225">
        <v>44623</v>
      </c>
      <c r="I167" s="225">
        <v>44623</v>
      </c>
      <c r="J167" s="225">
        <v>44623</v>
      </c>
      <c r="K167" s="1"/>
      <c r="L167" s="1">
        <f t="shared" si="13"/>
        <v>1</v>
      </c>
      <c r="M167" s="1">
        <f t="shared" si="14"/>
        <v>1</v>
      </c>
      <c r="N167" s="169">
        <f t="shared" si="15"/>
        <v>0</v>
      </c>
      <c r="O167" s="198" t="s">
        <v>168</v>
      </c>
      <c r="P167" s="182">
        <v>0</v>
      </c>
      <c r="Q167" s="182">
        <v>0</v>
      </c>
      <c r="R167" s="182">
        <v>0</v>
      </c>
      <c r="S167" s="182">
        <f>HLOOKUP(O167,Pesos!$C$4:$H$8,4,FALSE)*R167</f>
        <v>0</v>
      </c>
      <c r="T167" s="182">
        <v>0</v>
      </c>
      <c r="U167" s="182">
        <v>0</v>
      </c>
      <c r="V167" s="182">
        <f t="shared" si="18"/>
        <v>0</v>
      </c>
      <c r="W167" s="1"/>
    </row>
    <row r="168" spans="1:23">
      <c r="A168" s="1"/>
      <c r="B168" s="230" t="s">
        <v>171</v>
      </c>
      <c r="C168" s="178" t="s">
        <v>177</v>
      </c>
      <c r="D168" s="178" t="s">
        <v>177</v>
      </c>
      <c r="E168" s="178" t="s">
        <v>1111</v>
      </c>
      <c r="F168" s="178" t="s">
        <v>1111</v>
      </c>
      <c r="G168" s="176" t="s">
        <v>1097</v>
      </c>
      <c r="H168" s="225">
        <v>44623</v>
      </c>
      <c r="I168" s="225">
        <v>44623</v>
      </c>
      <c r="J168" s="225">
        <v>44623</v>
      </c>
      <c r="K168" s="1"/>
      <c r="L168" s="1">
        <f t="shared" ref="L168:L220" si="19">IF(EXACT(_xlfn.DAYS(H168,I168),0),1,_xlfn.DAYS(I168,H168))</f>
        <v>1</v>
      </c>
      <c r="M168" s="1">
        <f t="shared" ref="M168:M220" si="20">IF(EXACT(_xlfn.DAYS(H168,J168),0),1,_xlfn.DAYS(J168,H168))</f>
        <v>1</v>
      </c>
      <c r="N168" s="169">
        <f t="shared" si="15"/>
        <v>0</v>
      </c>
      <c r="O168" s="198" t="s">
        <v>168</v>
      </c>
      <c r="P168" s="182">
        <v>0</v>
      </c>
      <c r="Q168" s="182">
        <v>0</v>
      </c>
      <c r="R168" s="182">
        <v>0</v>
      </c>
      <c r="S168" s="182">
        <f>HLOOKUP(O168,Pesos!$C$4:$H$8,4,FALSE)*R168</f>
        <v>0</v>
      </c>
      <c r="T168" s="182">
        <v>0</v>
      </c>
      <c r="U168" s="182">
        <v>0</v>
      </c>
      <c r="V168" s="182">
        <f t="shared" si="18"/>
        <v>0</v>
      </c>
      <c r="W168" s="1"/>
    </row>
    <row r="169" spans="1:23">
      <c r="A169" s="1"/>
      <c r="B169" s="230" t="s">
        <v>171</v>
      </c>
      <c r="C169" s="178" t="s">
        <v>177</v>
      </c>
      <c r="D169" s="178" t="s">
        <v>177</v>
      </c>
      <c r="E169" s="178" t="s">
        <v>1112</v>
      </c>
      <c r="F169" s="178" t="s">
        <v>1112</v>
      </c>
      <c r="G169" s="176" t="s">
        <v>139</v>
      </c>
      <c r="H169" s="225">
        <v>44627</v>
      </c>
      <c r="I169" s="225">
        <v>44627</v>
      </c>
      <c r="J169" s="225">
        <v>44627</v>
      </c>
      <c r="K169" s="1"/>
      <c r="L169" s="1">
        <f t="shared" si="19"/>
        <v>1</v>
      </c>
      <c r="M169" s="1">
        <f t="shared" si="20"/>
        <v>1</v>
      </c>
      <c r="N169" s="169">
        <f t="shared" si="15"/>
        <v>0</v>
      </c>
      <c r="O169" s="198" t="s">
        <v>168</v>
      </c>
      <c r="P169" s="182">
        <v>0</v>
      </c>
      <c r="Q169" s="182">
        <v>0</v>
      </c>
      <c r="R169" s="182">
        <v>0</v>
      </c>
      <c r="S169" s="182">
        <f>HLOOKUP(O169,Pesos!$C$4:$H$8,4,FALSE)*R169</f>
        <v>0</v>
      </c>
      <c r="T169" s="182">
        <v>0</v>
      </c>
      <c r="U169" s="182">
        <v>0</v>
      </c>
      <c r="V169" s="182">
        <f t="shared" si="18"/>
        <v>0</v>
      </c>
      <c r="W169" s="1"/>
    </row>
    <row r="170" spans="1:23">
      <c r="A170" s="1"/>
      <c r="B170" s="230" t="s">
        <v>171</v>
      </c>
      <c r="C170" s="178" t="s">
        <v>177</v>
      </c>
      <c r="D170" s="178" t="s">
        <v>177</v>
      </c>
      <c r="E170" s="178" t="s">
        <v>1113</v>
      </c>
      <c r="F170" s="178" t="s">
        <v>1114</v>
      </c>
      <c r="G170" s="176" t="s">
        <v>187</v>
      </c>
      <c r="H170" s="225">
        <v>44631</v>
      </c>
      <c r="I170" s="225">
        <v>44638</v>
      </c>
      <c r="J170" s="225">
        <v>44638</v>
      </c>
      <c r="K170" s="1"/>
      <c r="L170" s="1">
        <f t="shared" si="19"/>
        <v>7</v>
      </c>
      <c r="M170" s="1">
        <f t="shared" si="20"/>
        <v>7</v>
      </c>
      <c r="N170" s="169">
        <f t="shared" si="15"/>
        <v>0</v>
      </c>
      <c r="O170" s="198" t="s">
        <v>168</v>
      </c>
      <c r="P170" s="182">
        <v>0</v>
      </c>
      <c r="Q170" s="182">
        <v>0</v>
      </c>
      <c r="R170" s="182">
        <v>0</v>
      </c>
      <c r="S170" s="182">
        <f>HLOOKUP(O170,Pesos!$C$4:$H$8,4,FALSE)*R170</f>
        <v>0</v>
      </c>
      <c r="T170" s="182">
        <v>0</v>
      </c>
      <c r="U170" s="182">
        <v>0</v>
      </c>
      <c r="V170" s="182">
        <f t="shared" si="18"/>
        <v>0</v>
      </c>
      <c r="W170" s="1"/>
    </row>
    <row r="171" spans="1:23">
      <c r="A171" s="1"/>
      <c r="B171" s="230" t="s">
        <v>171</v>
      </c>
      <c r="C171" s="178" t="s">
        <v>177</v>
      </c>
      <c r="D171" s="178" t="s">
        <v>177</v>
      </c>
      <c r="E171" s="178" t="s">
        <v>1115</v>
      </c>
      <c r="F171" s="178" t="s">
        <v>1116</v>
      </c>
      <c r="G171" s="176" t="s">
        <v>1097</v>
      </c>
      <c r="H171" s="225">
        <v>44632</v>
      </c>
      <c r="I171" s="225">
        <v>44638</v>
      </c>
      <c r="J171" s="225">
        <v>44638</v>
      </c>
      <c r="K171" s="1"/>
      <c r="L171" s="1">
        <f t="shared" si="19"/>
        <v>6</v>
      </c>
      <c r="M171" s="1">
        <f t="shared" si="20"/>
        <v>6</v>
      </c>
      <c r="N171" s="169">
        <f t="shared" si="15"/>
        <v>0</v>
      </c>
      <c r="O171" s="198" t="s">
        <v>168</v>
      </c>
      <c r="P171" s="182">
        <v>0</v>
      </c>
      <c r="Q171" s="182">
        <v>0</v>
      </c>
      <c r="R171" s="182">
        <v>0</v>
      </c>
      <c r="S171" s="182">
        <f>HLOOKUP(O171,Pesos!$C$4:$H$8,4,FALSE)*R171</f>
        <v>0</v>
      </c>
      <c r="T171" s="182">
        <v>0</v>
      </c>
      <c r="U171" s="182">
        <v>0</v>
      </c>
      <c r="V171" s="182">
        <f t="shared" si="18"/>
        <v>0</v>
      </c>
      <c r="W171" s="1"/>
    </row>
    <row r="172" spans="1:23">
      <c r="A172" s="1"/>
      <c r="B172" s="230" t="s">
        <v>171</v>
      </c>
      <c r="C172" s="178" t="s">
        <v>177</v>
      </c>
      <c r="D172" s="178" t="s">
        <v>177</v>
      </c>
      <c r="E172" s="178" t="s">
        <v>1117</v>
      </c>
      <c r="F172" s="178" t="s">
        <v>1117</v>
      </c>
      <c r="G172" s="176" t="s">
        <v>139</v>
      </c>
      <c r="H172" s="225">
        <v>44635</v>
      </c>
      <c r="I172" s="225">
        <v>44641</v>
      </c>
      <c r="J172" s="225">
        <v>44641</v>
      </c>
      <c r="K172" s="1"/>
      <c r="L172" s="1">
        <f t="shared" si="19"/>
        <v>6</v>
      </c>
      <c r="M172" s="1">
        <f t="shared" si="20"/>
        <v>6</v>
      </c>
      <c r="N172" s="169">
        <f t="shared" si="15"/>
        <v>0</v>
      </c>
      <c r="O172" s="198" t="s">
        <v>168</v>
      </c>
      <c r="P172" s="182">
        <v>0</v>
      </c>
      <c r="Q172" s="182">
        <v>0</v>
      </c>
      <c r="R172" s="182">
        <v>0</v>
      </c>
      <c r="S172" s="182">
        <f>HLOOKUP(O172,Pesos!$C$4:$H$8,4,FALSE)*R172</f>
        <v>0</v>
      </c>
      <c r="T172" s="182">
        <v>0</v>
      </c>
      <c r="U172" s="182">
        <v>0</v>
      </c>
      <c r="V172" s="182">
        <f t="shared" si="18"/>
        <v>0</v>
      </c>
      <c r="W172" s="1"/>
    </row>
    <row r="173" spans="1:23">
      <c r="A173" s="1"/>
      <c r="B173" s="230" t="s">
        <v>171</v>
      </c>
      <c r="C173" s="178" t="s">
        <v>177</v>
      </c>
      <c r="D173" s="178" t="s">
        <v>177</v>
      </c>
      <c r="E173" s="178" t="s">
        <v>1118</v>
      </c>
      <c r="F173" s="178" t="s">
        <v>1118</v>
      </c>
      <c r="G173" s="176" t="s">
        <v>139</v>
      </c>
      <c r="H173" s="225">
        <v>44636</v>
      </c>
      <c r="I173" s="225">
        <v>44636</v>
      </c>
      <c r="J173" s="225">
        <v>44636</v>
      </c>
      <c r="K173" s="1"/>
      <c r="L173" s="1">
        <f t="shared" si="19"/>
        <v>1</v>
      </c>
      <c r="M173" s="1">
        <f t="shared" si="20"/>
        <v>1</v>
      </c>
      <c r="N173" s="169">
        <f t="shared" si="15"/>
        <v>0</v>
      </c>
      <c r="O173" s="198" t="s">
        <v>168</v>
      </c>
      <c r="P173" s="182">
        <v>0</v>
      </c>
      <c r="Q173" s="182">
        <v>0</v>
      </c>
      <c r="R173" s="182">
        <v>0</v>
      </c>
      <c r="S173" s="182">
        <f>HLOOKUP(O173,Pesos!$C$4:$H$8,4,FALSE)*R173</f>
        <v>0</v>
      </c>
      <c r="T173" s="182">
        <v>0</v>
      </c>
      <c r="U173" s="182">
        <v>0</v>
      </c>
      <c r="V173" s="182">
        <f t="shared" si="18"/>
        <v>0</v>
      </c>
      <c r="W173" s="1"/>
    </row>
    <row r="174" spans="1:23">
      <c r="A174" s="1"/>
      <c r="B174" s="606" t="s">
        <v>173</v>
      </c>
      <c r="C174" s="606" t="s">
        <v>770</v>
      </c>
      <c r="D174" s="176">
        <v>351638</v>
      </c>
      <c r="E174" s="176" t="s">
        <v>812</v>
      </c>
      <c r="F174" s="607" t="s">
        <v>1119</v>
      </c>
      <c r="G174" s="176" t="s">
        <v>790</v>
      </c>
      <c r="H174" s="234">
        <v>44571</v>
      </c>
      <c r="I174" s="234">
        <v>44614</v>
      </c>
      <c r="J174" s="234">
        <v>44614</v>
      </c>
      <c r="K174" s="1"/>
      <c r="L174" s="1">
        <f t="shared" si="19"/>
        <v>43</v>
      </c>
      <c r="M174" s="1">
        <f t="shared" si="20"/>
        <v>43</v>
      </c>
      <c r="N174" s="169">
        <f t="shared" si="15"/>
        <v>0</v>
      </c>
      <c r="O174" s="198" t="s">
        <v>168</v>
      </c>
      <c r="P174" s="182">
        <v>0</v>
      </c>
      <c r="Q174" s="182">
        <v>0</v>
      </c>
      <c r="R174" s="182">
        <v>0</v>
      </c>
      <c r="S174" s="182">
        <f>HLOOKUP(O174,Pesos!$C$4:$H$8,4,FALSE)*R174</f>
        <v>0</v>
      </c>
      <c r="T174" s="182">
        <v>0</v>
      </c>
      <c r="U174" s="182">
        <v>0</v>
      </c>
      <c r="V174" s="182">
        <f t="shared" si="18"/>
        <v>0</v>
      </c>
      <c r="W174" s="1"/>
    </row>
    <row r="175" spans="1:23">
      <c r="A175" s="1"/>
      <c r="B175" s="606" t="s">
        <v>173</v>
      </c>
      <c r="C175" s="606" t="s">
        <v>770</v>
      </c>
      <c r="D175" s="176">
        <v>352753</v>
      </c>
      <c r="E175" s="176" t="s">
        <v>918</v>
      </c>
      <c r="F175" s="607" t="s">
        <v>1120</v>
      </c>
      <c r="G175" s="176" t="s">
        <v>838</v>
      </c>
      <c r="H175" s="234">
        <v>44575</v>
      </c>
      <c r="I175" s="234">
        <v>44585</v>
      </c>
      <c r="J175" s="234">
        <v>44585</v>
      </c>
      <c r="K175" s="1"/>
      <c r="L175" s="1">
        <f t="shared" si="19"/>
        <v>10</v>
      </c>
      <c r="M175" s="1">
        <f t="shared" si="20"/>
        <v>10</v>
      </c>
      <c r="N175" s="169">
        <f t="shared" si="15"/>
        <v>0</v>
      </c>
      <c r="O175" s="198" t="s">
        <v>168</v>
      </c>
      <c r="P175" s="182">
        <v>0</v>
      </c>
      <c r="Q175" s="182">
        <v>0</v>
      </c>
      <c r="R175" s="182">
        <v>0</v>
      </c>
      <c r="S175" s="182">
        <f>HLOOKUP(O175,Pesos!$C$4:$H$8,4,FALSE)*R175</f>
        <v>0</v>
      </c>
      <c r="T175" s="182">
        <v>0</v>
      </c>
      <c r="U175" s="182">
        <v>0</v>
      </c>
      <c r="V175" s="182">
        <f t="shared" si="18"/>
        <v>0</v>
      </c>
      <c r="W175" s="1"/>
    </row>
    <row r="176" spans="1:23">
      <c r="A176" s="1"/>
      <c r="B176" s="606" t="s">
        <v>173</v>
      </c>
      <c r="C176" s="606" t="s">
        <v>770</v>
      </c>
      <c r="D176" s="176">
        <v>35346</v>
      </c>
      <c r="E176" s="176" t="s">
        <v>1121</v>
      </c>
      <c r="F176" s="227" t="s">
        <v>1122</v>
      </c>
      <c r="G176" s="176" t="s">
        <v>944</v>
      </c>
      <c r="H176" s="234">
        <v>44579</v>
      </c>
      <c r="I176" s="234">
        <v>44588</v>
      </c>
      <c r="J176" s="234">
        <v>44588</v>
      </c>
      <c r="K176" s="1"/>
      <c r="L176" s="1">
        <f t="shared" si="19"/>
        <v>9</v>
      </c>
      <c r="M176" s="1">
        <f t="shared" si="20"/>
        <v>9</v>
      </c>
      <c r="N176" s="169">
        <f t="shared" si="15"/>
        <v>0</v>
      </c>
      <c r="O176" s="198" t="s">
        <v>168</v>
      </c>
      <c r="P176" s="182">
        <v>0</v>
      </c>
      <c r="Q176" s="182">
        <v>0</v>
      </c>
      <c r="R176" s="182">
        <v>0</v>
      </c>
      <c r="S176" s="182">
        <f>HLOOKUP(O176,Pesos!$C$4:$H$8,4,FALSE)*R176</f>
        <v>0</v>
      </c>
      <c r="T176" s="182">
        <v>0</v>
      </c>
      <c r="U176" s="182">
        <v>0</v>
      </c>
      <c r="V176" s="182">
        <f t="shared" si="18"/>
        <v>0</v>
      </c>
      <c r="W176" s="1"/>
    </row>
    <row r="177" spans="1:23">
      <c r="A177" s="1"/>
      <c r="B177" s="606" t="s">
        <v>173</v>
      </c>
      <c r="C177" s="606" t="s">
        <v>770</v>
      </c>
      <c r="D177" s="176">
        <v>353792</v>
      </c>
      <c r="E177" s="176" t="s">
        <v>903</v>
      </c>
      <c r="F177" s="607" t="s">
        <v>1123</v>
      </c>
      <c r="G177" s="176" t="s">
        <v>806</v>
      </c>
      <c r="H177" s="234">
        <v>44580</v>
      </c>
      <c r="I177" s="234">
        <v>44588</v>
      </c>
      <c r="J177" s="234">
        <v>44588</v>
      </c>
      <c r="K177" s="1"/>
      <c r="L177" s="1">
        <f t="shared" si="19"/>
        <v>8</v>
      </c>
      <c r="M177" s="1">
        <f t="shared" si="20"/>
        <v>8</v>
      </c>
      <c r="N177" s="169">
        <f t="shared" si="15"/>
        <v>0</v>
      </c>
      <c r="O177" s="198" t="s">
        <v>168</v>
      </c>
      <c r="P177" s="182">
        <v>0</v>
      </c>
      <c r="Q177" s="182">
        <v>0</v>
      </c>
      <c r="R177" s="182">
        <v>0</v>
      </c>
      <c r="S177" s="182">
        <f>HLOOKUP(O177,Pesos!$C$4:$H$8,4,FALSE)*R177</f>
        <v>0</v>
      </c>
      <c r="T177" s="182">
        <v>0</v>
      </c>
      <c r="U177" s="182">
        <v>0</v>
      </c>
      <c r="V177" s="182">
        <f t="shared" si="18"/>
        <v>0</v>
      </c>
      <c r="W177" s="1"/>
    </row>
    <row r="178" spans="1:23">
      <c r="A178" s="1"/>
      <c r="B178" s="606" t="s">
        <v>173</v>
      </c>
      <c r="C178" s="606" t="s">
        <v>770</v>
      </c>
      <c r="D178" s="176">
        <v>354032</v>
      </c>
      <c r="E178" s="176" t="s">
        <v>916</v>
      </c>
      <c r="F178" s="607" t="s">
        <v>1124</v>
      </c>
      <c r="G178" s="176" t="s">
        <v>830</v>
      </c>
      <c r="H178" s="234">
        <v>44581</v>
      </c>
      <c r="I178" s="234">
        <v>44585</v>
      </c>
      <c r="J178" s="234">
        <v>44585</v>
      </c>
      <c r="K178" s="1"/>
      <c r="L178" s="1">
        <f t="shared" si="19"/>
        <v>4</v>
      </c>
      <c r="M178" s="1">
        <f t="shared" si="20"/>
        <v>4</v>
      </c>
      <c r="N178" s="169">
        <f t="shared" si="15"/>
        <v>0</v>
      </c>
      <c r="O178" s="198" t="s">
        <v>168</v>
      </c>
      <c r="P178" s="182">
        <v>0</v>
      </c>
      <c r="Q178" s="182">
        <v>0</v>
      </c>
      <c r="R178" s="182">
        <v>0</v>
      </c>
      <c r="S178" s="182">
        <f>HLOOKUP(O178,Pesos!$C$4:$H$8,4,FALSE)*R178</f>
        <v>0</v>
      </c>
      <c r="T178" s="182">
        <v>0</v>
      </c>
      <c r="U178" s="182">
        <v>0</v>
      </c>
      <c r="V178" s="182">
        <f t="shared" si="18"/>
        <v>0</v>
      </c>
      <c r="W178" s="1"/>
    </row>
    <row r="179" spans="1:23">
      <c r="A179" s="1"/>
      <c r="B179" s="606" t="s">
        <v>173</v>
      </c>
      <c r="C179" s="606" t="s">
        <v>770</v>
      </c>
      <c r="D179" s="176">
        <v>354256</v>
      </c>
      <c r="E179" s="176" t="s">
        <v>920</v>
      </c>
      <c r="F179" s="607" t="s">
        <v>1125</v>
      </c>
      <c r="G179" s="176" t="s">
        <v>801</v>
      </c>
      <c r="H179" s="234">
        <v>44582</v>
      </c>
      <c r="I179" s="234">
        <v>44585</v>
      </c>
      <c r="J179" s="234">
        <v>44585</v>
      </c>
      <c r="K179" s="1"/>
      <c r="L179" s="1">
        <f t="shared" si="19"/>
        <v>3</v>
      </c>
      <c r="M179" s="1">
        <f t="shared" si="20"/>
        <v>3</v>
      </c>
      <c r="N179" s="169">
        <f t="shared" si="15"/>
        <v>0</v>
      </c>
      <c r="O179" s="198" t="s">
        <v>168</v>
      </c>
      <c r="P179" s="182">
        <v>0</v>
      </c>
      <c r="Q179" s="182">
        <v>0</v>
      </c>
      <c r="R179" s="182">
        <v>0</v>
      </c>
      <c r="S179" s="182">
        <f>HLOOKUP(O179,Pesos!$C$4:$H$8,4,FALSE)*R179</f>
        <v>0</v>
      </c>
      <c r="T179" s="182">
        <v>0</v>
      </c>
      <c r="U179" s="182">
        <v>0</v>
      </c>
      <c r="V179" s="182">
        <f t="shared" si="18"/>
        <v>0</v>
      </c>
      <c r="W179" s="1"/>
    </row>
    <row r="180" spans="1:23">
      <c r="A180" s="1"/>
      <c r="B180" s="606" t="s">
        <v>173</v>
      </c>
      <c r="C180" s="606" t="s">
        <v>770</v>
      </c>
      <c r="D180" s="176">
        <v>35458</v>
      </c>
      <c r="E180" s="176" t="s">
        <v>1126</v>
      </c>
      <c r="F180" s="607" t="s">
        <v>1127</v>
      </c>
      <c r="G180" s="176" t="s">
        <v>806</v>
      </c>
      <c r="H180" s="234">
        <v>44585</v>
      </c>
      <c r="I180" s="234">
        <v>44588</v>
      </c>
      <c r="J180" s="234">
        <v>44588</v>
      </c>
      <c r="K180" s="1"/>
      <c r="L180" s="1">
        <f t="shared" si="19"/>
        <v>3</v>
      </c>
      <c r="M180" s="1">
        <f t="shared" si="20"/>
        <v>3</v>
      </c>
      <c r="N180" s="169">
        <f t="shared" si="15"/>
        <v>0</v>
      </c>
      <c r="O180" s="198" t="s">
        <v>168</v>
      </c>
      <c r="P180" s="182">
        <v>0</v>
      </c>
      <c r="Q180" s="182">
        <v>0</v>
      </c>
      <c r="R180" s="182">
        <v>0</v>
      </c>
      <c r="S180" s="182">
        <f>HLOOKUP(O180,Pesos!$C$4:$H$8,4,FALSE)*R180</f>
        <v>0</v>
      </c>
      <c r="T180" s="182">
        <v>0</v>
      </c>
      <c r="U180" s="182">
        <v>0</v>
      </c>
      <c r="V180" s="182">
        <f t="shared" si="18"/>
        <v>0</v>
      </c>
      <c r="W180" s="1"/>
    </row>
    <row r="181" spans="1:23">
      <c r="A181" s="1"/>
      <c r="B181" s="606" t="s">
        <v>173</v>
      </c>
      <c r="C181" s="606" t="s">
        <v>770</v>
      </c>
      <c r="D181" s="176">
        <v>355005</v>
      </c>
      <c r="E181" s="176" t="s">
        <v>1128</v>
      </c>
      <c r="F181" s="607" t="s">
        <v>1129</v>
      </c>
      <c r="G181" s="176" t="s">
        <v>1130</v>
      </c>
      <c r="H181" s="234">
        <v>44587</v>
      </c>
      <c r="I181" s="234">
        <v>44609</v>
      </c>
      <c r="J181" s="234">
        <v>44609</v>
      </c>
      <c r="K181" s="1"/>
      <c r="L181" s="1">
        <f t="shared" si="19"/>
        <v>22</v>
      </c>
      <c r="M181" s="1">
        <f t="shared" si="20"/>
        <v>22</v>
      </c>
      <c r="N181" s="169">
        <f t="shared" si="15"/>
        <v>0</v>
      </c>
      <c r="O181" s="198" t="s">
        <v>168</v>
      </c>
      <c r="P181" s="182">
        <v>0</v>
      </c>
      <c r="Q181" s="182">
        <v>0</v>
      </c>
      <c r="R181" s="182">
        <v>0</v>
      </c>
      <c r="S181" s="182">
        <f>HLOOKUP(O181,Pesos!$C$4:$H$8,4,FALSE)*R181</f>
        <v>0</v>
      </c>
      <c r="T181" s="182">
        <v>0</v>
      </c>
      <c r="U181" s="182">
        <v>0</v>
      </c>
      <c r="V181" s="182">
        <f t="shared" si="18"/>
        <v>0</v>
      </c>
      <c r="W181" s="1"/>
    </row>
    <row r="182" spans="1:23">
      <c r="A182" s="1"/>
      <c r="B182" s="606" t="s">
        <v>173</v>
      </c>
      <c r="C182" s="606" t="s">
        <v>770</v>
      </c>
      <c r="D182" s="176">
        <v>355889</v>
      </c>
      <c r="E182" s="176" t="s">
        <v>855</v>
      </c>
      <c r="F182" s="607" t="s">
        <v>1131</v>
      </c>
      <c r="G182" s="176" t="s">
        <v>806</v>
      </c>
      <c r="H182" s="234">
        <v>44590</v>
      </c>
      <c r="I182" s="234">
        <v>44609</v>
      </c>
      <c r="J182" s="234">
        <v>44609</v>
      </c>
      <c r="K182" s="1"/>
      <c r="L182" s="1">
        <f t="shared" si="19"/>
        <v>19</v>
      </c>
      <c r="M182" s="1">
        <f t="shared" si="20"/>
        <v>19</v>
      </c>
      <c r="N182" s="169">
        <f t="shared" si="15"/>
        <v>0</v>
      </c>
      <c r="O182" s="198" t="s">
        <v>168</v>
      </c>
      <c r="P182" s="182">
        <v>0</v>
      </c>
      <c r="Q182" s="182">
        <v>0</v>
      </c>
      <c r="R182" s="182">
        <v>0</v>
      </c>
      <c r="S182" s="182">
        <f>HLOOKUP(O182,Pesos!$C$4:$H$8,4,FALSE)*R182</f>
        <v>0</v>
      </c>
      <c r="T182" s="182">
        <v>0</v>
      </c>
      <c r="U182" s="182">
        <v>0</v>
      </c>
      <c r="V182" s="182">
        <f t="shared" si="18"/>
        <v>0</v>
      </c>
      <c r="W182" s="1"/>
    </row>
    <row r="183" spans="1:23">
      <c r="A183" s="1"/>
      <c r="B183" s="606" t="s">
        <v>173</v>
      </c>
      <c r="C183" s="606" t="s">
        <v>770</v>
      </c>
      <c r="D183" s="176">
        <v>356624</v>
      </c>
      <c r="E183" s="176" t="s">
        <v>1132</v>
      </c>
      <c r="F183" s="607" t="s">
        <v>1133</v>
      </c>
      <c r="G183" s="176" t="s">
        <v>1134</v>
      </c>
      <c r="H183" s="234">
        <v>44594</v>
      </c>
      <c r="I183" s="234">
        <v>44609</v>
      </c>
      <c r="J183" s="234">
        <v>44609</v>
      </c>
      <c r="K183" s="1"/>
      <c r="L183" s="1">
        <f t="shared" si="19"/>
        <v>15</v>
      </c>
      <c r="M183" s="1">
        <f t="shared" si="20"/>
        <v>15</v>
      </c>
      <c r="N183" s="169">
        <f t="shared" si="15"/>
        <v>0</v>
      </c>
      <c r="O183" s="198" t="s">
        <v>168</v>
      </c>
      <c r="P183" s="182">
        <v>0</v>
      </c>
      <c r="Q183" s="182">
        <v>0</v>
      </c>
      <c r="R183" s="182">
        <v>0</v>
      </c>
      <c r="S183" s="182">
        <f>HLOOKUP(O183,Pesos!$C$4:$H$8,4,FALSE)*R183</f>
        <v>0</v>
      </c>
      <c r="T183" s="182">
        <v>0</v>
      </c>
      <c r="U183" s="182">
        <v>0</v>
      </c>
      <c r="V183" s="182">
        <f t="shared" si="18"/>
        <v>0</v>
      </c>
      <c r="W183" s="1"/>
    </row>
    <row r="184" spans="1:23">
      <c r="A184" s="1"/>
      <c r="B184" s="606" t="s">
        <v>173</v>
      </c>
      <c r="C184" s="606" t="s">
        <v>770</v>
      </c>
      <c r="D184" s="176">
        <v>35668</v>
      </c>
      <c r="E184" s="176" t="s">
        <v>1135</v>
      </c>
      <c r="F184" s="607" t="s">
        <v>1136</v>
      </c>
      <c r="G184" s="176" t="s">
        <v>830</v>
      </c>
      <c r="H184" s="234">
        <v>44594</v>
      </c>
      <c r="I184" s="234">
        <v>44613</v>
      </c>
      <c r="J184" s="234">
        <v>44613</v>
      </c>
      <c r="K184" s="1"/>
      <c r="L184" s="1">
        <f t="shared" si="19"/>
        <v>19</v>
      </c>
      <c r="M184" s="1">
        <f t="shared" si="20"/>
        <v>19</v>
      </c>
      <c r="N184" s="169">
        <f t="shared" si="15"/>
        <v>0</v>
      </c>
      <c r="O184" s="198" t="s">
        <v>168</v>
      </c>
      <c r="P184" s="182">
        <v>0</v>
      </c>
      <c r="Q184" s="182">
        <v>0</v>
      </c>
      <c r="R184" s="182">
        <v>0</v>
      </c>
      <c r="S184" s="182">
        <f>HLOOKUP(O184,Pesos!$C$4:$H$8,4,FALSE)*R184</f>
        <v>0</v>
      </c>
      <c r="T184" s="182">
        <v>0</v>
      </c>
      <c r="U184" s="182">
        <v>0</v>
      </c>
      <c r="V184" s="182">
        <f t="shared" si="18"/>
        <v>0</v>
      </c>
      <c r="W184" s="1"/>
    </row>
    <row r="185" spans="1:23">
      <c r="A185" s="1"/>
      <c r="B185" s="606" t="s">
        <v>173</v>
      </c>
      <c r="C185" s="606" t="s">
        <v>770</v>
      </c>
      <c r="D185" s="176">
        <v>356937</v>
      </c>
      <c r="E185" s="176" t="s">
        <v>1137</v>
      </c>
      <c r="F185" s="607" t="s">
        <v>1138</v>
      </c>
      <c r="G185" s="176" t="s">
        <v>801</v>
      </c>
      <c r="H185" s="234">
        <v>44595</v>
      </c>
      <c r="I185" s="234">
        <v>44609</v>
      </c>
      <c r="J185" s="234">
        <v>44609</v>
      </c>
      <c r="K185" s="1"/>
      <c r="L185" s="1">
        <f t="shared" si="19"/>
        <v>14</v>
      </c>
      <c r="M185" s="1">
        <f t="shared" si="20"/>
        <v>14</v>
      </c>
      <c r="N185" s="169">
        <f t="shared" si="15"/>
        <v>0</v>
      </c>
      <c r="O185" s="198" t="s">
        <v>168</v>
      </c>
      <c r="P185" s="182">
        <v>0</v>
      </c>
      <c r="Q185" s="182">
        <v>0</v>
      </c>
      <c r="R185" s="182">
        <v>0</v>
      </c>
      <c r="S185" s="182">
        <f>HLOOKUP(O185,Pesos!$C$4:$H$8,4,FALSE)*R185</f>
        <v>0</v>
      </c>
      <c r="T185" s="182">
        <v>0</v>
      </c>
      <c r="U185" s="182">
        <v>0</v>
      </c>
      <c r="V185" s="182">
        <f t="shared" si="18"/>
        <v>0</v>
      </c>
      <c r="W185" s="1"/>
    </row>
    <row r="186" spans="1:23">
      <c r="A186" s="1"/>
      <c r="B186" s="606" t="s">
        <v>173</v>
      </c>
      <c r="C186" s="606" t="s">
        <v>770</v>
      </c>
      <c r="D186" s="176">
        <v>357833</v>
      </c>
      <c r="E186" s="176" t="s">
        <v>859</v>
      </c>
      <c r="F186" s="607" t="s">
        <v>1139</v>
      </c>
      <c r="G186" s="176" t="s">
        <v>795</v>
      </c>
      <c r="H186" s="234">
        <v>44599</v>
      </c>
      <c r="I186" s="234">
        <v>44609</v>
      </c>
      <c r="J186" s="234">
        <v>44609</v>
      </c>
      <c r="K186" s="1"/>
      <c r="L186" s="1">
        <f t="shared" si="19"/>
        <v>10</v>
      </c>
      <c r="M186" s="1">
        <f t="shared" si="20"/>
        <v>10</v>
      </c>
      <c r="N186" s="169">
        <f t="shared" si="15"/>
        <v>0</v>
      </c>
      <c r="O186" s="198" t="s">
        <v>168</v>
      </c>
      <c r="P186" s="182">
        <v>0</v>
      </c>
      <c r="Q186" s="182">
        <v>0</v>
      </c>
      <c r="R186" s="182">
        <v>0</v>
      </c>
      <c r="S186" s="182">
        <f>HLOOKUP(O186,Pesos!$C$4:$H$8,4,FALSE)*R186</f>
        <v>0</v>
      </c>
      <c r="T186" s="182">
        <v>0</v>
      </c>
      <c r="U186" s="182">
        <v>0</v>
      </c>
      <c r="V186" s="182">
        <f t="shared" si="18"/>
        <v>0</v>
      </c>
      <c r="W186" s="1"/>
    </row>
    <row r="187" spans="1:23">
      <c r="A187" s="1"/>
      <c r="B187" s="606" t="s">
        <v>173</v>
      </c>
      <c r="C187" s="606" t="s">
        <v>770</v>
      </c>
      <c r="D187" s="176">
        <v>358212</v>
      </c>
      <c r="E187" s="176" t="s">
        <v>1140</v>
      </c>
      <c r="F187" s="607" t="s">
        <v>1141</v>
      </c>
      <c r="G187" s="176" t="s">
        <v>830</v>
      </c>
      <c r="H187" s="234">
        <v>44600</v>
      </c>
      <c r="I187" s="234">
        <v>44609</v>
      </c>
      <c r="J187" s="234">
        <v>44609</v>
      </c>
      <c r="K187" s="1"/>
      <c r="L187" s="1">
        <f t="shared" si="19"/>
        <v>9</v>
      </c>
      <c r="M187" s="1">
        <f t="shared" si="20"/>
        <v>9</v>
      </c>
      <c r="N187" s="169">
        <f t="shared" si="15"/>
        <v>0</v>
      </c>
      <c r="O187" s="198" t="s">
        <v>168</v>
      </c>
      <c r="P187" s="182">
        <v>0</v>
      </c>
      <c r="Q187" s="182">
        <v>0</v>
      </c>
      <c r="R187" s="182">
        <v>0</v>
      </c>
      <c r="S187" s="182">
        <f>HLOOKUP(O187,Pesos!$C$4:$H$8,4,FALSE)*R187</f>
        <v>0</v>
      </c>
      <c r="T187" s="182">
        <v>0</v>
      </c>
      <c r="U187" s="182">
        <v>0</v>
      </c>
      <c r="V187" s="182">
        <f t="shared" si="18"/>
        <v>0</v>
      </c>
      <c r="W187" s="1"/>
    </row>
    <row r="188" spans="1:23">
      <c r="A188" s="1"/>
      <c r="B188" s="606" t="s">
        <v>173</v>
      </c>
      <c r="C188" s="606" t="s">
        <v>770</v>
      </c>
      <c r="D188" s="176">
        <v>35906</v>
      </c>
      <c r="E188" s="176" t="s">
        <v>1142</v>
      </c>
      <c r="F188" s="607" t="s">
        <v>1143</v>
      </c>
      <c r="G188" s="176" t="s">
        <v>830</v>
      </c>
      <c r="H188" s="234">
        <v>44602</v>
      </c>
      <c r="I188" s="234">
        <v>44614</v>
      </c>
      <c r="J188" s="234">
        <v>44614</v>
      </c>
      <c r="K188" s="1"/>
      <c r="L188" s="1">
        <f t="shared" si="19"/>
        <v>12</v>
      </c>
      <c r="M188" s="1">
        <f t="shared" si="20"/>
        <v>12</v>
      </c>
      <c r="N188" s="169">
        <f t="shared" si="15"/>
        <v>0</v>
      </c>
      <c r="O188" s="198" t="s">
        <v>168</v>
      </c>
      <c r="P188" s="182">
        <v>0</v>
      </c>
      <c r="Q188" s="182">
        <v>0</v>
      </c>
      <c r="R188" s="182">
        <v>0</v>
      </c>
      <c r="S188" s="182">
        <f>HLOOKUP(O188,Pesos!$C$4:$H$8,4,FALSE)*R188</f>
        <v>0</v>
      </c>
      <c r="T188" s="182">
        <v>0</v>
      </c>
      <c r="U188" s="182">
        <v>0</v>
      </c>
      <c r="V188" s="182">
        <f t="shared" si="18"/>
        <v>0</v>
      </c>
      <c r="W188" s="1"/>
    </row>
    <row r="189" spans="1:23">
      <c r="A189" s="1"/>
      <c r="B189" s="606" t="s">
        <v>173</v>
      </c>
      <c r="C189" s="606" t="s">
        <v>770</v>
      </c>
      <c r="D189" s="176">
        <v>360505</v>
      </c>
      <c r="E189" s="176" t="s">
        <v>1144</v>
      </c>
      <c r="F189" s="607" t="s">
        <v>1145</v>
      </c>
      <c r="G189" s="176" t="s">
        <v>1130</v>
      </c>
      <c r="H189" s="234">
        <v>44608</v>
      </c>
      <c r="I189" s="234">
        <v>44609</v>
      </c>
      <c r="J189" s="234">
        <v>44609</v>
      </c>
      <c r="K189" s="1"/>
      <c r="L189" s="1">
        <f t="shared" si="19"/>
        <v>1</v>
      </c>
      <c r="M189" s="1">
        <f t="shared" si="20"/>
        <v>1</v>
      </c>
      <c r="N189" s="169">
        <f t="shared" si="15"/>
        <v>0</v>
      </c>
      <c r="O189" s="198" t="s">
        <v>168</v>
      </c>
      <c r="P189" s="182">
        <v>0</v>
      </c>
      <c r="Q189" s="182">
        <v>0</v>
      </c>
      <c r="R189" s="182">
        <v>0</v>
      </c>
      <c r="S189" s="182">
        <f>HLOOKUP(O189,Pesos!$C$4:$H$8,4,FALSE)*R189</f>
        <v>0</v>
      </c>
      <c r="T189" s="182">
        <v>0</v>
      </c>
      <c r="U189" s="182">
        <v>0</v>
      </c>
      <c r="V189" s="182">
        <f t="shared" si="18"/>
        <v>0</v>
      </c>
      <c r="W189" s="1"/>
    </row>
    <row r="190" spans="1:23">
      <c r="A190" s="1"/>
      <c r="B190" s="606" t="s">
        <v>173</v>
      </c>
      <c r="C190" s="606" t="s">
        <v>770</v>
      </c>
      <c r="D190" s="176">
        <v>360992</v>
      </c>
      <c r="E190" s="176" t="s">
        <v>846</v>
      </c>
      <c r="F190" s="607" t="s">
        <v>1146</v>
      </c>
      <c r="G190" s="176" t="s">
        <v>848</v>
      </c>
      <c r="H190" s="234">
        <v>44609</v>
      </c>
      <c r="I190" s="234">
        <v>44610</v>
      </c>
      <c r="J190" s="234">
        <v>44610</v>
      </c>
      <c r="K190" s="1"/>
      <c r="L190" s="1">
        <f t="shared" si="19"/>
        <v>1</v>
      </c>
      <c r="M190" s="1">
        <f t="shared" si="20"/>
        <v>1</v>
      </c>
      <c r="N190" s="169">
        <f t="shared" si="15"/>
        <v>0</v>
      </c>
      <c r="O190" s="198" t="s">
        <v>168</v>
      </c>
      <c r="P190" s="182">
        <v>0</v>
      </c>
      <c r="Q190" s="182">
        <v>0</v>
      </c>
      <c r="R190" s="182">
        <v>0</v>
      </c>
      <c r="S190" s="182">
        <f>HLOOKUP(O190,Pesos!$C$4:$H$8,4,FALSE)*R190</f>
        <v>0</v>
      </c>
      <c r="T190" s="182">
        <v>0</v>
      </c>
      <c r="U190" s="182">
        <v>0</v>
      </c>
      <c r="V190" s="182">
        <f t="shared" si="18"/>
        <v>0</v>
      </c>
      <c r="W190" s="1"/>
    </row>
    <row r="191" spans="1:23">
      <c r="A191" s="1"/>
      <c r="B191" s="606" t="s">
        <v>173</v>
      </c>
      <c r="C191" s="606" t="s">
        <v>770</v>
      </c>
      <c r="D191" s="176">
        <v>36193</v>
      </c>
      <c r="E191" s="176" t="s">
        <v>1147</v>
      </c>
      <c r="F191" s="607" t="s">
        <v>1148</v>
      </c>
      <c r="G191" s="176" t="s">
        <v>782</v>
      </c>
      <c r="H191" s="234">
        <v>44614</v>
      </c>
      <c r="I191" s="234">
        <v>44624</v>
      </c>
      <c r="J191" s="234">
        <v>44624</v>
      </c>
      <c r="K191" s="1"/>
      <c r="L191" s="1">
        <f t="shared" si="19"/>
        <v>10</v>
      </c>
      <c r="M191" s="1">
        <f t="shared" si="20"/>
        <v>10</v>
      </c>
      <c r="N191" s="169">
        <f t="shared" si="15"/>
        <v>0</v>
      </c>
      <c r="O191" s="198" t="s">
        <v>168</v>
      </c>
      <c r="P191" s="182">
        <v>0</v>
      </c>
      <c r="Q191" s="182">
        <v>0</v>
      </c>
      <c r="R191" s="182">
        <v>0</v>
      </c>
      <c r="S191" s="182">
        <f>HLOOKUP(O191,Pesos!$C$4:$H$8,4,FALSE)*R191</f>
        <v>0</v>
      </c>
      <c r="T191" s="182">
        <v>0</v>
      </c>
      <c r="U191" s="182">
        <v>0</v>
      </c>
      <c r="V191" s="182">
        <f t="shared" si="18"/>
        <v>0</v>
      </c>
      <c r="W191" s="1"/>
    </row>
    <row r="192" spans="1:23">
      <c r="A192" s="1"/>
      <c r="B192" s="606" t="s">
        <v>173</v>
      </c>
      <c r="C192" s="606" t="s">
        <v>770</v>
      </c>
      <c r="D192" s="176">
        <v>362908</v>
      </c>
      <c r="E192" s="176" t="s">
        <v>1149</v>
      </c>
      <c r="F192" s="607" t="s">
        <v>1150</v>
      </c>
      <c r="G192" s="176" t="s">
        <v>773</v>
      </c>
      <c r="H192" s="234">
        <v>44617</v>
      </c>
      <c r="I192" s="234">
        <v>44619</v>
      </c>
      <c r="J192" s="234">
        <v>44619</v>
      </c>
      <c r="K192" s="1"/>
      <c r="L192" s="1">
        <f t="shared" si="19"/>
        <v>2</v>
      </c>
      <c r="M192" s="1">
        <f t="shared" si="20"/>
        <v>2</v>
      </c>
      <c r="N192" s="169">
        <f t="shared" si="15"/>
        <v>0</v>
      </c>
      <c r="O192" s="198" t="s">
        <v>168</v>
      </c>
      <c r="P192" s="182">
        <v>0</v>
      </c>
      <c r="Q192" s="182">
        <v>0</v>
      </c>
      <c r="R192" s="182">
        <v>0</v>
      </c>
      <c r="S192" s="182">
        <f>HLOOKUP(O192,Pesos!$C$4:$H$8,4,FALSE)*R192</f>
        <v>0</v>
      </c>
      <c r="T192" s="182">
        <v>0</v>
      </c>
      <c r="U192" s="182">
        <v>0</v>
      </c>
      <c r="V192" s="182">
        <f t="shared" si="18"/>
        <v>0</v>
      </c>
      <c r="W192" s="1"/>
    </row>
    <row r="193" spans="1:23">
      <c r="A193" s="1"/>
      <c r="B193" s="606" t="s">
        <v>173</v>
      </c>
      <c r="C193" s="606" t="s">
        <v>770</v>
      </c>
      <c r="D193" s="176">
        <v>362916</v>
      </c>
      <c r="E193" s="176" t="s">
        <v>1151</v>
      </c>
      <c r="F193" s="607" t="s">
        <v>1152</v>
      </c>
      <c r="G193" s="176" t="s">
        <v>1153</v>
      </c>
      <c r="H193" s="234">
        <v>44617</v>
      </c>
      <c r="I193" s="234">
        <v>44621</v>
      </c>
      <c r="J193" s="234">
        <v>44621</v>
      </c>
      <c r="K193" s="1"/>
      <c r="L193" s="1">
        <f t="shared" si="19"/>
        <v>4</v>
      </c>
      <c r="M193" s="1">
        <f t="shared" si="20"/>
        <v>4</v>
      </c>
      <c r="N193" s="169">
        <f t="shared" si="15"/>
        <v>0</v>
      </c>
      <c r="O193" s="198" t="s">
        <v>168</v>
      </c>
      <c r="P193" s="182">
        <v>0</v>
      </c>
      <c r="Q193" s="182">
        <v>0</v>
      </c>
      <c r="R193" s="182">
        <v>0</v>
      </c>
      <c r="S193" s="182">
        <f>HLOOKUP(O193,Pesos!$C$4:$H$8,4,FALSE)*R193</f>
        <v>0</v>
      </c>
      <c r="T193" s="182">
        <v>0</v>
      </c>
      <c r="U193" s="182">
        <v>0</v>
      </c>
      <c r="V193" s="182">
        <f t="shared" si="18"/>
        <v>0</v>
      </c>
      <c r="W193" s="1"/>
    </row>
    <row r="194" spans="1:23">
      <c r="A194" s="1"/>
      <c r="B194" s="606" t="s">
        <v>173</v>
      </c>
      <c r="C194" s="606" t="s">
        <v>770</v>
      </c>
      <c r="D194" s="176">
        <v>364152</v>
      </c>
      <c r="E194" s="176" t="s">
        <v>1154</v>
      </c>
      <c r="F194" s="607" t="s">
        <v>1155</v>
      </c>
      <c r="G194" s="176" t="s">
        <v>798</v>
      </c>
      <c r="H194" s="234">
        <v>44622</v>
      </c>
      <c r="I194" s="234">
        <v>44624</v>
      </c>
      <c r="J194" s="234">
        <v>44624</v>
      </c>
      <c r="K194" s="1"/>
      <c r="L194" s="1">
        <f t="shared" si="19"/>
        <v>2</v>
      </c>
      <c r="M194" s="1">
        <f t="shared" si="20"/>
        <v>2</v>
      </c>
      <c r="N194" s="169">
        <f t="shared" ref="N194:N257" si="21">(M194-L194)/L194</f>
        <v>0</v>
      </c>
      <c r="O194" s="198" t="s">
        <v>168</v>
      </c>
      <c r="P194" s="182">
        <v>0</v>
      </c>
      <c r="Q194" s="182">
        <v>0</v>
      </c>
      <c r="R194" s="182">
        <v>0</v>
      </c>
      <c r="S194" s="182">
        <f>HLOOKUP(O194,Pesos!$C$4:$H$8,4,FALSE)*R194</f>
        <v>0</v>
      </c>
      <c r="T194" s="182">
        <v>0</v>
      </c>
      <c r="U194" s="182">
        <v>0</v>
      </c>
      <c r="V194" s="182">
        <f t="shared" si="18"/>
        <v>0</v>
      </c>
      <c r="W194" s="1"/>
    </row>
    <row r="195" spans="1:23">
      <c r="A195" s="1"/>
      <c r="B195" s="606" t="s">
        <v>173</v>
      </c>
      <c r="C195" s="606" t="s">
        <v>770</v>
      </c>
      <c r="D195" s="176">
        <v>365013</v>
      </c>
      <c r="E195" s="176" t="s">
        <v>791</v>
      </c>
      <c r="F195" s="607" t="s">
        <v>1156</v>
      </c>
      <c r="G195" s="176" t="s">
        <v>782</v>
      </c>
      <c r="H195" s="234">
        <v>44625</v>
      </c>
      <c r="I195" s="234">
        <v>44628</v>
      </c>
      <c r="J195" s="234">
        <v>44628</v>
      </c>
      <c r="K195" s="1"/>
      <c r="L195" s="1">
        <f t="shared" si="19"/>
        <v>3</v>
      </c>
      <c r="M195" s="1">
        <f t="shared" si="20"/>
        <v>3</v>
      </c>
      <c r="N195" s="169">
        <f t="shared" si="21"/>
        <v>0</v>
      </c>
      <c r="O195" s="198" t="s">
        <v>168</v>
      </c>
      <c r="P195" s="182">
        <v>0</v>
      </c>
      <c r="Q195" s="182">
        <v>0</v>
      </c>
      <c r="R195" s="182">
        <v>0</v>
      </c>
      <c r="S195" s="182">
        <f>HLOOKUP(O195,Pesos!$C$4:$H$8,4,FALSE)*R195</f>
        <v>0</v>
      </c>
      <c r="T195" s="182">
        <v>0</v>
      </c>
      <c r="U195" s="182">
        <v>0</v>
      </c>
      <c r="V195" s="182">
        <f t="shared" si="18"/>
        <v>0</v>
      </c>
      <c r="W195" s="1"/>
    </row>
    <row r="196" spans="1:23">
      <c r="A196" s="1"/>
      <c r="B196" s="606" t="s">
        <v>173</v>
      </c>
      <c r="C196" s="606" t="s">
        <v>770</v>
      </c>
      <c r="D196" s="176">
        <v>365162</v>
      </c>
      <c r="E196" s="176" t="s">
        <v>786</v>
      </c>
      <c r="F196" s="607" t="s">
        <v>1157</v>
      </c>
      <c r="G196" s="176" t="s">
        <v>773</v>
      </c>
      <c r="H196" s="234">
        <v>44627</v>
      </c>
      <c r="I196" s="234">
        <v>44628</v>
      </c>
      <c r="J196" s="234">
        <v>44628</v>
      </c>
      <c r="K196" s="1"/>
      <c r="L196" s="1">
        <f t="shared" si="19"/>
        <v>1</v>
      </c>
      <c r="M196" s="1">
        <f t="shared" si="20"/>
        <v>1</v>
      </c>
      <c r="N196" s="169">
        <f t="shared" si="21"/>
        <v>0</v>
      </c>
      <c r="O196" s="198" t="s">
        <v>168</v>
      </c>
      <c r="P196" s="182">
        <v>0</v>
      </c>
      <c r="Q196" s="182">
        <v>0</v>
      </c>
      <c r="R196" s="182">
        <v>0</v>
      </c>
      <c r="S196" s="182">
        <f>HLOOKUP(O196,Pesos!$C$4:$H$8,4,FALSE)*R196</f>
        <v>0</v>
      </c>
      <c r="T196" s="182">
        <v>0</v>
      </c>
      <c r="U196" s="182">
        <v>0</v>
      </c>
      <c r="V196" s="182">
        <f t="shared" si="18"/>
        <v>0</v>
      </c>
      <c r="W196" s="1"/>
    </row>
    <row r="197" spans="1:23">
      <c r="A197" s="1"/>
      <c r="B197" s="606" t="s">
        <v>173</v>
      </c>
      <c r="C197" s="606" t="s">
        <v>770</v>
      </c>
      <c r="D197" s="176">
        <v>365315</v>
      </c>
      <c r="E197" s="176" t="s">
        <v>780</v>
      </c>
      <c r="F197" s="607" t="s">
        <v>1158</v>
      </c>
      <c r="G197" s="176" t="s">
        <v>782</v>
      </c>
      <c r="H197" s="234">
        <v>44627</v>
      </c>
      <c r="I197" s="234">
        <v>44635</v>
      </c>
      <c r="J197" s="234">
        <v>44635</v>
      </c>
      <c r="K197" s="1"/>
      <c r="L197" s="1">
        <f t="shared" si="19"/>
        <v>8</v>
      </c>
      <c r="M197" s="1">
        <f t="shared" si="20"/>
        <v>8</v>
      </c>
      <c r="N197" s="169">
        <f t="shared" si="21"/>
        <v>0</v>
      </c>
      <c r="O197" s="198" t="s">
        <v>168</v>
      </c>
      <c r="P197" s="182">
        <v>0</v>
      </c>
      <c r="Q197" s="182">
        <v>0</v>
      </c>
      <c r="R197" s="182">
        <v>0</v>
      </c>
      <c r="S197" s="182">
        <f>HLOOKUP(O197,Pesos!$C$4:$H$8,4,FALSE)*R197</f>
        <v>0</v>
      </c>
      <c r="T197" s="182">
        <v>0</v>
      </c>
      <c r="U197" s="182">
        <v>0</v>
      </c>
      <c r="V197" s="182">
        <f t="shared" si="18"/>
        <v>0</v>
      </c>
      <c r="W197" s="1"/>
    </row>
    <row r="198" spans="1:23">
      <c r="A198" s="1"/>
      <c r="B198" s="606" t="s">
        <v>173</v>
      </c>
      <c r="C198" s="606" t="s">
        <v>770</v>
      </c>
      <c r="D198" s="176">
        <v>365325</v>
      </c>
      <c r="E198" s="176" t="s">
        <v>777</v>
      </c>
      <c r="F198" s="607" t="s">
        <v>1159</v>
      </c>
      <c r="G198" s="176" t="s">
        <v>779</v>
      </c>
      <c r="H198" s="234">
        <v>44627</v>
      </c>
      <c r="I198" s="234">
        <v>44630</v>
      </c>
      <c r="J198" s="234">
        <v>44630</v>
      </c>
      <c r="K198" s="1"/>
      <c r="L198" s="1">
        <f t="shared" si="19"/>
        <v>3</v>
      </c>
      <c r="M198" s="1">
        <f t="shared" si="20"/>
        <v>3</v>
      </c>
      <c r="N198" s="169">
        <f t="shared" si="21"/>
        <v>0</v>
      </c>
      <c r="O198" s="198" t="s">
        <v>168</v>
      </c>
      <c r="P198" s="182">
        <v>0</v>
      </c>
      <c r="Q198" s="182">
        <v>0</v>
      </c>
      <c r="R198" s="182">
        <v>0</v>
      </c>
      <c r="S198" s="182">
        <f>HLOOKUP(O198,Pesos!$C$4:$H$8,4,FALSE)*R198</f>
        <v>0</v>
      </c>
      <c r="T198" s="182">
        <v>0</v>
      </c>
      <c r="U198" s="182">
        <v>0</v>
      </c>
      <c r="V198" s="182">
        <f t="shared" si="18"/>
        <v>0</v>
      </c>
      <c r="W198" s="1"/>
    </row>
    <row r="199" spans="1:23">
      <c r="A199" s="1"/>
      <c r="B199" s="606" t="s">
        <v>173</v>
      </c>
      <c r="C199" s="606" t="s">
        <v>770</v>
      </c>
      <c r="D199" s="176">
        <v>365725</v>
      </c>
      <c r="E199" s="176" t="s">
        <v>1160</v>
      </c>
      <c r="F199" s="607" t="s">
        <v>1161</v>
      </c>
      <c r="G199" s="176" t="s">
        <v>801</v>
      </c>
      <c r="H199" s="234">
        <v>44628</v>
      </c>
      <c r="I199" s="234">
        <v>44631</v>
      </c>
      <c r="J199" s="234">
        <v>44631</v>
      </c>
      <c r="K199" s="1"/>
      <c r="L199" s="1">
        <f t="shared" si="19"/>
        <v>3</v>
      </c>
      <c r="M199" s="1">
        <f t="shared" si="20"/>
        <v>3</v>
      </c>
      <c r="N199" s="169">
        <f t="shared" si="21"/>
        <v>0</v>
      </c>
      <c r="O199" s="198" t="s">
        <v>168</v>
      </c>
      <c r="P199" s="182">
        <v>0</v>
      </c>
      <c r="Q199" s="182">
        <v>0</v>
      </c>
      <c r="R199" s="182">
        <v>0</v>
      </c>
      <c r="S199" s="182">
        <f>HLOOKUP(O199,Pesos!$C$4:$H$8,4,FALSE)*R199</f>
        <v>0</v>
      </c>
      <c r="T199" s="182">
        <v>0</v>
      </c>
      <c r="U199" s="182">
        <v>0</v>
      </c>
      <c r="V199" s="182">
        <f t="shared" si="18"/>
        <v>0</v>
      </c>
      <c r="W199" s="1"/>
    </row>
    <row r="200" spans="1:23">
      <c r="A200" s="1"/>
      <c r="B200" s="606" t="s">
        <v>173</v>
      </c>
      <c r="C200" s="606" t="s">
        <v>770</v>
      </c>
      <c r="D200" s="176">
        <v>367692</v>
      </c>
      <c r="E200" s="176" t="s">
        <v>1140</v>
      </c>
      <c r="F200" s="607" t="s">
        <v>1162</v>
      </c>
      <c r="G200" s="176" t="s">
        <v>782</v>
      </c>
      <c r="H200" s="234">
        <v>44635</v>
      </c>
      <c r="I200" s="234">
        <v>44635</v>
      </c>
      <c r="J200" s="234">
        <v>44635</v>
      </c>
      <c r="K200" s="1"/>
      <c r="L200" s="1">
        <f t="shared" si="19"/>
        <v>1</v>
      </c>
      <c r="M200" s="1">
        <f t="shared" si="20"/>
        <v>1</v>
      </c>
      <c r="N200" s="169">
        <f t="shared" si="21"/>
        <v>0</v>
      </c>
      <c r="O200" s="198" t="s">
        <v>168</v>
      </c>
      <c r="P200" s="182">
        <v>0</v>
      </c>
      <c r="Q200" s="182">
        <v>0</v>
      </c>
      <c r="R200" s="182">
        <v>0</v>
      </c>
      <c r="S200" s="182">
        <f>HLOOKUP(O200,Pesos!$C$4:$H$8,4,FALSE)*R200</f>
        <v>0</v>
      </c>
      <c r="T200" s="182">
        <v>0</v>
      </c>
      <c r="U200" s="182">
        <v>0</v>
      </c>
      <c r="V200" s="182">
        <f t="shared" si="18"/>
        <v>0</v>
      </c>
      <c r="W200" s="1"/>
    </row>
    <row r="201" spans="1:23">
      <c r="A201" s="1"/>
      <c r="B201" s="606" t="s">
        <v>173</v>
      </c>
      <c r="C201" s="606" t="s">
        <v>770</v>
      </c>
      <c r="D201" s="176">
        <v>367713</v>
      </c>
      <c r="E201" s="176" t="s">
        <v>1163</v>
      </c>
      <c r="F201" s="607" t="s">
        <v>1164</v>
      </c>
      <c r="G201" s="176" t="s">
        <v>830</v>
      </c>
      <c r="H201" s="234">
        <v>44635</v>
      </c>
      <c r="I201" s="234">
        <v>44639</v>
      </c>
      <c r="J201" s="234">
        <v>44639</v>
      </c>
      <c r="K201" s="1"/>
      <c r="L201" s="1">
        <f t="shared" si="19"/>
        <v>4</v>
      </c>
      <c r="M201" s="1">
        <f t="shared" si="20"/>
        <v>4</v>
      </c>
      <c r="N201" s="169">
        <f t="shared" si="21"/>
        <v>0</v>
      </c>
      <c r="O201" s="198" t="s">
        <v>168</v>
      </c>
      <c r="P201" s="182">
        <v>0</v>
      </c>
      <c r="Q201" s="182">
        <v>0</v>
      </c>
      <c r="R201" s="182">
        <v>0</v>
      </c>
      <c r="S201" s="182">
        <f>HLOOKUP(O201,Pesos!$C$4:$H$8,4,FALSE)*R201</f>
        <v>0</v>
      </c>
      <c r="T201" s="182">
        <v>0</v>
      </c>
      <c r="U201" s="182">
        <v>0</v>
      </c>
      <c r="V201" s="182">
        <f t="shared" si="18"/>
        <v>0</v>
      </c>
      <c r="W201" s="1"/>
    </row>
    <row r="202" spans="1:23">
      <c r="A202" s="1"/>
      <c r="B202" s="606" t="s">
        <v>173</v>
      </c>
      <c r="C202" s="606" t="s">
        <v>770</v>
      </c>
      <c r="D202" s="176">
        <v>368018</v>
      </c>
      <c r="E202" s="176" t="s">
        <v>1165</v>
      </c>
      <c r="F202" s="607" t="s">
        <v>1166</v>
      </c>
      <c r="G202" s="176" t="s">
        <v>806</v>
      </c>
      <c r="H202" s="234">
        <v>44635</v>
      </c>
      <c r="I202" s="234">
        <v>44636</v>
      </c>
      <c r="J202" s="234">
        <v>44636</v>
      </c>
      <c r="K202" s="1"/>
      <c r="L202" s="1">
        <f t="shared" si="19"/>
        <v>1</v>
      </c>
      <c r="M202" s="1">
        <f t="shared" si="20"/>
        <v>1</v>
      </c>
      <c r="N202" s="169">
        <f t="shared" si="21"/>
        <v>0</v>
      </c>
      <c r="O202" s="198" t="s">
        <v>168</v>
      </c>
      <c r="P202" s="182">
        <v>0</v>
      </c>
      <c r="Q202" s="182">
        <v>0</v>
      </c>
      <c r="R202" s="182">
        <v>0</v>
      </c>
      <c r="S202" s="182">
        <f>HLOOKUP(O202,Pesos!$C$4:$H$8,4,FALSE)*R202</f>
        <v>0</v>
      </c>
      <c r="T202" s="182">
        <v>0</v>
      </c>
      <c r="U202" s="182">
        <v>0</v>
      </c>
      <c r="V202" s="182">
        <f t="shared" si="18"/>
        <v>0</v>
      </c>
      <c r="W202" s="1"/>
    </row>
    <row r="203" spans="1:23">
      <c r="A203" s="1"/>
      <c r="B203" s="606" t="s">
        <v>173</v>
      </c>
      <c r="C203" s="606" t="s">
        <v>770</v>
      </c>
      <c r="D203" s="176">
        <v>368512</v>
      </c>
      <c r="E203" s="176" t="s">
        <v>1167</v>
      </c>
      <c r="F203" s="607" t="s">
        <v>1168</v>
      </c>
      <c r="G203" s="176" t="s">
        <v>806</v>
      </c>
      <c r="H203" s="234">
        <v>44637</v>
      </c>
      <c r="I203" s="234">
        <v>44638</v>
      </c>
      <c r="J203" s="234">
        <v>44638</v>
      </c>
      <c r="K203" s="1"/>
      <c r="L203" s="1">
        <f t="shared" si="19"/>
        <v>1</v>
      </c>
      <c r="M203" s="1">
        <f t="shared" si="20"/>
        <v>1</v>
      </c>
      <c r="N203" s="169">
        <f t="shared" si="21"/>
        <v>0</v>
      </c>
      <c r="O203" s="198" t="s">
        <v>168</v>
      </c>
      <c r="P203" s="182">
        <v>0</v>
      </c>
      <c r="Q203" s="182">
        <v>0</v>
      </c>
      <c r="R203" s="182">
        <v>0</v>
      </c>
      <c r="S203" s="182">
        <f>HLOOKUP(O203,Pesos!$C$4:$H$8,4,FALSE)*R203</f>
        <v>0</v>
      </c>
      <c r="T203" s="182">
        <v>0</v>
      </c>
      <c r="U203" s="182">
        <v>0</v>
      </c>
      <c r="V203" s="182">
        <f t="shared" si="18"/>
        <v>0</v>
      </c>
      <c r="W203" s="1"/>
    </row>
    <row r="204" spans="1:23">
      <c r="A204" s="1"/>
      <c r="B204" s="606" t="s">
        <v>173</v>
      </c>
      <c r="C204" s="606" t="s">
        <v>770</v>
      </c>
      <c r="D204" s="176">
        <v>368528</v>
      </c>
      <c r="E204" s="176" t="s">
        <v>1169</v>
      </c>
      <c r="F204" s="607" t="s">
        <v>1170</v>
      </c>
      <c r="G204" s="176" t="s">
        <v>1171</v>
      </c>
      <c r="H204" s="234">
        <v>44637</v>
      </c>
      <c r="I204" s="234">
        <v>44639</v>
      </c>
      <c r="J204" s="234">
        <v>44639</v>
      </c>
      <c r="K204" s="1"/>
      <c r="L204" s="1">
        <f t="shared" si="19"/>
        <v>2</v>
      </c>
      <c r="M204" s="1">
        <f t="shared" si="20"/>
        <v>2</v>
      </c>
      <c r="N204" s="169">
        <f t="shared" si="21"/>
        <v>0</v>
      </c>
      <c r="O204" s="198" t="s">
        <v>168</v>
      </c>
      <c r="P204" s="182">
        <v>0</v>
      </c>
      <c r="Q204" s="182">
        <v>0</v>
      </c>
      <c r="R204" s="182">
        <v>0</v>
      </c>
      <c r="S204" s="182">
        <f>HLOOKUP(O204,Pesos!$C$4:$H$8,4,FALSE)*R204</f>
        <v>0</v>
      </c>
      <c r="T204" s="182">
        <v>0</v>
      </c>
      <c r="U204" s="182">
        <v>0</v>
      </c>
      <c r="V204" s="182">
        <f t="shared" si="18"/>
        <v>0</v>
      </c>
      <c r="W204" s="1"/>
    </row>
    <row r="205" spans="1:23">
      <c r="A205" s="1"/>
      <c r="B205" s="1" t="s">
        <v>135</v>
      </c>
      <c r="C205" s="1" t="s">
        <v>202</v>
      </c>
      <c r="D205" s="176"/>
      <c r="E205" s="176" t="s">
        <v>1172</v>
      </c>
      <c r="F205" s="1" t="s">
        <v>1173</v>
      </c>
      <c r="G205" s="176" t="s">
        <v>227</v>
      </c>
      <c r="H205" s="234">
        <v>44643</v>
      </c>
      <c r="I205" s="234">
        <v>44643</v>
      </c>
      <c r="J205" s="234">
        <v>44643</v>
      </c>
      <c r="K205" s="1"/>
      <c r="L205" s="1">
        <f t="shared" si="19"/>
        <v>1</v>
      </c>
      <c r="M205" s="1">
        <f t="shared" si="20"/>
        <v>1</v>
      </c>
      <c r="N205" s="169">
        <f t="shared" si="21"/>
        <v>0</v>
      </c>
      <c r="O205" s="198" t="s">
        <v>168</v>
      </c>
      <c r="P205" s="182">
        <v>0</v>
      </c>
      <c r="Q205" s="182">
        <v>0</v>
      </c>
      <c r="R205" s="182">
        <v>0</v>
      </c>
      <c r="S205" s="182">
        <f>HLOOKUP(O205,Pesos!$C$4:$H$8,4,FALSE)*R205</f>
        <v>0</v>
      </c>
      <c r="T205" s="182">
        <v>0</v>
      </c>
      <c r="U205" s="182">
        <v>0</v>
      </c>
      <c r="V205" s="182">
        <f t="shared" si="18"/>
        <v>0</v>
      </c>
      <c r="W205" s="1"/>
    </row>
    <row r="206" spans="1:23">
      <c r="A206" s="1"/>
      <c r="B206" s="1" t="s">
        <v>173</v>
      </c>
      <c r="C206" s="1" t="s">
        <v>770</v>
      </c>
      <c r="D206" s="608">
        <v>369606</v>
      </c>
      <c r="E206" s="198" t="s">
        <v>1174</v>
      </c>
      <c r="F206" s="198" t="s">
        <v>1175</v>
      </c>
      <c r="G206" s="176" t="s">
        <v>773</v>
      </c>
      <c r="H206" s="234">
        <v>44642</v>
      </c>
      <c r="I206" s="234">
        <v>44646</v>
      </c>
      <c r="J206" s="234">
        <v>44646</v>
      </c>
      <c r="K206" s="1"/>
      <c r="L206" s="1">
        <f t="shared" si="19"/>
        <v>4</v>
      </c>
      <c r="M206" s="1">
        <f t="shared" si="20"/>
        <v>4</v>
      </c>
      <c r="N206" s="169">
        <f t="shared" si="21"/>
        <v>0</v>
      </c>
      <c r="O206" s="198" t="s">
        <v>168</v>
      </c>
      <c r="P206" s="182">
        <v>0</v>
      </c>
      <c r="Q206" s="182">
        <v>0</v>
      </c>
      <c r="R206" s="182">
        <v>0</v>
      </c>
      <c r="S206" s="182">
        <f>HLOOKUP(O206,Pesos!$C$4:$H$8,4,FALSE)*R206</f>
        <v>0</v>
      </c>
      <c r="T206" s="182">
        <v>0</v>
      </c>
      <c r="U206" s="182">
        <v>0</v>
      </c>
      <c r="V206" s="182">
        <f t="shared" si="18"/>
        <v>0</v>
      </c>
      <c r="W206" s="1"/>
    </row>
    <row r="207" spans="1:23">
      <c r="A207" s="1"/>
      <c r="B207" s="1" t="s">
        <v>173</v>
      </c>
      <c r="C207" s="1" t="s">
        <v>770</v>
      </c>
      <c r="D207" s="608">
        <v>369843</v>
      </c>
      <c r="E207" s="198" t="s">
        <v>1176</v>
      </c>
      <c r="F207" s="198" t="s">
        <v>1177</v>
      </c>
      <c r="G207" s="176" t="s">
        <v>773</v>
      </c>
      <c r="H207" s="234">
        <v>44643</v>
      </c>
      <c r="I207" s="234">
        <v>44645</v>
      </c>
      <c r="J207" s="234">
        <v>44645</v>
      </c>
      <c r="K207" s="1"/>
      <c r="L207" s="1">
        <f t="shared" si="19"/>
        <v>2</v>
      </c>
      <c r="M207" s="1">
        <f t="shared" si="20"/>
        <v>2</v>
      </c>
      <c r="N207" s="169">
        <f t="shared" si="21"/>
        <v>0</v>
      </c>
      <c r="O207" s="198" t="s">
        <v>168</v>
      </c>
      <c r="P207" s="182">
        <v>0</v>
      </c>
      <c r="Q207" s="182">
        <v>0</v>
      </c>
      <c r="R207" s="182">
        <v>0</v>
      </c>
      <c r="S207" s="182">
        <f>HLOOKUP(O207,Pesos!$C$4:$H$8,4,FALSE)*R207</f>
        <v>0</v>
      </c>
      <c r="T207" s="182">
        <v>0</v>
      </c>
      <c r="U207" s="182">
        <v>0</v>
      </c>
      <c r="V207" s="182">
        <f t="shared" si="18"/>
        <v>0</v>
      </c>
      <c r="W207" s="1"/>
    </row>
    <row r="208" spans="1:23">
      <c r="A208" s="1"/>
      <c r="B208" s="1" t="s">
        <v>173</v>
      </c>
      <c r="C208" s="1" t="s">
        <v>202</v>
      </c>
      <c r="D208" s="176"/>
      <c r="E208" s="176" t="s">
        <v>1178</v>
      </c>
      <c r="F208" s="1" t="s">
        <v>1179</v>
      </c>
      <c r="G208" s="176" t="s">
        <v>144</v>
      </c>
      <c r="H208" s="234">
        <v>44650</v>
      </c>
      <c r="I208" s="234">
        <v>44650</v>
      </c>
      <c r="J208" s="234">
        <v>44650</v>
      </c>
      <c r="K208" s="1"/>
      <c r="L208" s="1">
        <f t="shared" si="19"/>
        <v>1</v>
      </c>
      <c r="M208" s="1">
        <f t="shared" si="20"/>
        <v>1</v>
      </c>
      <c r="N208" s="169">
        <f t="shared" si="21"/>
        <v>0</v>
      </c>
      <c r="O208" s="198" t="s">
        <v>168</v>
      </c>
      <c r="P208" s="182">
        <v>0</v>
      </c>
      <c r="Q208" s="182">
        <v>0</v>
      </c>
      <c r="R208" s="182">
        <v>0</v>
      </c>
      <c r="S208" s="182">
        <f>HLOOKUP(O208,Pesos!$C$4:$H$8,4,FALSE)*R208</f>
        <v>0</v>
      </c>
      <c r="T208" s="182">
        <v>0</v>
      </c>
      <c r="U208" s="182">
        <v>0</v>
      </c>
      <c r="V208" s="182">
        <f t="shared" si="18"/>
        <v>0</v>
      </c>
      <c r="W208" s="1"/>
    </row>
    <row r="209" spans="1:23">
      <c r="A209" s="1"/>
      <c r="B209" s="1" t="s">
        <v>173</v>
      </c>
      <c r="C209" s="1"/>
      <c r="D209" s="176">
        <v>340092</v>
      </c>
      <c r="E209" s="176" t="s">
        <v>1180</v>
      </c>
      <c r="F209" s="1" t="s">
        <v>1181</v>
      </c>
      <c r="G209" s="176" t="s">
        <v>806</v>
      </c>
      <c r="H209" s="234">
        <v>44650</v>
      </c>
      <c r="I209" s="234">
        <v>44650</v>
      </c>
      <c r="J209" s="234">
        <v>44650</v>
      </c>
      <c r="K209" s="1"/>
      <c r="L209" s="1">
        <f t="shared" si="19"/>
        <v>1</v>
      </c>
      <c r="M209" s="1">
        <f t="shared" si="20"/>
        <v>1</v>
      </c>
      <c r="N209" s="169">
        <f t="shared" si="21"/>
        <v>0</v>
      </c>
      <c r="O209" s="198" t="s">
        <v>168</v>
      </c>
      <c r="P209" s="182">
        <v>0</v>
      </c>
      <c r="Q209" s="182">
        <v>0</v>
      </c>
      <c r="R209" s="182">
        <v>0</v>
      </c>
      <c r="S209" s="182">
        <f>HLOOKUP(O209,Pesos!$C$4:$H$8,4,FALSE)*R209</f>
        <v>0</v>
      </c>
      <c r="T209" s="182">
        <v>0</v>
      </c>
      <c r="U209" s="182">
        <v>0</v>
      </c>
      <c r="V209" s="182">
        <f t="shared" si="18"/>
        <v>0</v>
      </c>
      <c r="W209" s="1"/>
    </row>
    <row r="210" spans="1:23">
      <c r="A210" s="1"/>
      <c r="B210" s="1" t="s">
        <v>173</v>
      </c>
      <c r="C210" s="1" t="s">
        <v>770</v>
      </c>
      <c r="D210" s="176">
        <v>370088</v>
      </c>
      <c r="E210" s="619" t="s">
        <v>1182</v>
      </c>
      <c r="F210" s="1" t="s">
        <v>1183</v>
      </c>
      <c r="G210" s="176" t="s">
        <v>773</v>
      </c>
      <c r="H210" s="234">
        <v>44645</v>
      </c>
      <c r="I210" s="234">
        <v>44650</v>
      </c>
      <c r="J210" s="234">
        <v>44650</v>
      </c>
      <c r="K210" s="1"/>
      <c r="L210" s="1">
        <f t="shared" si="19"/>
        <v>5</v>
      </c>
      <c r="M210" s="1">
        <f t="shared" si="20"/>
        <v>5</v>
      </c>
      <c r="N210" s="169">
        <f t="shared" si="21"/>
        <v>0</v>
      </c>
      <c r="O210" s="198" t="s">
        <v>168</v>
      </c>
      <c r="P210" s="182">
        <v>0</v>
      </c>
      <c r="Q210" s="182">
        <v>0</v>
      </c>
      <c r="R210" s="182">
        <v>0</v>
      </c>
      <c r="S210" s="182">
        <f>HLOOKUP(O210,Pesos!$C$4:$H$8,4,FALSE)*R210</f>
        <v>0</v>
      </c>
      <c r="T210" s="182">
        <v>0</v>
      </c>
      <c r="U210" s="182">
        <v>0</v>
      </c>
      <c r="V210" s="182">
        <f t="shared" si="18"/>
        <v>0</v>
      </c>
      <c r="W210" s="1"/>
    </row>
    <row r="211" spans="1:23">
      <c r="A211" s="1"/>
      <c r="B211" s="1" t="s">
        <v>170</v>
      </c>
      <c r="C211" s="1" t="s">
        <v>770</v>
      </c>
      <c r="D211" s="176">
        <v>365146</v>
      </c>
      <c r="E211" s="176" t="s">
        <v>1184</v>
      </c>
      <c r="F211" s="1" t="s">
        <v>1185</v>
      </c>
      <c r="G211" s="176" t="s">
        <v>978</v>
      </c>
      <c r="H211" s="234">
        <v>44627</v>
      </c>
      <c r="I211" s="234">
        <v>44752</v>
      </c>
      <c r="J211" s="234">
        <v>44752</v>
      </c>
      <c r="K211" s="1"/>
      <c r="L211" s="1">
        <f t="shared" si="19"/>
        <v>125</v>
      </c>
      <c r="M211" s="1">
        <f t="shared" si="20"/>
        <v>125</v>
      </c>
      <c r="N211" s="169">
        <f t="shared" si="21"/>
        <v>0</v>
      </c>
      <c r="O211" s="198" t="s">
        <v>168</v>
      </c>
      <c r="P211" s="182">
        <v>0</v>
      </c>
      <c r="Q211" s="182">
        <v>0</v>
      </c>
      <c r="R211" s="182">
        <v>0</v>
      </c>
      <c r="S211" s="182">
        <f>HLOOKUP(O211,Pesos!$C$4:$H$8,4,FALSE)*R211</f>
        <v>0</v>
      </c>
      <c r="T211" s="182">
        <v>0</v>
      </c>
      <c r="U211" s="182">
        <v>0</v>
      </c>
      <c r="V211" s="182">
        <f t="shared" si="18"/>
        <v>0</v>
      </c>
      <c r="W211" s="1"/>
    </row>
    <row r="212" spans="1:23">
      <c r="A212" s="1"/>
      <c r="B212" s="1" t="s">
        <v>170</v>
      </c>
      <c r="C212" s="1" t="s">
        <v>770</v>
      </c>
      <c r="D212" s="176">
        <v>362760</v>
      </c>
      <c r="E212" s="176" t="s">
        <v>1186</v>
      </c>
      <c r="F212" s="1" t="s">
        <v>1187</v>
      </c>
      <c r="G212" s="176" t="s">
        <v>1188</v>
      </c>
      <c r="H212" s="234">
        <v>44616</v>
      </c>
      <c r="I212" s="234">
        <v>44655</v>
      </c>
      <c r="J212" s="234">
        <v>44655</v>
      </c>
      <c r="K212" s="1"/>
      <c r="L212" s="1">
        <f t="shared" si="19"/>
        <v>39</v>
      </c>
      <c r="M212" s="1">
        <f t="shared" si="20"/>
        <v>39</v>
      </c>
      <c r="N212" s="169">
        <f t="shared" si="21"/>
        <v>0</v>
      </c>
      <c r="O212" s="198" t="s">
        <v>168</v>
      </c>
      <c r="P212" s="182">
        <v>0</v>
      </c>
      <c r="Q212" s="182">
        <v>0</v>
      </c>
      <c r="R212" s="182">
        <v>0</v>
      </c>
      <c r="S212" s="182">
        <f>HLOOKUP(O212,Pesos!$C$4:$H$8,4,FALSE)*R212</f>
        <v>0</v>
      </c>
      <c r="T212" s="182">
        <v>0</v>
      </c>
      <c r="U212" s="182">
        <v>0</v>
      </c>
      <c r="V212" s="182">
        <f t="shared" si="18"/>
        <v>0</v>
      </c>
      <c r="W212" s="1"/>
    </row>
    <row r="213" spans="1:23">
      <c r="A213" s="1"/>
      <c r="B213" s="1" t="s">
        <v>170</v>
      </c>
      <c r="C213" s="1" t="s">
        <v>770</v>
      </c>
      <c r="D213" s="176">
        <v>354842</v>
      </c>
      <c r="E213" s="176" t="s">
        <v>1189</v>
      </c>
      <c r="F213" s="1" t="s">
        <v>1190</v>
      </c>
      <c r="G213" s="176" t="s">
        <v>1188</v>
      </c>
      <c r="H213" s="234">
        <v>44586</v>
      </c>
      <c r="I213" s="234">
        <v>44638</v>
      </c>
      <c r="J213" s="234">
        <v>44638</v>
      </c>
      <c r="K213" s="1"/>
      <c r="L213" s="1">
        <f t="shared" si="19"/>
        <v>52</v>
      </c>
      <c r="M213" s="1">
        <f t="shared" si="20"/>
        <v>52</v>
      </c>
      <c r="N213" s="169">
        <f t="shared" si="21"/>
        <v>0</v>
      </c>
      <c r="O213" s="198" t="s">
        <v>168</v>
      </c>
      <c r="P213" s="182">
        <v>0</v>
      </c>
      <c r="Q213" s="182">
        <v>0</v>
      </c>
      <c r="R213" s="182">
        <v>0</v>
      </c>
      <c r="S213" s="182">
        <f>HLOOKUP(O213,Pesos!$C$4:$H$8,4,FALSE)*R213</f>
        <v>0</v>
      </c>
      <c r="T213" s="182">
        <v>0</v>
      </c>
      <c r="U213" s="182">
        <v>0</v>
      </c>
      <c r="V213" s="182">
        <f t="shared" si="18"/>
        <v>0</v>
      </c>
      <c r="W213" s="1"/>
    </row>
    <row r="214" spans="1:23">
      <c r="A214" s="1"/>
      <c r="B214" s="176" t="s">
        <v>171</v>
      </c>
      <c r="C214" s="177" t="s">
        <v>177</v>
      </c>
      <c r="D214" s="177" t="s">
        <v>177</v>
      </c>
      <c r="E214" s="177" t="s">
        <v>1191</v>
      </c>
      <c r="F214" s="177" t="s">
        <v>1191</v>
      </c>
      <c r="G214" s="176" t="s">
        <v>135</v>
      </c>
      <c r="H214" s="224">
        <v>44641</v>
      </c>
      <c r="I214" s="224">
        <v>44643</v>
      </c>
      <c r="J214" s="224">
        <v>44643</v>
      </c>
      <c r="K214" s="176" t="s">
        <v>177</v>
      </c>
      <c r="L214" s="1">
        <f t="shared" si="19"/>
        <v>2</v>
      </c>
      <c r="M214" s="1">
        <f t="shared" si="20"/>
        <v>2</v>
      </c>
      <c r="N214" s="169">
        <f t="shared" si="21"/>
        <v>0</v>
      </c>
      <c r="O214" s="198" t="s">
        <v>168</v>
      </c>
      <c r="P214" s="182">
        <v>0</v>
      </c>
      <c r="Q214" s="182">
        <v>0</v>
      </c>
      <c r="R214" s="182">
        <v>0</v>
      </c>
      <c r="S214" s="182">
        <f>HLOOKUP(O214,Pesos!$C$4:$H$8,4,FALSE)*R214</f>
        <v>0</v>
      </c>
      <c r="T214" s="182">
        <v>0</v>
      </c>
      <c r="U214" s="182">
        <v>0</v>
      </c>
      <c r="V214" s="182">
        <f t="shared" si="18"/>
        <v>0</v>
      </c>
      <c r="W214" s="1"/>
    </row>
    <row r="215" spans="1:23">
      <c r="A215" s="1"/>
      <c r="B215" s="230" t="s">
        <v>171</v>
      </c>
      <c r="C215" s="178" t="s">
        <v>177</v>
      </c>
      <c r="D215" s="178" t="s">
        <v>177</v>
      </c>
      <c r="E215" s="178" t="s">
        <v>1192</v>
      </c>
      <c r="F215" s="178" t="s">
        <v>1192</v>
      </c>
      <c r="G215" s="176" t="s">
        <v>139</v>
      </c>
      <c r="H215" s="225">
        <v>44643</v>
      </c>
      <c r="I215" s="225">
        <v>44649</v>
      </c>
      <c r="J215" s="225">
        <v>44649</v>
      </c>
      <c r="K215" s="230" t="s">
        <v>177</v>
      </c>
      <c r="L215" s="1">
        <f t="shared" si="19"/>
        <v>6</v>
      </c>
      <c r="M215" s="1">
        <f t="shared" si="20"/>
        <v>6</v>
      </c>
      <c r="N215" s="169">
        <f t="shared" si="21"/>
        <v>0</v>
      </c>
      <c r="O215" s="198" t="s">
        <v>168</v>
      </c>
      <c r="P215" s="182">
        <v>0</v>
      </c>
      <c r="Q215" s="182">
        <v>0</v>
      </c>
      <c r="R215" s="182">
        <v>0</v>
      </c>
      <c r="S215" s="182">
        <f>HLOOKUP(O215,Pesos!$C$4:$H$8,4,FALSE)*R215</f>
        <v>0</v>
      </c>
      <c r="T215" s="182">
        <v>0</v>
      </c>
      <c r="U215" s="182">
        <v>0</v>
      </c>
      <c r="V215" s="182">
        <f t="shared" si="18"/>
        <v>0</v>
      </c>
      <c r="W215" s="1"/>
    </row>
    <row r="216" spans="1:23">
      <c r="A216" s="1"/>
      <c r="B216" s="230" t="s">
        <v>171</v>
      </c>
      <c r="C216" s="178" t="s">
        <v>177</v>
      </c>
      <c r="D216" s="178" t="s">
        <v>177</v>
      </c>
      <c r="E216" s="178" t="s">
        <v>1193</v>
      </c>
      <c r="F216" s="178" t="s">
        <v>1193</v>
      </c>
      <c r="G216" s="176" t="s">
        <v>1194</v>
      </c>
      <c r="H216" s="225">
        <v>44645</v>
      </c>
      <c r="I216" s="225">
        <v>44651</v>
      </c>
      <c r="J216" s="225">
        <v>44651</v>
      </c>
      <c r="K216" s="230" t="s">
        <v>177</v>
      </c>
      <c r="L216" s="1">
        <f t="shared" si="19"/>
        <v>6</v>
      </c>
      <c r="M216" s="1">
        <f t="shared" si="20"/>
        <v>6</v>
      </c>
      <c r="N216" s="169">
        <f t="shared" si="21"/>
        <v>0</v>
      </c>
      <c r="O216" s="198" t="s">
        <v>168</v>
      </c>
      <c r="P216" s="182">
        <v>0</v>
      </c>
      <c r="Q216" s="182">
        <v>0</v>
      </c>
      <c r="R216" s="182">
        <v>0</v>
      </c>
      <c r="S216" s="182">
        <f>HLOOKUP(O216,Pesos!$C$4:$H$8,4,FALSE)*R216</f>
        <v>0</v>
      </c>
      <c r="T216" s="182">
        <v>0</v>
      </c>
      <c r="U216" s="182">
        <v>0</v>
      </c>
      <c r="V216" s="182">
        <f t="shared" si="18"/>
        <v>0</v>
      </c>
      <c r="W216" s="1"/>
    </row>
    <row r="217" spans="1:23">
      <c r="A217" s="1"/>
      <c r="B217" s="230" t="s">
        <v>171</v>
      </c>
      <c r="C217" s="178" t="s">
        <v>177</v>
      </c>
      <c r="D217" s="178" t="s">
        <v>177</v>
      </c>
      <c r="E217" s="178" t="s">
        <v>1195</v>
      </c>
      <c r="F217" s="178" t="s">
        <v>1196</v>
      </c>
      <c r="G217" s="176" t="s">
        <v>139</v>
      </c>
      <c r="H217" s="225">
        <v>44651</v>
      </c>
      <c r="I217" s="225">
        <v>44663</v>
      </c>
      <c r="J217" s="225">
        <v>44663</v>
      </c>
      <c r="K217" s="230" t="s">
        <v>1197</v>
      </c>
      <c r="L217" s="1">
        <f t="shared" si="19"/>
        <v>12</v>
      </c>
      <c r="M217" s="1">
        <f t="shared" si="20"/>
        <v>12</v>
      </c>
      <c r="N217" s="169">
        <f t="shared" si="21"/>
        <v>0</v>
      </c>
      <c r="O217" s="198" t="s">
        <v>168</v>
      </c>
      <c r="P217" s="182">
        <v>0</v>
      </c>
      <c r="Q217" s="182">
        <v>0</v>
      </c>
      <c r="R217" s="182">
        <v>0</v>
      </c>
      <c r="S217" s="182">
        <f>HLOOKUP(O217,Pesos!$C$4:$H$8,4,FALSE)*R217</f>
        <v>0</v>
      </c>
      <c r="T217" s="182">
        <v>0</v>
      </c>
      <c r="U217" s="182">
        <v>0</v>
      </c>
      <c r="V217" s="182">
        <f t="shared" si="18"/>
        <v>0</v>
      </c>
      <c r="W217" s="1"/>
    </row>
    <row r="218" spans="1:23">
      <c r="A218" s="1"/>
      <c r="B218" s="230" t="s">
        <v>171</v>
      </c>
      <c r="C218" s="178" t="s">
        <v>177</v>
      </c>
      <c r="D218" s="178" t="s">
        <v>177</v>
      </c>
      <c r="E218" s="178" t="s">
        <v>1198</v>
      </c>
      <c r="F218" s="178" t="s">
        <v>1198</v>
      </c>
      <c r="G218" s="176" t="s">
        <v>139</v>
      </c>
      <c r="H218" s="225">
        <v>44652</v>
      </c>
      <c r="I218" s="225">
        <v>44656</v>
      </c>
      <c r="J218" s="225">
        <v>44657</v>
      </c>
      <c r="K218" s="230" t="s">
        <v>177</v>
      </c>
      <c r="L218" s="1">
        <f t="shared" si="19"/>
        <v>4</v>
      </c>
      <c r="M218" s="1">
        <f t="shared" si="20"/>
        <v>5</v>
      </c>
      <c r="N218" s="169">
        <f t="shared" si="21"/>
        <v>0.25</v>
      </c>
      <c r="O218" s="198" t="s">
        <v>168</v>
      </c>
      <c r="P218" s="182">
        <v>0</v>
      </c>
      <c r="Q218" s="182">
        <v>0</v>
      </c>
      <c r="R218" s="182">
        <v>0</v>
      </c>
      <c r="S218" s="182">
        <f>HLOOKUP(O218,Pesos!$C$4:$H$8,4,FALSE)*R218</f>
        <v>0</v>
      </c>
      <c r="T218" s="182">
        <v>0</v>
      </c>
      <c r="U218" s="182">
        <v>0</v>
      </c>
      <c r="V218" s="182">
        <f t="shared" ref="V218:V249" si="22">Q218+S218+U218</f>
        <v>0</v>
      </c>
      <c r="W218" s="1"/>
    </row>
    <row r="219" spans="1:23">
      <c r="A219" s="1"/>
      <c r="B219" s="230" t="s">
        <v>171</v>
      </c>
      <c r="C219" s="178" t="s">
        <v>770</v>
      </c>
      <c r="D219" s="178">
        <v>370096</v>
      </c>
      <c r="E219" s="178" t="s">
        <v>1199</v>
      </c>
      <c r="F219" s="178" t="s">
        <v>1199</v>
      </c>
      <c r="G219" s="176" t="s">
        <v>139</v>
      </c>
      <c r="H219" s="225">
        <v>44645</v>
      </c>
      <c r="I219" s="225">
        <v>44647</v>
      </c>
      <c r="J219" s="225">
        <v>44647</v>
      </c>
      <c r="K219" s="230" t="s">
        <v>177</v>
      </c>
      <c r="L219" s="1">
        <f t="shared" si="19"/>
        <v>2</v>
      </c>
      <c r="M219" s="1">
        <f t="shared" si="20"/>
        <v>2</v>
      </c>
      <c r="N219" s="169">
        <f t="shared" si="21"/>
        <v>0</v>
      </c>
      <c r="O219" s="198" t="s">
        <v>168</v>
      </c>
      <c r="P219" s="182">
        <v>0</v>
      </c>
      <c r="Q219" s="182">
        <v>0</v>
      </c>
      <c r="R219" s="182">
        <v>0</v>
      </c>
      <c r="S219" s="182">
        <f>HLOOKUP(O219,Pesos!$C$4:$H$8,4,FALSE)*R219</f>
        <v>0</v>
      </c>
      <c r="T219" s="182">
        <v>0</v>
      </c>
      <c r="U219" s="182">
        <v>0</v>
      </c>
      <c r="V219" s="182">
        <f t="shared" si="22"/>
        <v>0</v>
      </c>
      <c r="W219" s="1"/>
    </row>
    <row r="220" spans="1:23">
      <c r="A220" s="1"/>
      <c r="B220" s="230" t="s">
        <v>171</v>
      </c>
      <c r="C220" s="178" t="s">
        <v>177</v>
      </c>
      <c r="D220" s="178" t="s">
        <v>177</v>
      </c>
      <c r="E220" s="178" t="s">
        <v>1200</v>
      </c>
      <c r="F220" s="178" t="s">
        <v>1200</v>
      </c>
      <c r="G220" s="176" t="s">
        <v>767</v>
      </c>
      <c r="H220" s="225">
        <v>44653</v>
      </c>
      <c r="I220" s="225">
        <v>44657</v>
      </c>
      <c r="J220" s="225">
        <v>44657</v>
      </c>
      <c r="K220" s="230" t="s">
        <v>177</v>
      </c>
      <c r="L220" s="1">
        <f t="shared" si="19"/>
        <v>4</v>
      </c>
      <c r="M220" s="1">
        <f t="shared" si="20"/>
        <v>4</v>
      </c>
      <c r="N220" s="169">
        <f t="shared" si="21"/>
        <v>0</v>
      </c>
      <c r="O220" s="198" t="s">
        <v>168</v>
      </c>
      <c r="P220" s="182">
        <v>0</v>
      </c>
      <c r="Q220" s="182">
        <v>0</v>
      </c>
      <c r="R220" s="182">
        <v>0</v>
      </c>
      <c r="S220" s="182">
        <f>HLOOKUP(O220,Pesos!$C$4:$H$8,4,FALSE)*R220</f>
        <v>0</v>
      </c>
      <c r="T220" s="182">
        <v>0</v>
      </c>
      <c r="U220" s="182">
        <v>0</v>
      </c>
      <c r="V220" s="182">
        <f t="shared" si="22"/>
        <v>0</v>
      </c>
      <c r="W220" s="1"/>
    </row>
    <row r="221" spans="1:23">
      <c r="A221" s="1"/>
      <c r="B221" s="1" t="s">
        <v>135</v>
      </c>
      <c r="C221" s="178" t="s">
        <v>770</v>
      </c>
      <c r="D221" s="667">
        <v>368828</v>
      </c>
      <c r="E221" s="176" t="s">
        <v>1201</v>
      </c>
      <c r="F221" s="176" t="s">
        <v>1201</v>
      </c>
      <c r="G221" s="747"/>
      <c r="H221" s="234"/>
      <c r="I221" s="234"/>
      <c r="J221" s="234"/>
      <c r="K221" s="1"/>
      <c r="L221" s="1">
        <f t="shared" ref="L221:L246" si="23">IF(EXACT(_xlfn.DAYS(H221,I221),0),1,_xlfn.DAYS(I221,H221))</f>
        <v>1</v>
      </c>
      <c r="M221" s="1">
        <f t="shared" ref="M221:M246" si="24">IF(EXACT(_xlfn.DAYS(H221,J221),0),1,_xlfn.DAYS(J221,H221))</f>
        <v>1</v>
      </c>
      <c r="N221" s="169">
        <f t="shared" si="21"/>
        <v>0</v>
      </c>
      <c r="O221" s="198" t="s">
        <v>168</v>
      </c>
      <c r="P221" s="182">
        <v>0</v>
      </c>
      <c r="Q221" s="182">
        <v>0</v>
      </c>
      <c r="R221" s="182">
        <v>0</v>
      </c>
      <c r="S221" s="182">
        <f>HLOOKUP(O221,Pesos!$C$4:$H$8,4,FALSE)*R221</f>
        <v>0</v>
      </c>
      <c r="T221" s="182">
        <v>0</v>
      </c>
      <c r="U221" s="182">
        <v>0</v>
      </c>
      <c r="V221" s="182">
        <f t="shared" si="22"/>
        <v>0</v>
      </c>
      <c r="W221" s="1"/>
    </row>
    <row r="222" spans="1:23">
      <c r="A222" s="1"/>
      <c r="B222" s="1" t="s">
        <v>135</v>
      </c>
      <c r="C222" s="178" t="s">
        <v>770</v>
      </c>
      <c r="D222" s="667">
        <v>368015</v>
      </c>
      <c r="E222" s="176" t="s">
        <v>1202</v>
      </c>
      <c r="F222" s="176" t="s">
        <v>1202</v>
      </c>
      <c r="G222" s="176"/>
      <c r="H222" s="234"/>
      <c r="I222" s="234"/>
      <c r="J222" s="234"/>
      <c r="K222" s="1"/>
      <c r="L222" s="1">
        <f t="shared" si="23"/>
        <v>1</v>
      </c>
      <c r="M222" s="1">
        <f t="shared" si="24"/>
        <v>1</v>
      </c>
      <c r="N222" s="169">
        <f t="shared" si="21"/>
        <v>0</v>
      </c>
      <c r="O222" s="198" t="s">
        <v>168</v>
      </c>
      <c r="P222" s="182">
        <v>0</v>
      </c>
      <c r="Q222" s="182">
        <v>0</v>
      </c>
      <c r="R222" s="182">
        <v>0</v>
      </c>
      <c r="S222" s="182">
        <f>HLOOKUP(O222,Pesos!$C$4:$H$8,4,FALSE)*R222</f>
        <v>0</v>
      </c>
      <c r="T222" s="182">
        <v>0</v>
      </c>
      <c r="U222" s="182">
        <v>0</v>
      </c>
      <c r="V222" s="182">
        <f t="shared" si="22"/>
        <v>0</v>
      </c>
      <c r="W222" s="1"/>
    </row>
    <row r="223" spans="1:23">
      <c r="A223" s="1"/>
      <c r="B223" s="1" t="s">
        <v>135</v>
      </c>
      <c r="C223" s="178" t="s">
        <v>770</v>
      </c>
      <c r="D223" s="667">
        <v>369481</v>
      </c>
      <c r="E223" s="176" t="s">
        <v>1203</v>
      </c>
      <c r="F223" s="176" t="s">
        <v>1203</v>
      </c>
      <c r="G223" s="176"/>
      <c r="H223" s="234"/>
      <c r="I223" s="234"/>
      <c r="J223" s="234"/>
      <c r="K223" s="1"/>
      <c r="L223" s="1">
        <f t="shared" si="23"/>
        <v>1</v>
      </c>
      <c r="M223" s="1">
        <f t="shared" si="24"/>
        <v>1</v>
      </c>
      <c r="N223" s="169">
        <f t="shared" si="21"/>
        <v>0</v>
      </c>
      <c r="O223" s="198" t="s">
        <v>168</v>
      </c>
      <c r="P223" s="182">
        <v>0</v>
      </c>
      <c r="Q223" s="182">
        <v>0</v>
      </c>
      <c r="R223" s="182">
        <v>0</v>
      </c>
      <c r="S223" s="182">
        <f>HLOOKUP(O223,Pesos!$C$4:$H$8,4,FALSE)*R223</f>
        <v>0</v>
      </c>
      <c r="T223" s="182">
        <v>0</v>
      </c>
      <c r="U223" s="182">
        <v>0</v>
      </c>
      <c r="V223" s="182">
        <f t="shared" si="22"/>
        <v>0</v>
      </c>
      <c r="W223" s="1"/>
    </row>
    <row r="224" spans="1:23">
      <c r="A224" s="1"/>
      <c r="B224" s="1" t="s">
        <v>135</v>
      </c>
      <c r="C224" s="178" t="s">
        <v>770</v>
      </c>
      <c r="D224" s="667">
        <v>368800</v>
      </c>
      <c r="E224" s="176" t="s">
        <v>1204</v>
      </c>
      <c r="F224" s="176" t="s">
        <v>1204</v>
      </c>
      <c r="G224" s="176"/>
      <c r="H224" s="234"/>
      <c r="I224" s="234"/>
      <c r="J224" s="234"/>
      <c r="K224" s="1"/>
      <c r="L224" s="1">
        <f t="shared" si="23"/>
        <v>1</v>
      </c>
      <c r="M224" s="1">
        <f t="shared" si="24"/>
        <v>1</v>
      </c>
      <c r="N224" s="169">
        <f t="shared" si="21"/>
        <v>0</v>
      </c>
      <c r="O224" s="198" t="s">
        <v>168</v>
      </c>
      <c r="P224" s="182">
        <v>0</v>
      </c>
      <c r="Q224" s="182">
        <v>0</v>
      </c>
      <c r="R224" s="182">
        <v>0</v>
      </c>
      <c r="S224" s="182">
        <f>HLOOKUP(O224,Pesos!$C$4:$H$8,4,FALSE)*R224</f>
        <v>0</v>
      </c>
      <c r="T224" s="182">
        <v>0</v>
      </c>
      <c r="U224" s="182">
        <v>0</v>
      </c>
      <c r="V224" s="182">
        <f t="shared" si="22"/>
        <v>0</v>
      </c>
      <c r="W224" s="1"/>
    </row>
    <row r="225" spans="1:23">
      <c r="A225" s="1"/>
      <c r="B225" s="1" t="s">
        <v>135</v>
      </c>
      <c r="C225" s="178" t="s">
        <v>770</v>
      </c>
      <c r="D225" s="667">
        <v>369621</v>
      </c>
      <c r="E225" s="176" t="s">
        <v>1205</v>
      </c>
      <c r="F225" s="176" t="s">
        <v>1205</v>
      </c>
      <c r="G225" s="176"/>
      <c r="H225" s="234"/>
      <c r="I225" s="234"/>
      <c r="J225" s="234"/>
      <c r="K225" s="1"/>
      <c r="L225" s="1">
        <f t="shared" si="23"/>
        <v>1</v>
      </c>
      <c r="M225" s="1">
        <f t="shared" si="24"/>
        <v>1</v>
      </c>
      <c r="N225" s="169">
        <f t="shared" si="21"/>
        <v>0</v>
      </c>
      <c r="O225" s="198" t="s">
        <v>168</v>
      </c>
      <c r="P225" s="182">
        <v>0</v>
      </c>
      <c r="Q225" s="182">
        <v>0</v>
      </c>
      <c r="R225" s="182">
        <v>0</v>
      </c>
      <c r="S225" s="182">
        <f>HLOOKUP(O225,Pesos!$C$4:$H$8,4,FALSE)*R225</f>
        <v>0</v>
      </c>
      <c r="T225" s="182">
        <v>0</v>
      </c>
      <c r="U225" s="182">
        <v>0</v>
      </c>
      <c r="V225" s="182">
        <f t="shared" si="22"/>
        <v>0</v>
      </c>
      <c r="W225" s="1"/>
    </row>
    <row r="226" spans="1:23">
      <c r="A226" s="1"/>
      <c r="B226" s="1" t="s">
        <v>135</v>
      </c>
      <c r="C226" s="178" t="s">
        <v>770</v>
      </c>
      <c r="D226" s="667">
        <v>369486</v>
      </c>
      <c r="E226" s="176" t="s">
        <v>1206</v>
      </c>
      <c r="F226" s="176" t="s">
        <v>1206</v>
      </c>
      <c r="G226" s="176"/>
      <c r="H226" s="234"/>
      <c r="I226" s="234"/>
      <c r="J226" s="234"/>
      <c r="K226" s="1"/>
      <c r="L226" s="1">
        <f t="shared" si="23"/>
        <v>1</v>
      </c>
      <c r="M226" s="1">
        <f t="shared" si="24"/>
        <v>1</v>
      </c>
      <c r="N226" s="169">
        <f t="shared" si="21"/>
        <v>0</v>
      </c>
      <c r="O226" s="198" t="s">
        <v>168</v>
      </c>
      <c r="P226" s="182">
        <v>0</v>
      </c>
      <c r="Q226" s="182">
        <v>0</v>
      </c>
      <c r="R226" s="182">
        <v>0</v>
      </c>
      <c r="S226" s="182">
        <f>HLOOKUP(O226,Pesos!$C$4:$H$8,4,FALSE)*R226</f>
        <v>0</v>
      </c>
      <c r="T226" s="182">
        <v>0</v>
      </c>
      <c r="U226" s="182">
        <v>0</v>
      </c>
      <c r="V226" s="182">
        <f t="shared" si="22"/>
        <v>0</v>
      </c>
      <c r="W226" s="1"/>
    </row>
    <row r="227" spans="1:23">
      <c r="A227" s="1"/>
      <c r="B227" s="1" t="s">
        <v>135</v>
      </c>
      <c r="C227" s="178" t="s">
        <v>770</v>
      </c>
      <c r="D227" s="667">
        <v>369349</v>
      </c>
      <c r="E227" s="176" t="s">
        <v>1205</v>
      </c>
      <c r="F227" s="176" t="s">
        <v>1205</v>
      </c>
      <c r="G227" s="176"/>
      <c r="H227" s="234"/>
      <c r="I227" s="234"/>
      <c r="J227" s="234"/>
      <c r="K227" s="1"/>
      <c r="L227" s="1">
        <f t="shared" si="23"/>
        <v>1</v>
      </c>
      <c r="M227" s="1">
        <f t="shared" si="24"/>
        <v>1</v>
      </c>
      <c r="N227" s="169">
        <f t="shared" si="21"/>
        <v>0</v>
      </c>
      <c r="O227" s="198" t="s">
        <v>168</v>
      </c>
      <c r="P227" s="182">
        <v>0</v>
      </c>
      <c r="Q227" s="182">
        <v>0</v>
      </c>
      <c r="R227" s="182">
        <v>0</v>
      </c>
      <c r="S227" s="182">
        <f>HLOOKUP(O227,Pesos!$C$4:$H$8,4,FALSE)*R227</f>
        <v>0</v>
      </c>
      <c r="T227" s="182">
        <v>0</v>
      </c>
      <c r="U227" s="182">
        <v>0</v>
      </c>
      <c r="V227" s="182">
        <f t="shared" si="22"/>
        <v>0</v>
      </c>
      <c r="W227" s="1"/>
    </row>
    <row r="228" spans="1:23">
      <c r="A228" s="1"/>
      <c r="B228" s="1" t="s">
        <v>135</v>
      </c>
      <c r="C228" s="178" t="s">
        <v>770</v>
      </c>
      <c r="D228" s="667">
        <v>368708</v>
      </c>
      <c r="E228" s="176" t="s">
        <v>1207</v>
      </c>
      <c r="F228" s="176" t="s">
        <v>1207</v>
      </c>
      <c r="G228" s="176"/>
      <c r="H228" s="234"/>
      <c r="I228" s="234"/>
      <c r="J228" s="234"/>
      <c r="K228" s="1"/>
      <c r="L228" s="1">
        <f t="shared" si="23"/>
        <v>1</v>
      </c>
      <c r="M228" s="1">
        <f t="shared" si="24"/>
        <v>1</v>
      </c>
      <c r="N228" s="169">
        <f t="shared" si="21"/>
        <v>0</v>
      </c>
      <c r="O228" s="198" t="s">
        <v>168</v>
      </c>
      <c r="P228" s="182">
        <v>0</v>
      </c>
      <c r="Q228" s="182">
        <v>0</v>
      </c>
      <c r="R228" s="182">
        <v>0</v>
      </c>
      <c r="S228" s="182">
        <f>HLOOKUP(O228,Pesos!$C$4:$H$8,4,FALSE)*R228</f>
        <v>0</v>
      </c>
      <c r="T228" s="182">
        <v>0</v>
      </c>
      <c r="U228" s="182">
        <v>0</v>
      </c>
      <c r="V228" s="182">
        <f t="shared" si="22"/>
        <v>0</v>
      </c>
      <c r="W228" s="1"/>
    </row>
    <row r="229" spans="1:23">
      <c r="A229" s="1"/>
      <c r="B229" s="1" t="s">
        <v>135</v>
      </c>
      <c r="C229" s="178" t="s">
        <v>770</v>
      </c>
      <c r="D229" s="667">
        <v>368447</v>
      </c>
      <c r="E229" s="176" t="s">
        <v>1208</v>
      </c>
      <c r="F229" s="176" t="s">
        <v>1208</v>
      </c>
      <c r="G229" s="176"/>
      <c r="H229" s="234"/>
      <c r="I229" s="234"/>
      <c r="J229" s="234"/>
      <c r="K229" s="1"/>
      <c r="L229" s="1">
        <f t="shared" si="23"/>
        <v>1</v>
      </c>
      <c r="M229" s="1">
        <f t="shared" si="24"/>
        <v>1</v>
      </c>
      <c r="N229" s="169">
        <f t="shared" si="21"/>
        <v>0</v>
      </c>
      <c r="O229" s="198" t="s">
        <v>168</v>
      </c>
      <c r="P229" s="182">
        <v>0</v>
      </c>
      <c r="Q229" s="182">
        <v>0</v>
      </c>
      <c r="R229" s="182">
        <v>0</v>
      </c>
      <c r="S229" s="182">
        <f>HLOOKUP(O229,Pesos!$C$4:$H$8,4,FALSE)*R229</f>
        <v>0</v>
      </c>
      <c r="T229" s="182">
        <v>0</v>
      </c>
      <c r="U229" s="182">
        <v>0</v>
      </c>
      <c r="V229" s="182">
        <f t="shared" si="22"/>
        <v>0</v>
      </c>
      <c r="W229" s="1"/>
    </row>
    <row r="230" spans="1:23">
      <c r="A230" s="1"/>
      <c r="B230" s="1" t="s">
        <v>135</v>
      </c>
      <c r="C230" s="178" t="s">
        <v>770</v>
      </c>
      <c r="D230" s="667">
        <v>368523</v>
      </c>
      <c r="E230" s="176" t="s">
        <v>1209</v>
      </c>
      <c r="F230" s="176" t="s">
        <v>1209</v>
      </c>
      <c r="G230" s="176"/>
      <c r="H230" s="234"/>
      <c r="I230" s="234"/>
      <c r="J230" s="234"/>
      <c r="K230" s="1"/>
      <c r="L230" s="1">
        <f t="shared" si="23"/>
        <v>1</v>
      </c>
      <c r="M230" s="1">
        <f t="shared" si="24"/>
        <v>1</v>
      </c>
      <c r="N230" s="169">
        <f t="shared" si="21"/>
        <v>0</v>
      </c>
      <c r="O230" s="198" t="s">
        <v>168</v>
      </c>
      <c r="P230" s="182">
        <v>0</v>
      </c>
      <c r="Q230" s="182">
        <v>0</v>
      </c>
      <c r="R230" s="182">
        <v>0</v>
      </c>
      <c r="S230" s="182">
        <f>HLOOKUP(O230,Pesos!$C$4:$H$8,4,FALSE)*R230</f>
        <v>0</v>
      </c>
      <c r="T230" s="182">
        <v>0</v>
      </c>
      <c r="U230" s="182">
        <v>0</v>
      </c>
      <c r="V230" s="182">
        <f t="shared" si="22"/>
        <v>0</v>
      </c>
      <c r="W230" s="1"/>
    </row>
    <row r="231" spans="1:23">
      <c r="A231" s="1"/>
      <c r="B231" s="1" t="s">
        <v>135</v>
      </c>
      <c r="C231" s="178" t="s">
        <v>770</v>
      </c>
      <c r="D231" s="667">
        <v>368505</v>
      </c>
      <c r="E231" s="176" t="s">
        <v>1210</v>
      </c>
      <c r="F231" s="176" t="s">
        <v>1210</v>
      </c>
      <c r="G231" s="176"/>
      <c r="H231" s="234"/>
      <c r="I231" s="234"/>
      <c r="J231" s="234"/>
      <c r="K231" s="1"/>
      <c r="L231" s="1">
        <f t="shared" si="23"/>
        <v>1</v>
      </c>
      <c r="M231" s="1">
        <f t="shared" si="24"/>
        <v>1</v>
      </c>
      <c r="N231" s="169">
        <f t="shared" si="21"/>
        <v>0</v>
      </c>
      <c r="O231" s="198" t="s">
        <v>168</v>
      </c>
      <c r="P231" s="182">
        <v>0</v>
      </c>
      <c r="Q231" s="182">
        <v>0</v>
      </c>
      <c r="R231" s="182">
        <v>0</v>
      </c>
      <c r="S231" s="182">
        <f>HLOOKUP(O231,Pesos!$C$4:$H$8,4,FALSE)*R231</f>
        <v>0</v>
      </c>
      <c r="T231" s="182">
        <v>0</v>
      </c>
      <c r="U231" s="182">
        <v>0</v>
      </c>
      <c r="V231" s="182">
        <f t="shared" si="22"/>
        <v>0</v>
      </c>
      <c r="W231" s="1"/>
    </row>
    <row r="232" spans="1:23">
      <c r="A232" s="1"/>
      <c r="B232" s="1" t="s">
        <v>135</v>
      </c>
      <c r="C232" s="178" t="s">
        <v>770</v>
      </c>
      <c r="D232" s="667">
        <v>368423</v>
      </c>
      <c r="E232" s="176" t="s">
        <v>1208</v>
      </c>
      <c r="F232" s="176" t="s">
        <v>1208</v>
      </c>
      <c r="G232" s="176"/>
      <c r="H232" s="234"/>
      <c r="I232" s="234"/>
      <c r="J232" s="234"/>
      <c r="K232" s="1"/>
      <c r="L232" s="1">
        <f t="shared" si="23"/>
        <v>1</v>
      </c>
      <c r="M232" s="1">
        <f t="shared" si="24"/>
        <v>1</v>
      </c>
      <c r="N232" s="169">
        <f t="shared" si="21"/>
        <v>0</v>
      </c>
      <c r="O232" s="198" t="s">
        <v>168</v>
      </c>
      <c r="P232" s="182">
        <v>0</v>
      </c>
      <c r="Q232" s="182">
        <v>0</v>
      </c>
      <c r="R232" s="182">
        <v>0</v>
      </c>
      <c r="S232" s="182">
        <f>HLOOKUP(O232,Pesos!$C$4:$H$8,4,FALSE)*R232</f>
        <v>0</v>
      </c>
      <c r="T232" s="182">
        <v>0</v>
      </c>
      <c r="U232" s="182">
        <v>0</v>
      </c>
      <c r="V232" s="182">
        <f t="shared" si="22"/>
        <v>0</v>
      </c>
      <c r="W232" s="1"/>
    </row>
    <row r="233" spans="1:23">
      <c r="A233" s="1"/>
      <c r="B233" s="1" t="s">
        <v>135</v>
      </c>
      <c r="C233" s="178" t="s">
        <v>770</v>
      </c>
      <c r="D233" s="667">
        <v>368298</v>
      </c>
      <c r="E233" s="176" t="s">
        <v>1211</v>
      </c>
      <c r="F233" s="176" t="s">
        <v>1211</v>
      </c>
      <c r="G233" s="176"/>
      <c r="H233" s="234"/>
      <c r="I233" s="234"/>
      <c r="J233" s="234"/>
      <c r="K233" s="1"/>
      <c r="L233" s="1">
        <f t="shared" si="23"/>
        <v>1</v>
      </c>
      <c r="M233" s="1">
        <f t="shared" si="24"/>
        <v>1</v>
      </c>
      <c r="N233" s="169">
        <f t="shared" si="21"/>
        <v>0</v>
      </c>
      <c r="O233" s="198" t="s">
        <v>168</v>
      </c>
      <c r="P233" s="182">
        <v>0</v>
      </c>
      <c r="Q233" s="182">
        <v>0</v>
      </c>
      <c r="R233" s="182">
        <v>0</v>
      </c>
      <c r="S233" s="182">
        <f>HLOOKUP(O233,Pesos!$C$4:$H$8,4,FALSE)*R233</f>
        <v>0</v>
      </c>
      <c r="T233" s="182">
        <v>0</v>
      </c>
      <c r="U233" s="182">
        <v>0</v>
      </c>
      <c r="V233" s="182">
        <f t="shared" si="22"/>
        <v>0</v>
      </c>
      <c r="W233" s="1"/>
    </row>
    <row r="234" spans="1:23">
      <c r="A234" s="1"/>
      <c r="B234" s="1" t="s">
        <v>135</v>
      </c>
      <c r="C234" s="178" t="s">
        <v>770</v>
      </c>
      <c r="D234" s="667">
        <v>367268</v>
      </c>
      <c r="E234" s="176" t="s">
        <v>1208</v>
      </c>
      <c r="F234" s="176" t="s">
        <v>1208</v>
      </c>
      <c r="G234" s="176"/>
      <c r="H234" s="234"/>
      <c r="I234" s="234"/>
      <c r="J234" s="234"/>
      <c r="K234" s="1"/>
      <c r="L234" s="1">
        <f t="shared" si="23"/>
        <v>1</v>
      </c>
      <c r="M234" s="1">
        <f t="shared" si="24"/>
        <v>1</v>
      </c>
      <c r="N234" s="169">
        <f t="shared" si="21"/>
        <v>0</v>
      </c>
      <c r="O234" s="198" t="s">
        <v>168</v>
      </c>
      <c r="P234" s="182">
        <v>0</v>
      </c>
      <c r="Q234" s="182">
        <v>0</v>
      </c>
      <c r="R234" s="182">
        <v>0</v>
      </c>
      <c r="S234" s="182">
        <f>HLOOKUP(O234,Pesos!$C$4:$H$8,4,FALSE)*R234</f>
        <v>0</v>
      </c>
      <c r="T234" s="182">
        <v>0</v>
      </c>
      <c r="U234" s="182">
        <v>0</v>
      </c>
      <c r="V234" s="182">
        <f t="shared" si="22"/>
        <v>0</v>
      </c>
      <c r="W234" s="1"/>
    </row>
    <row r="235" spans="1:23">
      <c r="A235" s="1"/>
      <c r="B235" s="1" t="s">
        <v>135</v>
      </c>
      <c r="C235" s="178" t="s">
        <v>770</v>
      </c>
      <c r="D235" s="667">
        <v>367258</v>
      </c>
      <c r="E235" s="176" t="s">
        <v>1208</v>
      </c>
      <c r="F235" s="176" t="s">
        <v>1208</v>
      </c>
      <c r="G235" s="176"/>
      <c r="H235" s="234"/>
      <c r="I235" s="234"/>
      <c r="J235" s="234"/>
      <c r="K235" s="1"/>
      <c r="L235" s="1">
        <f t="shared" si="23"/>
        <v>1</v>
      </c>
      <c r="M235" s="1">
        <f t="shared" si="24"/>
        <v>1</v>
      </c>
      <c r="N235" s="169">
        <f t="shared" si="21"/>
        <v>0</v>
      </c>
      <c r="O235" s="198" t="s">
        <v>168</v>
      </c>
      <c r="P235" s="182">
        <v>0</v>
      </c>
      <c r="Q235" s="182">
        <v>0</v>
      </c>
      <c r="R235" s="182">
        <v>0</v>
      </c>
      <c r="S235" s="182">
        <f>HLOOKUP(O235,Pesos!$C$4:$H$8,4,FALSE)*R235</f>
        <v>0</v>
      </c>
      <c r="T235" s="182">
        <v>0</v>
      </c>
      <c r="U235" s="182">
        <v>0</v>
      </c>
      <c r="V235" s="182">
        <f t="shared" si="22"/>
        <v>0</v>
      </c>
      <c r="W235" s="1"/>
    </row>
    <row r="236" spans="1:23">
      <c r="A236" s="1"/>
      <c r="B236" s="1" t="s">
        <v>135</v>
      </c>
      <c r="C236" s="178" t="s">
        <v>770</v>
      </c>
      <c r="D236" s="667">
        <v>360922</v>
      </c>
      <c r="E236" s="176" t="s">
        <v>1212</v>
      </c>
      <c r="F236" s="176" t="s">
        <v>1212</v>
      </c>
      <c r="G236" s="176"/>
      <c r="H236" s="234"/>
      <c r="I236" s="234"/>
      <c r="J236" s="234"/>
      <c r="K236" s="1"/>
      <c r="L236" s="1">
        <f t="shared" si="23"/>
        <v>1</v>
      </c>
      <c r="M236" s="1">
        <f t="shared" si="24"/>
        <v>1</v>
      </c>
      <c r="N236" s="169">
        <f t="shared" si="21"/>
        <v>0</v>
      </c>
      <c r="O236" s="198" t="s">
        <v>168</v>
      </c>
      <c r="P236" s="182">
        <v>0</v>
      </c>
      <c r="Q236" s="182">
        <v>0</v>
      </c>
      <c r="R236" s="182">
        <v>0</v>
      </c>
      <c r="S236" s="182">
        <f>HLOOKUP(O236,Pesos!$C$4:$H$8,4,FALSE)*R236</f>
        <v>0</v>
      </c>
      <c r="T236" s="182">
        <v>0</v>
      </c>
      <c r="U236" s="182">
        <v>0</v>
      </c>
      <c r="V236" s="182">
        <f t="shared" si="22"/>
        <v>0</v>
      </c>
      <c r="W236" s="1"/>
    </row>
    <row r="237" spans="1:23">
      <c r="A237" s="1"/>
      <c r="B237" s="1" t="s">
        <v>135</v>
      </c>
      <c r="C237" s="178" t="s">
        <v>770</v>
      </c>
      <c r="D237" s="667">
        <v>363458</v>
      </c>
      <c r="E237" s="176" t="s">
        <v>1213</v>
      </c>
      <c r="F237" s="176" t="s">
        <v>1213</v>
      </c>
      <c r="G237" s="176"/>
      <c r="H237" s="234"/>
      <c r="I237" s="234"/>
      <c r="J237" s="234"/>
      <c r="K237" s="1"/>
      <c r="L237" s="1">
        <f t="shared" si="23"/>
        <v>1</v>
      </c>
      <c r="M237" s="1">
        <f t="shared" si="24"/>
        <v>1</v>
      </c>
      <c r="N237" s="169">
        <f t="shared" si="21"/>
        <v>0</v>
      </c>
      <c r="O237" s="198" t="s">
        <v>168</v>
      </c>
      <c r="P237" s="182">
        <v>0</v>
      </c>
      <c r="Q237" s="182">
        <v>0</v>
      </c>
      <c r="R237" s="182">
        <v>0</v>
      </c>
      <c r="S237" s="182">
        <f>HLOOKUP(O237,Pesos!$C$4:$H$8,4,FALSE)*R237</f>
        <v>0</v>
      </c>
      <c r="T237" s="182">
        <v>0</v>
      </c>
      <c r="U237" s="182">
        <v>0</v>
      </c>
      <c r="V237" s="182">
        <f t="shared" si="22"/>
        <v>0</v>
      </c>
      <c r="W237" s="1"/>
    </row>
    <row r="238" spans="1:23">
      <c r="A238" s="1"/>
      <c r="B238" s="1" t="s">
        <v>135</v>
      </c>
      <c r="C238" s="178" t="s">
        <v>770</v>
      </c>
      <c r="D238" s="667">
        <v>346654</v>
      </c>
      <c r="E238" s="176" t="s">
        <v>1214</v>
      </c>
      <c r="F238" s="176" t="s">
        <v>1214</v>
      </c>
      <c r="G238" s="176"/>
      <c r="H238" s="234"/>
      <c r="I238" s="234"/>
      <c r="J238" s="234"/>
      <c r="K238" s="1"/>
      <c r="L238" s="1">
        <f t="shared" si="23"/>
        <v>1</v>
      </c>
      <c r="M238" s="1">
        <f t="shared" si="24"/>
        <v>1</v>
      </c>
      <c r="N238" s="169">
        <f t="shared" si="21"/>
        <v>0</v>
      </c>
      <c r="O238" s="198" t="s">
        <v>168</v>
      </c>
      <c r="P238" s="182">
        <v>0</v>
      </c>
      <c r="Q238" s="182">
        <v>0</v>
      </c>
      <c r="R238" s="182">
        <v>0</v>
      </c>
      <c r="S238" s="182">
        <f>HLOOKUP(O238,Pesos!$C$4:$H$8,4,FALSE)*R238</f>
        <v>0</v>
      </c>
      <c r="T238" s="182">
        <v>0</v>
      </c>
      <c r="U238" s="182">
        <v>0</v>
      </c>
      <c r="V238" s="182">
        <f t="shared" si="22"/>
        <v>0</v>
      </c>
      <c r="W238" s="1"/>
    </row>
    <row r="239" spans="1:23">
      <c r="A239" s="1"/>
      <c r="B239" s="1" t="s">
        <v>135</v>
      </c>
      <c r="C239" s="178" t="s">
        <v>770</v>
      </c>
      <c r="D239" s="667">
        <v>360330</v>
      </c>
      <c r="E239" s="176" t="s">
        <v>1215</v>
      </c>
      <c r="F239" s="176" t="s">
        <v>1215</v>
      </c>
      <c r="G239" s="176"/>
      <c r="H239" s="234"/>
      <c r="I239" s="234"/>
      <c r="J239" s="234"/>
      <c r="K239" s="1"/>
      <c r="L239" s="1">
        <f t="shared" si="23"/>
        <v>1</v>
      </c>
      <c r="M239" s="1">
        <f t="shared" si="24"/>
        <v>1</v>
      </c>
      <c r="N239" s="169">
        <f t="shared" si="21"/>
        <v>0</v>
      </c>
      <c r="O239" s="198" t="s">
        <v>168</v>
      </c>
      <c r="P239" s="182">
        <v>0</v>
      </c>
      <c r="Q239" s="182">
        <v>0</v>
      </c>
      <c r="R239" s="182">
        <v>0</v>
      </c>
      <c r="S239" s="182">
        <f>HLOOKUP(O239,Pesos!$C$4:$H$8,4,FALSE)*R239</f>
        <v>0</v>
      </c>
      <c r="T239" s="182">
        <v>0</v>
      </c>
      <c r="U239" s="182">
        <v>0</v>
      </c>
      <c r="V239" s="182">
        <f t="shared" si="22"/>
        <v>0</v>
      </c>
      <c r="W239" s="1"/>
    </row>
    <row r="240" spans="1:23">
      <c r="A240" s="1"/>
      <c r="B240" s="1" t="s">
        <v>135</v>
      </c>
      <c r="C240" s="178" t="s">
        <v>770</v>
      </c>
      <c r="D240" s="667">
        <v>359718</v>
      </c>
      <c r="E240" s="176" t="s">
        <v>1208</v>
      </c>
      <c r="F240" s="176" t="s">
        <v>1208</v>
      </c>
      <c r="G240" s="176"/>
      <c r="H240" s="234"/>
      <c r="I240" s="234"/>
      <c r="J240" s="234"/>
      <c r="K240" s="1"/>
      <c r="L240" s="1">
        <f t="shared" si="23"/>
        <v>1</v>
      </c>
      <c r="M240" s="1">
        <f t="shared" si="24"/>
        <v>1</v>
      </c>
      <c r="N240" s="169">
        <f t="shared" si="21"/>
        <v>0</v>
      </c>
      <c r="O240" s="198" t="s">
        <v>168</v>
      </c>
      <c r="P240" s="182">
        <v>0</v>
      </c>
      <c r="Q240" s="182">
        <v>0</v>
      </c>
      <c r="R240" s="182">
        <v>0</v>
      </c>
      <c r="S240" s="182">
        <f>HLOOKUP(O240,Pesos!$C$4:$H$8,4,FALSE)*R240</f>
        <v>0</v>
      </c>
      <c r="T240" s="182">
        <v>0</v>
      </c>
      <c r="U240" s="182">
        <v>0</v>
      </c>
      <c r="V240" s="182">
        <f t="shared" si="22"/>
        <v>0</v>
      </c>
      <c r="W240" s="1"/>
    </row>
    <row r="241" spans="1:23">
      <c r="A241" s="1"/>
      <c r="B241" s="1" t="s">
        <v>135</v>
      </c>
      <c r="C241" s="178" t="s">
        <v>770</v>
      </c>
      <c r="D241" s="667">
        <v>371526</v>
      </c>
      <c r="E241" s="176" t="s">
        <v>1216</v>
      </c>
      <c r="F241" s="1" t="s">
        <v>1217</v>
      </c>
      <c r="G241" s="176" t="s">
        <v>1218</v>
      </c>
      <c r="H241" s="234">
        <v>44657</v>
      </c>
      <c r="I241" s="234">
        <v>44659</v>
      </c>
      <c r="J241" s="234">
        <v>44659</v>
      </c>
      <c r="K241" s="1"/>
      <c r="L241" s="1">
        <f t="shared" si="23"/>
        <v>2</v>
      </c>
      <c r="M241" s="1">
        <f t="shared" si="24"/>
        <v>2</v>
      </c>
      <c r="N241" s="169">
        <f t="shared" si="21"/>
        <v>0</v>
      </c>
      <c r="O241" s="198" t="s">
        <v>168</v>
      </c>
      <c r="P241" s="182">
        <v>0</v>
      </c>
      <c r="Q241" s="182">
        <v>0</v>
      </c>
      <c r="R241" s="182">
        <v>0</v>
      </c>
      <c r="S241" s="182">
        <f>HLOOKUP(O241,Pesos!$C$4:$H$8,4,FALSE)*R241</f>
        <v>0</v>
      </c>
      <c r="T241" s="182">
        <v>0</v>
      </c>
      <c r="U241" s="182">
        <v>0</v>
      </c>
      <c r="V241" s="182">
        <f t="shared" si="22"/>
        <v>0</v>
      </c>
      <c r="W241" s="1"/>
    </row>
    <row r="242" spans="1:23">
      <c r="A242" s="1"/>
      <c r="B242" s="1" t="s">
        <v>135</v>
      </c>
      <c r="C242" s="178"/>
      <c r="D242" s="176"/>
      <c r="E242" s="176" t="s">
        <v>1219</v>
      </c>
      <c r="F242" s="176" t="s">
        <v>1220</v>
      </c>
      <c r="G242" s="176" t="s">
        <v>1221</v>
      </c>
      <c r="H242" s="234">
        <v>44655</v>
      </c>
      <c r="I242" s="234">
        <v>44655</v>
      </c>
      <c r="J242" s="234">
        <v>44655</v>
      </c>
      <c r="K242" s="1"/>
      <c r="L242" s="1">
        <f t="shared" si="23"/>
        <v>1</v>
      </c>
      <c r="M242" s="1">
        <f t="shared" si="24"/>
        <v>1</v>
      </c>
      <c r="N242" s="169">
        <f t="shared" si="21"/>
        <v>0</v>
      </c>
      <c r="O242" s="198" t="s">
        <v>168</v>
      </c>
      <c r="P242" s="182">
        <v>0</v>
      </c>
      <c r="Q242" s="182">
        <v>0</v>
      </c>
      <c r="R242" s="182">
        <v>0</v>
      </c>
      <c r="S242" s="182">
        <f>HLOOKUP(O242,Pesos!$C$4:$H$8,4,FALSE)*R242</f>
        <v>0</v>
      </c>
      <c r="T242" s="182">
        <v>0</v>
      </c>
      <c r="U242" s="182">
        <v>0</v>
      </c>
      <c r="V242" s="182">
        <f t="shared" si="22"/>
        <v>0</v>
      </c>
      <c r="W242" s="1"/>
    </row>
    <row r="243" spans="1:23">
      <c r="A243" s="1"/>
      <c r="B243" s="1" t="s">
        <v>135</v>
      </c>
      <c r="C243" s="1"/>
      <c r="D243" s="176"/>
      <c r="E243" s="176" t="s">
        <v>1222</v>
      </c>
      <c r="F243" t="s">
        <v>1222</v>
      </c>
      <c r="G243" s="176" t="s">
        <v>955</v>
      </c>
      <c r="H243" s="234">
        <v>44669</v>
      </c>
      <c r="I243" s="234">
        <v>44676</v>
      </c>
      <c r="J243" s="234">
        <v>44676</v>
      </c>
      <c r="K243" s="1"/>
      <c r="L243" s="1">
        <f t="shared" si="23"/>
        <v>7</v>
      </c>
      <c r="M243" s="1">
        <f t="shared" si="24"/>
        <v>7</v>
      </c>
      <c r="N243" s="169">
        <f t="shared" si="21"/>
        <v>0</v>
      </c>
      <c r="O243" s="198" t="s">
        <v>168</v>
      </c>
      <c r="P243" s="182">
        <v>0</v>
      </c>
      <c r="Q243" s="182">
        <v>0</v>
      </c>
      <c r="R243" s="182">
        <v>0</v>
      </c>
      <c r="S243" s="182">
        <f>HLOOKUP(O243,Pesos!$C$4:$H$8,4,FALSE)*R243</f>
        <v>0</v>
      </c>
      <c r="T243" s="182">
        <v>0</v>
      </c>
      <c r="U243" s="182">
        <v>0</v>
      </c>
      <c r="V243" s="182">
        <f t="shared" si="22"/>
        <v>0</v>
      </c>
      <c r="W243" s="1"/>
    </row>
    <row r="244" spans="1:23">
      <c r="A244" s="1"/>
      <c r="B244" s="1" t="s">
        <v>135</v>
      </c>
      <c r="C244" s="1"/>
      <c r="D244" s="176"/>
      <c r="E244" s="176" t="s">
        <v>1223</v>
      </c>
      <c r="F244" s="176" t="s">
        <v>1223</v>
      </c>
      <c r="G244" s="176" t="s">
        <v>1224</v>
      </c>
      <c r="H244" s="234">
        <v>44679</v>
      </c>
      <c r="I244" s="234">
        <v>44690</v>
      </c>
      <c r="J244" s="234">
        <v>44690</v>
      </c>
      <c r="K244" s="1"/>
      <c r="L244" s="1">
        <f t="shared" si="23"/>
        <v>11</v>
      </c>
      <c r="M244" s="1">
        <f t="shared" si="24"/>
        <v>11</v>
      </c>
      <c r="N244" s="169">
        <f t="shared" si="21"/>
        <v>0</v>
      </c>
      <c r="O244" s="198" t="s">
        <v>168</v>
      </c>
      <c r="P244" s="182">
        <v>0</v>
      </c>
      <c r="Q244" s="182">
        <v>0</v>
      </c>
      <c r="R244" s="182">
        <v>0</v>
      </c>
      <c r="S244" s="182">
        <f>HLOOKUP(O244,Pesos!$C$4:$H$8,4,FALSE)*R244</f>
        <v>0</v>
      </c>
      <c r="T244" s="182">
        <v>0</v>
      </c>
      <c r="U244" s="182">
        <v>0</v>
      </c>
      <c r="V244" s="182">
        <f t="shared" ref="V244" si="25">Q244+S244+U244</f>
        <v>0</v>
      </c>
      <c r="W244" s="1"/>
    </row>
    <row r="245" spans="1:23">
      <c r="A245" s="1"/>
      <c r="B245" s="1" t="s">
        <v>170</v>
      </c>
      <c r="C245" s="1" t="s">
        <v>770</v>
      </c>
      <c r="D245" s="176">
        <v>362760</v>
      </c>
      <c r="E245" s="176" t="s">
        <v>1186</v>
      </c>
      <c r="F245" s="1" t="s">
        <v>1187</v>
      </c>
      <c r="G245" s="176" t="s">
        <v>1188</v>
      </c>
      <c r="H245" s="234">
        <v>44623</v>
      </c>
      <c r="I245" s="234">
        <v>44655</v>
      </c>
      <c r="J245" s="234">
        <v>44655</v>
      </c>
      <c r="K245" s="1"/>
      <c r="L245" s="1">
        <f t="shared" si="23"/>
        <v>32</v>
      </c>
      <c r="M245" s="1">
        <f t="shared" si="24"/>
        <v>32</v>
      </c>
      <c r="N245" s="169">
        <f t="shared" si="21"/>
        <v>0</v>
      </c>
      <c r="O245" s="198" t="s">
        <v>168</v>
      </c>
      <c r="P245" s="182">
        <v>0</v>
      </c>
      <c r="Q245" s="182">
        <v>0</v>
      </c>
      <c r="R245" s="182">
        <v>1</v>
      </c>
      <c r="S245" s="182">
        <f>HLOOKUP(O245,Pesos!$C$4:$H$8,4,FALSE)*R245</f>
        <v>4.5</v>
      </c>
      <c r="T245" s="182">
        <v>0</v>
      </c>
      <c r="U245" s="182">
        <v>0</v>
      </c>
      <c r="V245" s="182">
        <f t="shared" si="22"/>
        <v>4.5</v>
      </c>
      <c r="W245" s="1" t="s">
        <v>1225</v>
      </c>
    </row>
    <row r="246" spans="1:23">
      <c r="A246" s="1"/>
      <c r="B246" s="1" t="s">
        <v>170</v>
      </c>
      <c r="C246" s="1" t="s">
        <v>770</v>
      </c>
      <c r="D246" s="176">
        <v>365146</v>
      </c>
      <c r="E246" s="176" t="s">
        <v>1184</v>
      </c>
      <c r="F246" s="1" t="s">
        <v>1185</v>
      </c>
      <c r="G246" s="176" t="s">
        <v>978</v>
      </c>
      <c r="H246" s="234">
        <v>44627</v>
      </c>
      <c r="I246" s="234">
        <v>44655</v>
      </c>
      <c r="J246" s="234">
        <v>44655</v>
      </c>
      <c r="K246" s="1"/>
      <c r="L246" s="1">
        <f t="shared" si="23"/>
        <v>28</v>
      </c>
      <c r="M246" s="1">
        <f t="shared" si="24"/>
        <v>28</v>
      </c>
      <c r="N246" s="169">
        <f t="shared" si="21"/>
        <v>0</v>
      </c>
      <c r="O246" s="198" t="s">
        <v>168</v>
      </c>
      <c r="P246" s="182">
        <v>0</v>
      </c>
      <c r="Q246" s="182">
        <v>0</v>
      </c>
      <c r="R246" s="182">
        <v>0</v>
      </c>
      <c r="S246" s="182">
        <f>HLOOKUP(O246,Pesos!$C$4:$H$8,4,FALSE)*R246</f>
        <v>0</v>
      </c>
      <c r="T246" s="182">
        <v>0</v>
      </c>
      <c r="U246" s="182">
        <v>0</v>
      </c>
      <c r="V246" s="182">
        <f t="shared" si="22"/>
        <v>0</v>
      </c>
      <c r="W246" s="1"/>
    </row>
    <row r="247" spans="1:23">
      <c r="A247" s="1"/>
      <c r="B247" s="1" t="s">
        <v>170</v>
      </c>
      <c r="C247" s="1" t="s">
        <v>770</v>
      </c>
      <c r="D247" s="346" t="s">
        <v>1226</v>
      </c>
      <c r="E247" s="176" t="s">
        <v>1227</v>
      </c>
      <c r="F247" s="1" t="s">
        <v>1228</v>
      </c>
      <c r="G247" s="176" t="s">
        <v>1229</v>
      </c>
      <c r="H247" s="234">
        <v>44625</v>
      </c>
      <c r="I247" s="234">
        <v>44627</v>
      </c>
      <c r="J247" s="234">
        <v>44627</v>
      </c>
      <c r="K247" s="1"/>
      <c r="L247" s="1">
        <f t="shared" ref="L247:L249" si="26">IF(EXACT(_xlfn.DAYS(H247,I247),0),1,_xlfn.DAYS(I247,H247))</f>
        <v>2</v>
      </c>
      <c r="M247" s="1">
        <f t="shared" ref="M247:M249" si="27">IF(EXACT(_xlfn.DAYS(H247,J247),0),1,_xlfn.DAYS(J247,H247))</f>
        <v>2</v>
      </c>
      <c r="N247" s="169">
        <f t="shared" si="21"/>
        <v>0</v>
      </c>
      <c r="O247" s="198" t="s">
        <v>168</v>
      </c>
      <c r="P247" s="182">
        <v>0</v>
      </c>
      <c r="Q247" s="182">
        <v>0</v>
      </c>
      <c r="R247" s="182">
        <v>0</v>
      </c>
      <c r="S247" s="182">
        <f>HLOOKUP(O247,Pesos!$C$4:$H$8,4,FALSE)*R247</f>
        <v>0</v>
      </c>
      <c r="T247" s="182">
        <v>0</v>
      </c>
      <c r="U247" s="182">
        <v>0</v>
      </c>
      <c r="V247" s="182">
        <f t="shared" si="22"/>
        <v>0</v>
      </c>
      <c r="W247" s="1"/>
    </row>
    <row r="248" spans="1:23">
      <c r="A248" s="1"/>
      <c r="B248" s="1" t="s">
        <v>170</v>
      </c>
      <c r="C248" s="1" t="s">
        <v>770</v>
      </c>
      <c r="D248" s="346" t="s">
        <v>1230</v>
      </c>
      <c r="E248" s="176" t="s">
        <v>1231</v>
      </c>
      <c r="F248" s="1" t="s">
        <v>1232</v>
      </c>
      <c r="G248" s="176" t="s">
        <v>1229</v>
      </c>
      <c r="H248" s="234">
        <v>44656</v>
      </c>
      <c r="I248" s="234">
        <v>44676</v>
      </c>
      <c r="J248" s="234">
        <v>44676</v>
      </c>
      <c r="K248" s="1"/>
      <c r="L248" s="1">
        <f t="shared" si="26"/>
        <v>20</v>
      </c>
      <c r="M248" s="1">
        <f t="shared" si="27"/>
        <v>20</v>
      </c>
      <c r="N248" s="169">
        <f t="shared" si="21"/>
        <v>0</v>
      </c>
      <c r="O248" s="198" t="s">
        <v>168</v>
      </c>
      <c r="P248" s="182">
        <v>0</v>
      </c>
      <c r="Q248" s="182">
        <v>0</v>
      </c>
      <c r="R248" s="182">
        <v>0</v>
      </c>
      <c r="S248" s="182">
        <f>HLOOKUP(O248,Pesos!$C$4:$H$8,4,FALSE)*R248</f>
        <v>0</v>
      </c>
      <c r="T248" s="182">
        <v>0</v>
      </c>
      <c r="U248" s="182">
        <v>0</v>
      </c>
      <c r="V248" s="182">
        <f t="shared" si="22"/>
        <v>0</v>
      </c>
      <c r="W248" s="1"/>
    </row>
    <row r="249" spans="1:23">
      <c r="A249" s="1"/>
      <c r="B249" s="1" t="s">
        <v>170</v>
      </c>
      <c r="C249" s="1" t="s">
        <v>770</v>
      </c>
      <c r="D249" s="176">
        <v>373200</v>
      </c>
      <c r="E249" s="176" t="s">
        <v>1233</v>
      </c>
      <c r="F249" s="1" t="s">
        <v>1234</v>
      </c>
      <c r="G249" s="176" t="s">
        <v>975</v>
      </c>
      <c r="H249" s="234">
        <v>44670</v>
      </c>
      <c r="I249" s="234">
        <v>44683</v>
      </c>
      <c r="J249" s="234">
        <v>44683</v>
      </c>
      <c r="K249" s="1"/>
      <c r="L249" s="1">
        <f t="shared" si="26"/>
        <v>13</v>
      </c>
      <c r="M249" s="1">
        <f t="shared" si="27"/>
        <v>13</v>
      </c>
      <c r="N249" s="169">
        <f t="shared" si="21"/>
        <v>0</v>
      </c>
      <c r="O249" s="198" t="s">
        <v>168</v>
      </c>
      <c r="P249" s="182">
        <v>0</v>
      </c>
      <c r="Q249" s="182">
        <v>0</v>
      </c>
      <c r="R249" s="182">
        <v>0</v>
      </c>
      <c r="S249" s="182">
        <f>HLOOKUP(O249,Pesos!$C$4:$H$8,4,FALSE)*R249</f>
        <v>0</v>
      </c>
      <c r="T249" s="182">
        <v>0</v>
      </c>
      <c r="U249" s="182">
        <v>0</v>
      </c>
      <c r="V249" s="182">
        <f t="shared" si="22"/>
        <v>0</v>
      </c>
      <c r="W249" s="1"/>
    </row>
    <row r="250" spans="1:23">
      <c r="A250" s="1"/>
      <c r="B250" s="1" t="s">
        <v>170</v>
      </c>
      <c r="C250" s="1" t="s">
        <v>770</v>
      </c>
      <c r="D250" s="176">
        <v>375746</v>
      </c>
      <c r="E250" s="176" t="s">
        <v>1235</v>
      </c>
      <c r="F250" s="1" t="s">
        <v>1236</v>
      </c>
      <c r="G250" s="176" t="s">
        <v>1237</v>
      </c>
      <c r="H250" s="234">
        <v>44690</v>
      </c>
      <c r="I250" s="234">
        <v>44691</v>
      </c>
      <c r="J250" s="234">
        <v>44691</v>
      </c>
      <c r="K250" s="1"/>
      <c r="L250" s="1"/>
      <c r="M250" s="1"/>
      <c r="N250" s="169" t="e">
        <f t="shared" si="21"/>
        <v>#DIV/0!</v>
      </c>
      <c r="O250" s="198"/>
      <c r="P250" s="182"/>
      <c r="Q250" s="182"/>
      <c r="R250" s="182"/>
      <c r="S250" s="182"/>
      <c r="T250" s="182"/>
      <c r="U250" s="182"/>
      <c r="V250" s="182"/>
      <c r="W250" s="1"/>
    </row>
    <row r="251" spans="1:23">
      <c r="A251" s="1"/>
      <c r="B251" s="1" t="s">
        <v>170</v>
      </c>
      <c r="C251" s="1" t="s">
        <v>770</v>
      </c>
      <c r="D251" s="176">
        <v>375881</v>
      </c>
      <c r="E251" s="176" t="s">
        <v>1238</v>
      </c>
      <c r="F251" s="1" t="s">
        <v>1239</v>
      </c>
      <c r="G251" s="176" t="s">
        <v>1240</v>
      </c>
      <c r="H251" s="234">
        <v>44693</v>
      </c>
      <c r="I251" s="234">
        <v>44699</v>
      </c>
      <c r="J251" s="234">
        <v>44699</v>
      </c>
      <c r="K251" s="1"/>
      <c r="L251" s="1"/>
      <c r="M251" s="1"/>
      <c r="N251" s="169" t="e">
        <f t="shared" si="21"/>
        <v>#DIV/0!</v>
      </c>
      <c r="O251" s="198"/>
      <c r="P251" s="182"/>
      <c r="Q251" s="182"/>
      <c r="R251" s="182"/>
      <c r="S251" s="182"/>
      <c r="T251" s="182"/>
      <c r="U251" s="182"/>
      <c r="V251" s="182"/>
      <c r="W251" s="1"/>
    </row>
    <row r="252" spans="1:23">
      <c r="B252" s="1" t="s">
        <v>136</v>
      </c>
      <c r="C252" s="1" t="s">
        <v>770</v>
      </c>
      <c r="D252" s="1">
        <v>364127</v>
      </c>
      <c r="E252" s="1" t="s">
        <v>1241</v>
      </c>
      <c r="F252" s="1" t="s">
        <v>1242</v>
      </c>
      <c r="G252" s="1" t="s">
        <v>992</v>
      </c>
      <c r="H252" s="135">
        <v>44622</v>
      </c>
      <c r="I252" s="135">
        <v>44622</v>
      </c>
      <c r="J252" s="135">
        <v>44622</v>
      </c>
      <c r="K252" s="1"/>
      <c r="L252" s="1">
        <f t="shared" ref="L252" si="28">IF(EXACT(_xlfn.DAYS(H252,I252),0),1,_xlfn.DAYS(I252,H252))</f>
        <v>1</v>
      </c>
      <c r="M252" s="1">
        <f t="shared" ref="M252" si="29">IF(EXACT(_xlfn.DAYS(H252,J252),0),1,_xlfn.DAYS(J252,H252))</f>
        <v>1</v>
      </c>
      <c r="N252" s="169">
        <f t="shared" si="21"/>
        <v>0</v>
      </c>
      <c r="O252" s="198" t="s">
        <v>168</v>
      </c>
      <c r="P252" s="182">
        <v>0</v>
      </c>
      <c r="Q252" s="182">
        <f>HLOOKUP(O252,Pesos!$C$4:$H$8,3,FALSE)*P252</f>
        <v>0</v>
      </c>
      <c r="R252" s="182">
        <v>0</v>
      </c>
      <c r="S252" s="182">
        <f>HLOOKUP(O252,Pesos!$C$4:$H$8,4,FALSE)*R252</f>
        <v>0</v>
      </c>
      <c r="T252" s="182">
        <v>0</v>
      </c>
      <c r="U252" s="182">
        <f>HLOOKUP(O252,Pesos!$C$4:$H$8,4,FALSE)*T252</f>
        <v>0</v>
      </c>
      <c r="V252" s="182">
        <f t="shared" ref="V252:V264" si="30">Q252+S252+U252</f>
        <v>0</v>
      </c>
      <c r="W252" s="1"/>
    </row>
    <row r="253" spans="1:23">
      <c r="B253" s="1" t="s">
        <v>136</v>
      </c>
      <c r="C253" s="1" t="s">
        <v>770</v>
      </c>
      <c r="D253" s="1">
        <v>364167</v>
      </c>
      <c r="E253" s="1" t="s">
        <v>1243</v>
      </c>
      <c r="F253" s="1" t="s">
        <v>1244</v>
      </c>
      <c r="G253" s="1" t="s">
        <v>992</v>
      </c>
      <c r="H253" s="135">
        <v>44622</v>
      </c>
      <c r="I253" s="135">
        <v>44672</v>
      </c>
      <c r="J253" s="135">
        <v>44672</v>
      </c>
      <c r="K253" s="1"/>
      <c r="L253" s="1">
        <f t="shared" ref="L253:L308" si="31">IF(EXACT(_xlfn.DAYS(H253,I253),0),1,_xlfn.DAYS(I253,H253))</f>
        <v>50</v>
      </c>
      <c r="M253" s="1">
        <f t="shared" ref="M253:M308" si="32">IF(EXACT(_xlfn.DAYS(H253,J253),0),1,_xlfn.DAYS(J253,H253))</f>
        <v>50</v>
      </c>
      <c r="N253" s="169">
        <f t="shared" si="21"/>
        <v>0</v>
      </c>
      <c r="O253" s="198" t="s">
        <v>168</v>
      </c>
      <c r="P253" s="182">
        <v>0</v>
      </c>
      <c r="Q253" s="182">
        <f>HLOOKUP(O253,Pesos!$C$4:$H$8,3,FALSE)*P253</f>
        <v>0</v>
      </c>
      <c r="R253" s="182">
        <v>0</v>
      </c>
      <c r="S253" s="182">
        <f>HLOOKUP(O253,Pesos!$C$4:$H$8,4,FALSE)*R253</f>
        <v>0</v>
      </c>
      <c r="T253" s="182">
        <v>0</v>
      </c>
      <c r="U253" s="182">
        <f>HLOOKUP(O253,Pesos!$C$4:$H$8,4,FALSE)*T253</f>
        <v>0</v>
      </c>
      <c r="V253" s="182">
        <f t="shared" si="30"/>
        <v>0</v>
      </c>
      <c r="W253" s="1"/>
    </row>
    <row r="254" spans="1:23" ht="14.45" customHeight="1">
      <c r="B254" s="1" t="s">
        <v>136</v>
      </c>
      <c r="C254" s="1" t="s">
        <v>770</v>
      </c>
      <c r="D254" s="1">
        <v>364237</v>
      </c>
      <c r="E254" s="1" t="s">
        <v>1245</v>
      </c>
      <c r="F254" s="1" t="s">
        <v>1246</v>
      </c>
      <c r="G254" s="1" t="s">
        <v>1247</v>
      </c>
      <c r="H254" s="135">
        <v>44622</v>
      </c>
      <c r="I254" s="135">
        <v>44642</v>
      </c>
      <c r="J254" s="135">
        <v>44642</v>
      </c>
      <c r="K254" s="1"/>
      <c r="L254" s="1">
        <f t="shared" si="31"/>
        <v>20</v>
      </c>
      <c r="M254" s="1">
        <f t="shared" si="32"/>
        <v>20</v>
      </c>
      <c r="N254" s="169">
        <f t="shared" si="21"/>
        <v>0</v>
      </c>
      <c r="O254" s="198" t="s">
        <v>168</v>
      </c>
      <c r="P254" s="182">
        <v>0</v>
      </c>
      <c r="Q254" s="182">
        <f>HLOOKUP(O254,Pesos!$C$4:$H$8,3,FALSE)*P254</f>
        <v>0</v>
      </c>
      <c r="R254" s="182">
        <v>0</v>
      </c>
      <c r="S254" s="182">
        <f>HLOOKUP(O254,Pesos!$C$4:$H$8,4,FALSE)*R254</f>
        <v>0</v>
      </c>
      <c r="T254" s="182">
        <v>0</v>
      </c>
      <c r="U254" s="182">
        <f>HLOOKUP(O254,Pesos!$C$4:$H$8,4,FALSE)*T254</f>
        <v>0</v>
      </c>
      <c r="V254" s="182">
        <f t="shared" si="30"/>
        <v>0</v>
      </c>
      <c r="W254" s="1"/>
    </row>
    <row r="255" spans="1:23" ht="14.45" customHeight="1">
      <c r="B255" s="1" t="s">
        <v>136</v>
      </c>
      <c r="C255" s="1" t="s">
        <v>770</v>
      </c>
      <c r="D255" s="1">
        <v>364949</v>
      </c>
      <c r="E255" s="1" t="s">
        <v>1248</v>
      </c>
      <c r="F255" s="1" t="s">
        <v>1249</v>
      </c>
      <c r="G255" s="1" t="s">
        <v>992</v>
      </c>
      <c r="H255" s="135">
        <v>44625</v>
      </c>
      <c r="I255" s="135">
        <v>44672</v>
      </c>
      <c r="J255" s="135">
        <v>44672</v>
      </c>
      <c r="K255" s="1"/>
      <c r="L255" s="1">
        <f t="shared" si="31"/>
        <v>47</v>
      </c>
      <c r="M255" s="1">
        <f t="shared" si="32"/>
        <v>47</v>
      </c>
      <c r="N255" s="169">
        <f t="shared" si="21"/>
        <v>0</v>
      </c>
      <c r="O255" s="198" t="s">
        <v>168</v>
      </c>
      <c r="P255" s="182">
        <v>0</v>
      </c>
      <c r="Q255" s="182">
        <f>HLOOKUP(O255,Pesos!$C$4:$H$8,3,FALSE)*P255</f>
        <v>0</v>
      </c>
      <c r="R255" s="182">
        <v>0</v>
      </c>
      <c r="S255" s="182">
        <f>HLOOKUP(O255,Pesos!$C$4:$H$8,4,FALSE)*R255</f>
        <v>0</v>
      </c>
      <c r="T255" s="182">
        <v>0</v>
      </c>
      <c r="U255" s="182">
        <f>HLOOKUP(O255,Pesos!$C$4:$H$8,4,FALSE)*T255</f>
        <v>0</v>
      </c>
      <c r="V255" s="182">
        <f t="shared" si="30"/>
        <v>0</v>
      </c>
      <c r="W255" s="1"/>
    </row>
    <row r="256" spans="1:23" ht="14.45" customHeight="1">
      <c r="B256" s="1" t="s">
        <v>136</v>
      </c>
      <c r="C256" s="1" t="s">
        <v>770</v>
      </c>
      <c r="D256" s="1">
        <v>365888</v>
      </c>
      <c r="E256" s="1" t="s">
        <v>1250</v>
      </c>
      <c r="F256" s="1" t="s">
        <v>1251</v>
      </c>
      <c r="G256" s="1" t="s">
        <v>984</v>
      </c>
      <c r="H256" s="135">
        <v>44629</v>
      </c>
      <c r="I256" s="135">
        <v>44672</v>
      </c>
      <c r="J256" s="135">
        <v>44672</v>
      </c>
      <c r="K256" s="1"/>
      <c r="L256" s="1">
        <f t="shared" si="31"/>
        <v>43</v>
      </c>
      <c r="M256" s="1">
        <f t="shared" si="32"/>
        <v>43</v>
      </c>
      <c r="N256" s="169">
        <f t="shared" si="21"/>
        <v>0</v>
      </c>
      <c r="O256" s="198" t="s">
        <v>168</v>
      </c>
      <c r="P256" s="182">
        <v>0</v>
      </c>
      <c r="Q256" s="182">
        <f>HLOOKUP(O256,Pesos!$C$4:$H$8,3,FALSE)*P256</f>
        <v>0</v>
      </c>
      <c r="R256" s="182">
        <v>0</v>
      </c>
      <c r="S256" s="182">
        <f>HLOOKUP(O256,Pesos!$C$4:$H$8,4,FALSE)*R256</f>
        <v>0</v>
      </c>
      <c r="T256" s="182">
        <v>0</v>
      </c>
      <c r="U256" s="182">
        <f>HLOOKUP(O256,Pesos!$C$4:$H$8,4,FALSE)*T256</f>
        <v>0</v>
      </c>
      <c r="V256" s="182">
        <f t="shared" si="30"/>
        <v>0</v>
      </c>
      <c r="W256" s="1"/>
    </row>
    <row r="257" spans="2:23" ht="14.45" customHeight="1">
      <c r="B257" s="1" t="s">
        <v>136</v>
      </c>
      <c r="C257" s="1" t="s">
        <v>770</v>
      </c>
      <c r="D257" s="1">
        <v>365926</v>
      </c>
      <c r="E257" s="1" t="s">
        <v>1252</v>
      </c>
      <c r="F257" s="1" t="s">
        <v>1253</v>
      </c>
      <c r="G257" s="1" t="s">
        <v>984</v>
      </c>
      <c r="H257" s="135">
        <v>44629</v>
      </c>
      <c r="I257" s="135">
        <v>44701</v>
      </c>
      <c r="J257" s="135">
        <v>44701</v>
      </c>
      <c r="K257" s="1"/>
      <c r="L257" s="1">
        <f t="shared" si="31"/>
        <v>72</v>
      </c>
      <c r="M257" s="1">
        <f t="shared" si="32"/>
        <v>72</v>
      </c>
      <c r="N257" s="169">
        <f t="shared" si="21"/>
        <v>0</v>
      </c>
      <c r="O257" s="198" t="s">
        <v>168</v>
      </c>
      <c r="P257" s="182">
        <v>0</v>
      </c>
      <c r="Q257" s="182">
        <f>HLOOKUP(O257,Pesos!$C$4:$H$8,3,FALSE)*P257</f>
        <v>0</v>
      </c>
      <c r="R257" s="182">
        <v>0</v>
      </c>
      <c r="S257" s="182">
        <f>HLOOKUP(O257,Pesos!$C$4:$H$8,4,FALSE)*R257</f>
        <v>0</v>
      </c>
      <c r="T257" s="182">
        <v>0</v>
      </c>
      <c r="U257" s="182">
        <f>HLOOKUP(O257,Pesos!$C$4:$H$8,4,FALSE)*T257</f>
        <v>0</v>
      </c>
      <c r="V257" s="182">
        <f t="shared" si="30"/>
        <v>0</v>
      </c>
      <c r="W257" s="1"/>
    </row>
    <row r="258" spans="2:23" ht="14.45" customHeight="1">
      <c r="B258" s="1" t="s">
        <v>136</v>
      </c>
      <c r="C258" s="1" t="s">
        <v>770</v>
      </c>
      <c r="D258" s="1">
        <v>365931</v>
      </c>
      <c r="E258" s="1" t="s">
        <v>1254</v>
      </c>
      <c r="F258" s="1" t="s">
        <v>1255</v>
      </c>
      <c r="G258" s="1" t="s">
        <v>984</v>
      </c>
      <c r="H258" s="135">
        <v>44629</v>
      </c>
      <c r="I258" s="135">
        <v>44672</v>
      </c>
      <c r="J258" s="135">
        <v>44672</v>
      </c>
      <c r="K258" s="1"/>
      <c r="L258" s="1">
        <f t="shared" si="31"/>
        <v>43</v>
      </c>
      <c r="M258" s="1">
        <f t="shared" si="32"/>
        <v>43</v>
      </c>
      <c r="N258" s="169">
        <f t="shared" ref="N258:N321" si="33">(M258-L258)/L258</f>
        <v>0</v>
      </c>
      <c r="O258" s="198" t="s">
        <v>168</v>
      </c>
      <c r="P258" s="182">
        <v>0</v>
      </c>
      <c r="Q258" s="182">
        <f>HLOOKUP(O258,Pesos!$C$4:$H$8,3,FALSE)*P258</f>
        <v>0</v>
      </c>
      <c r="R258" s="182">
        <v>0</v>
      </c>
      <c r="S258" s="182">
        <f>HLOOKUP(O258,Pesos!$C$4:$H$8,4,FALSE)*R258</f>
        <v>0</v>
      </c>
      <c r="T258" s="182">
        <v>0</v>
      </c>
      <c r="U258" s="182">
        <f>HLOOKUP(O258,Pesos!$C$4:$H$8,4,FALSE)*T258</f>
        <v>0</v>
      </c>
      <c r="V258" s="182">
        <f t="shared" si="30"/>
        <v>0</v>
      </c>
      <c r="W258" s="1"/>
    </row>
    <row r="259" spans="2:23" ht="14.45" customHeight="1">
      <c r="B259" s="1" t="s">
        <v>136</v>
      </c>
      <c r="C259" s="1" t="s">
        <v>770</v>
      </c>
      <c r="D259" s="1">
        <v>365933</v>
      </c>
      <c r="E259" s="1" t="s">
        <v>1256</v>
      </c>
      <c r="F259" s="1" t="s">
        <v>1257</v>
      </c>
      <c r="G259" s="1" t="s">
        <v>984</v>
      </c>
      <c r="H259" s="135">
        <v>44629</v>
      </c>
      <c r="I259" s="135">
        <v>44672</v>
      </c>
      <c r="J259" s="135">
        <v>44672</v>
      </c>
      <c r="K259" s="1"/>
      <c r="L259" s="1">
        <f t="shared" si="31"/>
        <v>43</v>
      </c>
      <c r="M259" s="1">
        <f t="shared" si="32"/>
        <v>43</v>
      </c>
      <c r="N259" s="169">
        <f t="shared" si="33"/>
        <v>0</v>
      </c>
      <c r="O259" s="198" t="s">
        <v>168</v>
      </c>
      <c r="P259" s="182">
        <v>0</v>
      </c>
      <c r="Q259" s="182">
        <f>HLOOKUP(O259,Pesos!$C$4:$H$8,3,FALSE)*P259</f>
        <v>0</v>
      </c>
      <c r="R259" s="182">
        <v>0</v>
      </c>
      <c r="S259" s="182">
        <f>HLOOKUP(O259,Pesos!$C$4:$H$8,4,FALSE)*R259</f>
        <v>0</v>
      </c>
      <c r="T259" s="182">
        <v>0</v>
      </c>
      <c r="U259" s="182">
        <f>HLOOKUP(O259,Pesos!$C$4:$H$8,4,FALSE)*T259</f>
        <v>0</v>
      </c>
      <c r="V259" s="182">
        <f t="shared" si="30"/>
        <v>0</v>
      </c>
      <c r="W259" s="1"/>
    </row>
    <row r="260" spans="2:23" ht="14.45" customHeight="1">
      <c r="B260" s="1" t="s">
        <v>136</v>
      </c>
      <c r="C260" s="1" t="s">
        <v>770</v>
      </c>
      <c r="D260" s="1">
        <v>365937</v>
      </c>
      <c r="E260" s="1" t="s">
        <v>1258</v>
      </c>
      <c r="F260" s="1" t="s">
        <v>1259</v>
      </c>
      <c r="G260" s="1" t="s">
        <v>984</v>
      </c>
      <c r="H260" s="135">
        <v>44629</v>
      </c>
      <c r="I260" s="135">
        <v>44672</v>
      </c>
      <c r="J260" s="135">
        <v>44672</v>
      </c>
      <c r="K260" s="1"/>
      <c r="L260" s="1">
        <f t="shared" si="31"/>
        <v>43</v>
      </c>
      <c r="M260" s="1">
        <f t="shared" si="32"/>
        <v>43</v>
      </c>
      <c r="N260" s="169">
        <f t="shared" si="33"/>
        <v>0</v>
      </c>
      <c r="O260" s="198" t="s">
        <v>168</v>
      </c>
      <c r="P260" s="182">
        <v>0</v>
      </c>
      <c r="Q260" s="182">
        <f>HLOOKUP(O260,Pesos!$C$4:$H$8,3,FALSE)*P260</f>
        <v>0</v>
      </c>
      <c r="R260" s="182">
        <v>0</v>
      </c>
      <c r="S260" s="182">
        <f>HLOOKUP(O260,Pesos!$C$4:$H$8,4,FALSE)*R260</f>
        <v>0</v>
      </c>
      <c r="T260" s="182">
        <v>0</v>
      </c>
      <c r="U260" s="182">
        <f>HLOOKUP(O260,Pesos!$C$4:$H$8,4,FALSE)*T260</f>
        <v>0</v>
      </c>
      <c r="V260" s="182">
        <f t="shared" si="30"/>
        <v>0</v>
      </c>
      <c r="W260" s="1"/>
    </row>
    <row r="261" spans="2:23" ht="14.45" customHeight="1">
      <c r="B261" s="1" t="s">
        <v>136</v>
      </c>
      <c r="C261" s="1" t="s">
        <v>770</v>
      </c>
      <c r="D261" s="1">
        <v>367757</v>
      </c>
      <c r="E261" s="1" t="s">
        <v>1260</v>
      </c>
      <c r="F261" s="1" t="s">
        <v>1261</v>
      </c>
      <c r="G261" s="1" t="s">
        <v>984</v>
      </c>
      <c r="H261" s="135">
        <v>44635</v>
      </c>
      <c r="I261" s="135">
        <v>44672</v>
      </c>
      <c r="J261" s="135">
        <v>44672</v>
      </c>
      <c r="K261" s="1"/>
      <c r="L261" s="1">
        <f t="shared" si="31"/>
        <v>37</v>
      </c>
      <c r="M261" s="1">
        <f t="shared" si="32"/>
        <v>37</v>
      </c>
      <c r="N261" s="169">
        <f t="shared" si="33"/>
        <v>0</v>
      </c>
      <c r="O261" s="198" t="s">
        <v>168</v>
      </c>
      <c r="P261" s="182">
        <v>0</v>
      </c>
      <c r="Q261" s="182">
        <f>HLOOKUP(O261,Pesos!$C$4:$H$8,3,FALSE)*P261</f>
        <v>0</v>
      </c>
      <c r="R261" s="182">
        <v>0</v>
      </c>
      <c r="S261" s="182">
        <f>HLOOKUP(O261,Pesos!$C$4:$H$8,4,FALSE)*R261</f>
        <v>0</v>
      </c>
      <c r="T261" s="182">
        <v>0</v>
      </c>
      <c r="U261" s="182">
        <f>HLOOKUP(O261,Pesos!$C$4:$H$8,4,FALSE)*T261</f>
        <v>0</v>
      </c>
      <c r="V261" s="182">
        <f t="shared" si="30"/>
        <v>0</v>
      </c>
      <c r="W261" s="1"/>
    </row>
    <row r="262" spans="2:23" ht="14.45" customHeight="1">
      <c r="B262" s="1" t="s">
        <v>136</v>
      </c>
      <c r="C262" s="1" t="s">
        <v>770</v>
      </c>
      <c r="D262" s="1">
        <v>367769</v>
      </c>
      <c r="E262" s="1" t="s">
        <v>1260</v>
      </c>
      <c r="F262" s="1" t="s">
        <v>1262</v>
      </c>
      <c r="G262" s="1" t="s">
        <v>984</v>
      </c>
      <c r="H262" s="135">
        <v>44635</v>
      </c>
      <c r="I262" s="135">
        <v>44670</v>
      </c>
      <c r="J262" s="135">
        <v>44670</v>
      </c>
      <c r="K262" s="1"/>
      <c r="L262" s="1">
        <f t="shared" si="31"/>
        <v>35</v>
      </c>
      <c r="M262" s="1">
        <f t="shared" si="32"/>
        <v>35</v>
      </c>
      <c r="N262" s="169">
        <f t="shared" si="33"/>
        <v>0</v>
      </c>
      <c r="O262" s="198" t="s">
        <v>168</v>
      </c>
      <c r="P262" s="182">
        <v>0</v>
      </c>
      <c r="Q262" s="182">
        <f>HLOOKUP(O262,Pesos!$C$4:$H$8,3,FALSE)*P262</f>
        <v>0</v>
      </c>
      <c r="R262" s="182">
        <v>0</v>
      </c>
      <c r="S262" s="182">
        <f>HLOOKUP(O262,Pesos!$C$4:$H$8,4,FALSE)*R262</f>
        <v>0</v>
      </c>
      <c r="T262" s="182">
        <v>0</v>
      </c>
      <c r="U262" s="182">
        <f>HLOOKUP(O262,Pesos!$C$4:$H$8,4,FALSE)*T262</f>
        <v>0</v>
      </c>
      <c r="V262" s="182">
        <f t="shared" si="30"/>
        <v>0</v>
      </c>
      <c r="W262" s="1"/>
    </row>
    <row r="263" spans="2:23" ht="14.45" customHeight="1">
      <c r="B263" s="1" t="s">
        <v>136</v>
      </c>
      <c r="C263" s="1" t="s">
        <v>770</v>
      </c>
      <c r="D263" s="1">
        <v>367828</v>
      </c>
      <c r="E263" s="1" t="s">
        <v>1263</v>
      </c>
      <c r="F263" s="1" t="s">
        <v>1264</v>
      </c>
      <c r="G263" s="1" t="s">
        <v>790</v>
      </c>
      <c r="H263" s="135">
        <v>44635</v>
      </c>
      <c r="I263" s="135">
        <v>44643</v>
      </c>
      <c r="J263" s="135">
        <v>44643</v>
      </c>
      <c r="K263" s="1"/>
      <c r="L263" s="1">
        <f t="shared" si="31"/>
        <v>8</v>
      </c>
      <c r="M263" s="1">
        <f t="shared" si="32"/>
        <v>8</v>
      </c>
      <c r="N263" s="169">
        <f t="shared" si="33"/>
        <v>0</v>
      </c>
      <c r="O263" s="198" t="s">
        <v>168</v>
      </c>
      <c r="P263" s="182">
        <v>0</v>
      </c>
      <c r="Q263" s="182">
        <f>HLOOKUP(O263,Pesos!$C$4:$H$8,3,FALSE)*P263</f>
        <v>0</v>
      </c>
      <c r="R263" s="182">
        <v>0</v>
      </c>
      <c r="S263" s="182">
        <f>HLOOKUP(O263,Pesos!$C$4:$H$8,4,FALSE)*R263</f>
        <v>0</v>
      </c>
      <c r="T263" s="182">
        <v>0</v>
      </c>
      <c r="U263" s="182">
        <f>HLOOKUP(O263,Pesos!$C$4:$H$8,4,FALSE)*T263</f>
        <v>0</v>
      </c>
      <c r="V263" s="182">
        <f t="shared" si="30"/>
        <v>0</v>
      </c>
      <c r="W263" s="1"/>
    </row>
    <row r="264" spans="2:23">
      <c r="B264" s="1" t="s">
        <v>136</v>
      </c>
      <c r="C264" s="1" t="s">
        <v>770</v>
      </c>
      <c r="D264" s="1">
        <v>368517</v>
      </c>
      <c r="E264" s="1" t="s">
        <v>1265</v>
      </c>
      <c r="F264" s="1" t="s">
        <v>1266</v>
      </c>
      <c r="G264" s="1" t="s">
        <v>992</v>
      </c>
      <c r="H264" s="135">
        <v>44637</v>
      </c>
      <c r="I264" s="135">
        <v>44670</v>
      </c>
      <c r="J264" s="135">
        <v>44670</v>
      </c>
      <c r="K264" s="1"/>
      <c r="L264" s="1">
        <f t="shared" si="31"/>
        <v>33</v>
      </c>
      <c r="M264" s="1">
        <f t="shared" si="32"/>
        <v>33</v>
      </c>
      <c r="N264" s="169">
        <f t="shared" si="33"/>
        <v>0</v>
      </c>
      <c r="O264" s="198" t="s">
        <v>168</v>
      </c>
      <c r="P264" s="182">
        <v>0</v>
      </c>
      <c r="Q264" s="182">
        <f>HLOOKUP(O264,Pesos!$C$4:$H$8,3,FALSE)*P264</f>
        <v>0</v>
      </c>
      <c r="R264" s="182">
        <v>0</v>
      </c>
      <c r="S264" s="182">
        <f>HLOOKUP(O264,Pesos!$C$4:$H$8,4,FALSE)*R264</f>
        <v>0</v>
      </c>
      <c r="T264" s="182">
        <v>0</v>
      </c>
      <c r="U264" s="182">
        <f>HLOOKUP(O264,Pesos!$C$4:$H$8,4,FALSE)*T264</f>
        <v>0</v>
      </c>
      <c r="V264" s="182">
        <f t="shared" si="30"/>
        <v>0</v>
      </c>
      <c r="W264" s="1"/>
    </row>
    <row r="265" spans="2:23">
      <c r="B265" s="1" t="s">
        <v>136</v>
      </c>
      <c r="C265" s="1" t="s">
        <v>770</v>
      </c>
      <c r="D265" s="1">
        <v>369028</v>
      </c>
      <c r="E265" s="1" t="s">
        <v>1267</v>
      </c>
      <c r="F265" s="1" t="s">
        <v>1268</v>
      </c>
      <c r="G265" s="1" t="s">
        <v>992</v>
      </c>
      <c r="H265" s="135">
        <v>44640</v>
      </c>
      <c r="I265" s="135">
        <v>44642</v>
      </c>
      <c r="J265" s="135">
        <v>44642</v>
      </c>
      <c r="K265" s="1"/>
      <c r="L265" s="1">
        <f t="shared" si="31"/>
        <v>2</v>
      </c>
      <c r="M265" s="1">
        <f t="shared" si="32"/>
        <v>2</v>
      </c>
      <c r="N265" s="169">
        <f t="shared" si="33"/>
        <v>0</v>
      </c>
      <c r="O265" s="198" t="s">
        <v>168</v>
      </c>
      <c r="P265" s="182">
        <v>0</v>
      </c>
      <c r="Q265" s="182">
        <f>HLOOKUP(O265,Pesos!$C$4:$H$8,3,FALSE)*P265</f>
        <v>0</v>
      </c>
      <c r="R265" s="182">
        <v>0</v>
      </c>
      <c r="S265" s="182">
        <f>HLOOKUP(O265,Pesos!$C$4:$H$8,4,FALSE)*R265</f>
        <v>0</v>
      </c>
      <c r="T265" s="182">
        <v>0</v>
      </c>
      <c r="U265" s="182">
        <f>HLOOKUP(O265,Pesos!$C$4:$H$8,4,FALSE)*T265</f>
        <v>0</v>
      </c>
      <c r="V265" s="182">
        <f t="shared" ref="V265:V279" si="34">Q265+S265+U265</f>
        <v>0</v>
      </c>
      <c r="W265" s="1"/>
    </row>
    <row r="266" spans="2:23">
      <c r="B266" s="1" t="s">
        <v>136</v>
      </c>
      <c r="C266" s="1" t="s">
        <v>770</v>
      </c>
      <c r="D266" s="1">
        <v>363381</v>
      </c>
      <c r="E266" s="1" t="s">
        <v>979</v>
      </c>
      <c r="F266" s="1" t="s">
        <v>980</v>
      </c>
      <c r="G266" s="1" t="s">
        <v>981</v>
      </c>
      <c r="H266" s="135">
        <v>44643</v>
      </c>
      <c r="I266" s="135">
        <v>44644</v>
      </c>
      <c r="J266" s="135">
        <v>44644</v>
      </c>
      <c r="K266" s="1"/>
      <c r="L266" s="1">
        <f t="shared" si="31"/>
        <v>1</v>
      </c>
      <c r="M266" s="1">
        <f t="shared" si="32"/>
        <v>1</v>
      </c>
      <c r="N266" s="169">
        <f t="shared" si="33"/>
        <v>0</v>
      </c>
      <c r="O266" s="198" t="s">
        <v>168</v>
      </c>
      <c r="P266" s="182">
        <v>0</v>
      </c>
      <c r="Q266" s="182">
        <f>HLOOKUP(O266,Pesos!$C$4:$H$8,3,FALSE)*P266</f>
        <v>0</v>
      </c>
      <c r="R266" s="182">
        <v>0</v>
      </c>
      <c r="S266" s="182">
        <f>HLOOKUP(O266,Pesos!$C$4:$H$8,4,FALSE)*R266</f>
        <v>0</v>
      </c>
      <c r="T266" s="182">
        <v>0</v>
      </c>
      <c r="U266" s="182">
        <f>HLOOKUP(O266,Pesos!$C$4:$H$8,4,FALSE)*T266</f>
        <v>0</v>
      </c>
      <c r="V266" s="182">
        <f t="shared" si="34"/>
        <v>0</v>
      </c>
      <c r="W266" s="1"/>
    </row>
    <row r="267" spans="2:23">
      <c r="B267" s="1" t="s">
        <v>136</v>
      </c>
      <c r="C267" s="1" t="s">
        <v>770</v>
      </c>
      <c r="D267" s="1">
        <v>369699</v>
      </c>
      <c r="E267" s="1" t="s">
        <v>1269</v>
      </c>
      <c r="F267" s="1" t="s">
        <v>1270</v>
      </c>
      <c r="G267" s="1" t="s">
        <v>1009</v>
      </c>
      <c r="H267" s="135">
        <v>44643</v>
      </c>
      <c r="I267" s="135">
        <v>44670</v>
      </c>
      <c r="J267" s="135">
        <v>44670</v>
      </c>
      <c r="K267" s="1"/>
      <c r="L267" s="1">
        <f t="shared" si="31"/>
        <v>27</v>
      </c>
      <c r="M267" s="1">
        <f t="shared" si="32"/>
        <v>27</v>
      </c>
      <c r="N267" s="169">
        <f t="shared" si="33"/>
        <v>0</v>
      </c>
      <c r="O267" s="198" t="s">
        <v>168</v>
      </c>
      <c r="P267" s="182">
        <v>0</v>
      </c>
      <c r="Q267" s="182">
        <f>HLOOKUP(O267,Pesos!$C$4:$H$8,3,FALSE)*P267</f>
        <v>0</v>
      </c>
      <c r="R267" s="182">
        <v>0</v>
      </c>
      <c r="S267" s="182">
        <f>HLOOKUP(O267,Pesos!$C$4:$H$8,4,FALSE)*R267</f>
        <v>0</v>
      </c>
      <c r="T267" s="182">
        <v>0</v>
      </c>
      <c r="U267" s="182">
        <f>HLOOKUP(O267,Pesos!$C$4:$H$8,4,FALSE)*T267</f>
        <v>0</v>
      </c>
      <c r="V267" s="182">
        <f t="shared" si="34"/>
        <v>0</v>
      </c>
      <c r="W267" s="1"/>
    </row>
    <row r="268" spans="2:23">
      <c r="B268" s="1" t="s">
        <v>136</v>
      </c>
      <c r="C268" s="1" t="s">
        <v>770</v>
      </c>
      <c r="D268" s="1">
        <v>369698</v>
      </c>
      <c r="E268" s="1" t="s">
        <v>1271</v>
      </c>
      <c r="F268" s="1" t="s">
        <v>1272</v>
      </c>
      <c r="G268" s="1" t="s">
        <v>984</v>
      </c>
      <c r="H268" s="135">
        <v>44643</v>
      </c>
      <c r="I268" s="135">
        <v>44670</v>
      </c>
      <c r="J268" s="135">
        <v>44670</v>
      </c>
      <c r="K268" s="1"/>
      <c r="L268" s="1">
        <f t="shared" si="31"/>
        <v>27</v>
      </c>
      <c r="M268" s="1">
        <f t="shared" si="32"/>
        <v>27</v>
      </c>
      <c r="N268" s="169">
        <f t="shared" si="33"/>
        <v>0</v>
      </c>
      <c r="O268" s="198" t="s">
        <v>168</v>
      </c>
      <c r="P268" s="182">
        <v>0</v>
      </c>
      <c r="Q268" s="182">
        <f>HLOOKUP(O268,Pesos!$C$4:$H$8,3,FALSE)*P268</f>
        <v>0</v>
      </c>
      <c r="R268" s="182">
        <v>0</v>
      </c>
      <c r="S268" s="182">
        <f>HLOOKUP(O268,Pesos!$C$4:$H$8,4,FALSE)*R268</f>
        <v>0</v>
      </c>
      <c r="T268" s="182">
        <v>0</v>
      </c>
      <c r="U268" s="182">
        <f>HLOOKUP(O268,Pesos!$C$4:$H$8,4,FALSE)*T268</f>
        <v>0</v>
      </c>
      <c r="V268" s="182">
        <f t="shared" si="34"/>
        <v>0</v>
      </c>
      <c r="W268" s="1"/>
    </row>
    <row r="269" spans="2:23">
      <c r="B269" s="1" t="s">
        <v>136</v>
      </c>
      <c r="C269" s="1" t="s">
        <v>770</v>
      </c>
      <c r="D269" s="1">
        <v>369716</v>
      </c>
      <c r="E269" s="1" t="s">
        <v>1273</v>
      </c>
      <c r="F269" s="1" t="s">
        <v>1274</v>
      </c>
      <c r="G269" s="1" t="s">
        <v>1275</v>
      </c>
      <c r="H269" s="135">
        <v>44643</v>
      </c>
      <c r="I269" s="135">
        <v>44644</v>
      </c>
      <c r="J269" s="135">
        <v>44644</v>
      </c>
      <c r="K269" s="1"/>
      <c r="L269" s="1">
        <f t="shared" si="31"/>
        <v>1</v>
      </c>
      <c r="M269" s="1">
        <f t="shared" si="32"/>
        <v>1</v>
      </c>
      <c r="N269" s="169">
        <f t="shared" si="33"/>
        <v>0</v>
      </c>
      <c r="O269" s="198" t="s">
        <v>168</v>
      </c>
      <c r="P269" s="182">
        <v>0</v>
      </c>
      <c r="Q269" s="182">
        <f>HLOOKUP(O269,Pesos!$C$4:$H$8,3,FALSE)*P269</f>
        <v>0</v>
      </c>
      <c r="R269" s="182">
        <v>0</v>
      </c>
      <c r="S269" s="182">
        <f>HLOOKUP(O269,Pesos!$C$4:$H$8,4,FALSE)*R269</f>
        <v>0</v>
      </c>
      <c r="T269" s="182">
        <v>0</v>
      </c>
      <c r="U269" s="182">
        <f>HLOOKUP(O269,Pesos!$C$4:$H$8,4,FALSE)*T269</f>
        <v>0</v>
      </c>
      <c r="V269" s="182">
        <f t="shared" si="34"/>
        <v>0</v>
      </c>
      <c r="W269" s="1"/>
    </row>
    <row r="270" spans="2:23">
      <c r="B270" s="1" t="s">
        <v>136</v>
      </c>
      <c r="C270" s="1" t="s">
        <v>770</v>
      </c>
      <c r="D270" s="1">
        <v>369733</v>
      </c>
      <c r="E270" s="1" t="s">
        <v>1276</v>
      </c>
      <c r="F270" s="1" t="s">
        <v>1277</v>
      </c>
      <c r="G270" s="1" t="s">
        <v>984</v>
      </c>
      <c r="H270" s="135">
        <v>44643</v>
      </c>
      <c r="I270" s="135">
        <v>44670</v>
      </c>
      <c r="J270" s="135">
        <v>44670</v>
      </c>
      <c r="K270" s="1"/>
      <c r="L270" s="1">
        <f t="shared" si="31"/>
        <v>27</v>
      </c>
      <c r="M270" s="1">
        <f t="shared" si="32"/>
        <v>27</v>
      </c>
      <c r="N270" s="169">
        <f t="shared" si="33"/>
        <v>0</v>
      </c>
      <c r="O270" s="198" t="s">
        <v>168</v>
      </c>
      <c r="P270" s="182">
        <v>0</v>
      </c>
      <c r="Q270" s="182">
        <f>HLOOKUP(O270,Pesos!$C$4:$H$8,3,FALSE)*P270</f>
        <v>0</v>
      </c>
      <c r="R270" s="182">
        <v>0</v>
      </c>
      <c r="S270" s="182">
        <f>HLOOKUP(O270,Pesos!$C$4:$H$8,4,FALSE)*R270</f>
        <v>0</v>
      </c>
      <c r="T270" s="182">
        <v>0</v>
      </c>
      <c r="U270" s="182">
        <f>HLOOKUP(O270,Pesos!$C$4:$H$8,4,FALSE)*T270</f>
        <v>0</v>
      </c>
      <c r="V270" s="182">
        <f t="shared" si="34"/>
        <v>0</v>
      </c>
      <c r="W270" s="1"/>
    </row>
    <row r="271" spans="2:23">
      <c r="B271" s="1" t="s">
        <v>136</v>
      </c>
      <c r="C271" s="1" t="s">
        <v>770</v>
      </c>
      <c r="D271" s="1">
        <v>369751</v>
      </c>
      <c r="E271" s="1" t="s">
        <v>1278</v>
      </c>
      <c r="F271" s="1" t="s">
        <v>1279</v>
      </c>
      <c r="G271" s="1" t="s">
        <v>1280</v>
      </c>
      <c r="H271" s="135">
        <v>44643</v>
      </c>
      <c r="I271" s="135">
        <v>44644</v>
      </c>
      <c r="J271" s="135">
        <v>44644</v>
      </c>
      <c r="K271" s="1"/>
      <c r="L271" s="1">
        <f t="shared" si="31"/>
        <v>1</v>
      </c>
      <c r="M271" s="1">
        <f t="shared" si="32"/>
        <v>1</v>
      </c>
      <c r="N271" s="169">
        <f t="shared" si="33"/>
        <v>0</v>
      </c>
      <c r="O271" s="198" t="s">
        <v>168</v>
      </c>
      <c r="P271" s="182">
        <v>0</v>
      </c>
      <c r="Q271" s="182">
        <f>HLOOKUP(O271,Pesos!$C$4:$H$8,3,FALSE)*P271</f>
        <v>0</v>
      </c>
      <c r="R271" s="182">
        <v>0</v>
      </c>
      <c r="S271" s="182">
        <f>HLOOKUP(O271,Pesos!$C$4:$H$8,4,FALSE)*R271</f>
        <v>0</v>
      </c>
      <c r="T271" s="182">
        <v>0</v>
      </c>
      <c r="U271" s="182">
        <f>HLOOKUP(O271,Pesos!$C$4:$H$8,4,FALSE)*T271</f>
        <v>0</v>
      </c>
      <c r="V271" s="182">
        <f t="shared" si="34"/>
        <v>0</v>
      </c>
      <c r="W271" s="1"/>
    </row>
    <row r="272" spans="2:23">
      <c r="B272" s="1" t="s">
        <v>136</v>
      </c>
      <c r="C272" s="1" t="s">
        <v>770</v>
      </c>
      <c r="D272" s="1">
        <v>369775</v>
      </c>
      <c r="E272" s="1" t="s">
        <v>1281</v>
      </c>
      <c r="F272" s="1" t="s">
        <v>1282</v>
      </c>
      <c r="G272" s="1" t="s">
        <v>1283</v>
      </c>
      <c r="H272" s="135">
        <v>44643</v>
      </c>
      <c r="I272" s="135">
        <v>44644</v>
      </c>
      <c r="J272" s="135">
        <v>44644</v>
      </c>
      <c r="K272" s="1"/>
      <c r="L272" s="1">
        <f t="shared" si="31"/>
        <v>1</v>
      </c>
      <c r="M272" s="1">
        <f t="shared" si="32"/>
        <v>1</v>
      </c>
      <c r="N272" s="169">
        <f t="shared" si="33"/>
        <v>0</v>
      </c>
      <c r="O272" s="198" t="s">
        <v>168</v>
      </c>
      <c r="P272" s="182">
        <v>0</v>
      </c>
      <c r="Q272" s="182">
        <f>HLOOKUP(O272,Pesos!$C$4:$H$8,3,FALSE)*P272</f>
        <v>0</v>
      </c>
      <c r="R272" s="182">
        <v>0</v>
      </c>
      <c r="S272" s="182">
        <f>HLOOKUP(O272,Pesos!$C$4:$H$8,4,FALSE)*R272</f>
        <v>0</v>
      </c>
      <c r="T272" s="182">
        <v>0</v>
      </c>
      <c r="U272" s="182">
        <f>HLOOKUP(O272,Pesos!$C$4:$H$8,4,FALSE)*T272</f>
        <v>0</v>
      </c>
      <c r="V272" s="182">
        <f t="shared" si="34"/>
        <v>0</v>
      </c>
      <c r="W272" s="1"/>
    </row>
    <row r="273" spans="2:23">
      <c r="B273" s="1" t="s">
        <v>136</v>
      </c>
      <c r="C273" s="1" t="s">
        <v>770</v>
      </c>
      <c r="D273" s="1">
        <v>369779</v>
      </c>
      <c r="E273" s="1" t="s">
        <v>1284</v>
      </c>
      <c r="F273" s="1" t="s">
        <v>1285</v>
      </c>
      <c r="G273" s="1" t="s">
        <v>1286</v>
      </c>
      <c r="H273" s="135">
        <v>44643</v>
      </c>
      <c r="I273" s="135">
        <v>44644</v>
      </c>
      <c r="J273" s="135">
        <v>44644</v>
      </c>
      <c r="K273" s="1"/>
      <c r="L273" s="1">
        <f t="shared" si="31"/>
        <v>1</v>
      </c>
      <c r="M273" s="1">
        <f t="shared" si="32"/>
        <v>1</v>
      </c>
      <c r="N273" s="169">
        <f t="shared" si="33"/>
        <v>0</v>
      </c>
      <c r="O273" s="198" t="s">
        <v>168</v>
      </c>
      <c r="P273" s="182">
        <v>0</v>
      </c>
      <c r="Q273" s="182">
        <f>HLOOKUP(O273,Pesos!$C$4:$H$8,3,FALSE)*P273</f>
        <v>0</v>
      </c>
      <c r="R273" s="182">
        <v>0</v>
      </c>
      <c r="S273" s="182">
        <f>HLOOKUP(O273,Pesos!$C$4:$H$8,4,FALSE)*R273</f>
        <v>0</v>
      </c>
      <c r="T273" s="182">
        <v>0</v>
      </c>
      <c r="U273" s="182">
        <f>HLOOKUP(O273,Pesos!$C$4:$H$8,4,FALSE)*T273</f>
        <v>0</v>
      </c>
      <c r="V273" s="182">
        <f t="shared" si="34"/>
        <v>0</v>
      </c>
      <c r="W273" s="1"/>
    </row>
    <row r="274" spans="2:23">
      <c r="B274" s="1" t="s">
        <v>136</v>
      </c>
      <c r="C274" s="1" t="s">
        <v>770</v>
      </c>
      <c r="D274" s="1">
        <v>369900</v>
      </c>
      <c r="E274" s="1" t="s">
        <v>1287</v>
      </c>
      <c r="F274" s="1" t="s">
        <v>1288</v>
      </c>
      <c r="G274" s="1" t="s">
        <v>1289</v>
      </c>
      <c r="H274" s="135">
        <v>44644</v>
      </c>
      <c r="I274" s="135">
        <v>44672</v>
      </c>
      <c r="J274" s="135">
        <v>44672</v>
      </c>
      <c r="K274" s="1"/>
      <c r="L274" s="1">
        <f t="shared" si="31"/>
        <v>28</v>
      </c>
      <c r="M274" s="1">
        <f t="shared" si="32"/>
        <v>28</v>
      </c>
      <c r="N274" s="169">
        <f t="shared" si="33"/>
        <v>0</v>
      </c>
      <c r="O274" s="198" t="s">
        <v>168</v>
      </c>
      <c r="P274" s="182">
        <v>0</v>
      </c>
      <c r="Q274" s="182">
        <f>HLOOKUP(O274,Pesos!$C$4:$H$8,3,FALSE)*P274</f>
        <v>0</v>
      </c>
      <c r="R274" s="182">
        <v>0</v>
      </c>
      <c r="S274" s="182">
        <f>HLOOKUP(O274,Pesos!$C$4:$H$8,4,FALSE)*R274</f>
        <v>0</v>
      </c>
      <c r="T274" s="182">
        <v>0</v>
      </c>
      <c r="U274" s="182">
        <f>HLOOKUP(O274,Pesos!$C$4:$H$8,4,FALSE)*T274</f>
        <v>0</v>
      </c>
      <c r="V274" s="182">
        <f t="shared" si="34"/>
        <v>0</v>
      </c>
      <c r="W274" s="1"/>
    </row>
    <row r="275" spans="2:23">
      <c r="B275" s="1" t="s">
        <v>136</v>
      </c>
      <c r="C275" s="1" t="s">
        <v>770</v>
      </c>
      <c r="D275" s="1">
        <v>370054</v>
      </c>
      <c r="E275" s="1" t="s">
        <v>1290</v>
      </c>
      <c r="F275" s="1" t="s">
        <v>1291</v>
      </c>
      <c r="G275" s="1" t="s">
        <v>984</v>
      </c>
      <c r="H275" s="135">
        <v>44645</v>
      </c>
      <c r="I275" s="135">
        <v>44701</v>
      </c>
      <c r="J275" s="135">
        <v>44701</v>
      </c>
      <c r="K275" s="1"/>
      <c r="L275" s="1">
        <f t="shared" si="31"/>
        <v>56</v>
      </c>
      <c r="M275" s="1">
        <f t="shared" si="32"/>
        <v>56</v>
      </c>
      <c r="N275" s="169">
        <f t="shared" si="33"/>
        <v>0</v>
      </c>
      <c r="O275" s="198" t="s">
        <v>168</v>
      </c>
      <c r="P275" s="182">
        <v>0</v>
      </c>
      <c r="Q275" s="182">
        <f>HLOOKUP(O275,Pesos!$C$4:$H$8,3,FALSE)*P275</f>
        <v>0</v>
      </c>
      <c r="R275" s="182">
        <v>0</v>
      </c>
      <c r="S275" s="182">
        <f>HLOOKUP(O275,Pesos!$C$4:$H$8,4,FALSE)*R275</f>
        <v>0</v>
      </c>
      <c r="T275" s="182">
        <v>0</v>
      </c>
      <c r="U275" s="182">
        <f>HLOOKUP(O275,Pesos!$C$4:$H$8,4,FALSE)*T275</f>
        <v>0</v>
      </c>
      <c r="V275" s="182">
        <f t="shared" si="34"/>
        <v>0</v>
      </c>
      <c r="W275" s="1"/>
    </row>
    <row r="276" spans="2:23">
      <c r="B276" s="1" t="s">
        <v>136</v>
      </c>
      <c r="C276" s="1" t="s">
        <v>770</v>
      </c>
      <c r="D276" s="1">
        <v>370331</v>
      </c>
      <c r="E276" s="1" t="s">
        <v>1292</v>
      </c>
      <c r="F276" s="1" t="s">
        <v>1293</v>
      </c>
      <c r="G276" s="1" t="s">
        <v>984</v>
      </c>
      <c r="H276" s="135">
        <v>44648</v>
      </c>
      <c r="I276" s="135">
        <v>44672</v>
      </c>
      <c r="J276" s="135">
        <v>44672</v>
      </c>
      <c r="K276" s="1"/>
      <c r="L276" s="1">
        <f t="shared" si="31"/>
        <v>24</v>
      </c>
      <c r="M276" s="1">
        <f t="shared" si="32"/>
        <v>24</v>
      </c>
      <c r="N276" s="169">
        <f t="shared" si="33"/>
        <v>0</v>
      </c>
      <c r="O276" s="198" t="s">
        <v>168</v>
      </c>
      <c r="P276" s="182">
        <v>0</v>
      </c>
      <c r="Q276" s="182">
        <f>HLOOKUP(O276,Pesos!$C$4:$H$8,3,FALSE)*P276</f>
        <v>0</v>
      </c>
      <c r="R276" s="182">
        <v>0</v>
      </c>
      <c r="S276" s="182">
        <f>HLOOKUP(O276,Pesos!$C$4:$H$8,4,FALSE)*R276</f>
        <v>0</v>
      </c>
      <c r="T276" s="182">
        <v>0</v>
      </c>
      <c r="U276" s="182">
        <f>HLOOKUP(O276,Pesos!$C$4:$H$8,4,FALSE)*T276</f>
        <v>0</v>
      </c>
      <c r="V276" s="182">
        <f t="shared" si="34"/>
        <v>0</v>
      </c>
      <c r="W276" s="1"/>
    </row>
    <row r="277" spans="2:23">
      <c r="B277" s="1" t="s">
        <v>136</v>
      </c>
      <c r="C277" s="1" t="s">
        <v>770</v>
      </c>
      <c r="D277" s="1">
        <v>370553</v>
      </c>
      <c r="E277" s="1" t="s">
        <v>1294</v>
      </c>
      <c r="F277" s="1" t="s">
        <v>1295</v>
      </c>
      <c r="G277" s="1" t="s">
        <v>1296</v>
      </c>
      <c r="H277" s="135">
        <v>44649</v>
      </c>
      <c r="I277" s="135">
        <v>44651</v>
      </c>
      <c r="J277" s="135">
        <v>44651</v>
      </c>
      <c r="K277" s="1"/>
      <c r="L277" s="1">
        <f t="shared" si="31"/>
        <v>2</v>
      </c>
      <c r="M277" s="1">
        <f t="shared" si="32"/>
        <v>2</v>
      </c>
      <c r="N277" s="169">
        <f t="shared" si="33"/>
        <v>0</v>
      </c>
      <c r="O277" s="198" t="s">
        <v>168</v>
      </c>
      <c r="P277" s="182">
        <v>0</v>
      </c>
      <c r="Q277" s="182">
        <f>HLOOKUP(O277,Pesos!$C$4:$H$8,3,FALSE)*P277</f>
        <v>0</v>
      </c>
      <c r="R277" s="182">
        <v>0</v>
      </c>
      <c r="S277" s="182">
        <f>HLOOKUP(O277,Pesos!$C$4:$H$8,4,FALSE)*R277</f>
        <v>0</v>
      </c>
      <c r="T277" s="182">
        <v>0</v>
      </c>
      <c r="U277" s="182">
        <f>HLOOKUP(O277,Pesos!$C$4:$H$8,4,FALSE)*T277</f>
        <v>0</v>
      </c>
      <c r="V277" s="182">
        <f t="shared" si="34"/>
        <v>0</v>
      </c>
      <c r="W277" s="1"/>
    </row>
    <row r="278" spans="2:23">
      <c r="B278" s="1" t="s">
        <v>136</v>
      </c>
      <c r="C278" s="1" t="s">
        <v>770</v>
      </c>
      <c r="D278" s="1">
        <v>370619</v>
      </c>
      <c r="E278" s="1" t="s">
        <v>1297</v>
      </c>
      <c r="F278" s="1" t="s">
        <v>1298</v>
      </c>
      <c r="G278" s="1" t="s">
        <v>984</v>
      </c>
      <c r="H278" s="135">
        <v>44650</v>
      </c>
      <c r="I278" s="135">
        <v>44673</v>
      </c>
      <c r="J278" s="135">
        <v>44673</v>
      </c>
      <c r="K278" s="1"/>
      <c r="L278" s="1">
        <f t="shared" si="31"/>
        <v>23</v>
      </c>
      <c r="M278" s="1">
        <f t="shared" si="32"/>
        <v>23</v>
      </c>
      <c r="N278" s="169">
        <f t="shared" si="33"/>
        <v>0</v>
      </c>
      <c r="O278" s="198" t="s">
        <v>168</v>
      </c>
      <c r="P278" s="182">
        <v>0</v>
      </c>
      <c r="Q278" s="182">
        <f>HLOOKUP(O278,Pesos!$C$4:$H$8,3,FALSE)*P278</f>
        <v>0</v>
      </c>
      <c r="R278" s="182">
        <v>0</v>
      </c>
      <c r="S278" s="182">
        <f>HLOOKUP(O278,Pesos!$C$4:$H$8,4,FALSE)*R278</f>
        <v>0</v>
      </c>
      <c r="T278" s="182">
        <v>0</v>
      </c>
      <c r="U278" s="182">
        <f>HLOOKUP(O278,Pesos!$C$4:$H$8,4,FALSE)*T278</f>
        <v>0</v>
      </c>
      <c r="V278" s="182">
        <f t="shared" si="34"/>
        <v>0</v>
      </c>
      <c r="W278" s="1"/>
    </row>
    <row r="279" spans="2:23">
      <c r="B279" s="1" t="s">
        <v>136</v>
      </c>
      <c r="C279" s="1" t="s">
        <v>770</v>
      </c>
      <c r="D279" s="1">
        <v>370623</v>
      </c>
      <c r="E279" s="1" t="s">
        <v>1299</v>
      </c>
      <c r="F279" s="1" t="s">
        <v>1300</v>
      </c>
      <c r="G279" s="1" t="s">
        <v>984</v>
      </c>
      <c r="H279" s="135">
        <v>44650</v>
      </c>
      <c r="I279" s="135">
        <v>44673</v>
      </c>
      <c r="J279" s="135">
        <v>44673</v>
      </c>
      <c r="K279" s="1"/>
      <c r="L279" s="1">
        <f t="shared" si="31"/>
        <v>23</v>
      </c>
      <c r="M279" s="1">
        <f t="shared" si="32"/>
        <v>23</v>
      </c>
      <c r="N279" s="169">
        <f t="shared" si="33"/>
        <v>0</v>
      </c>
      <c r="O279" s="198" t="s">
        <v>168</v>
      </c>
      <c r="P279" s="182">
        <v>0</v>
      </c>
      <c r="Q279" s="182">
        <f>HLOOKUP(O279,Pesos!$C$4:$H$8,3,FALSE)*P279</f>
        <v>0</v>
      </c>
      <c r="R279" s="182">
        <v>0</v>
      </c>
      <c r="S279" s="182">
        <f>HLOOKUP(O279,Pesos!$C$4:$H$8,4,FALSE)*R279</f>
        <v>0</v>
      </c>
      <c r="T279" s="182">
        <v>0</v>
      </c>
      <c r="U279" s="182">
        <f>HLOOKUP(O279,Pesos!$C$4:$H$8,4,FALSE)*T279</f>
        <v>0</v>
      </c>
      <c r="V279" s="182">
        <f t="shared" si="34"/>
        <v>0</v>
      </c>
      <c r="W279" s="1"/>
    </row>
    <row r="280" spans="2:23">
      <c r="B280" s="1" t="s">
        <v>136</v>
      </c>
      <c r="C280" s="1" t="s">
        <v>770</v>
      </c>
      <c r="D280" s="1">
        <v>370626</v>
      </c>
      <c r="E280" s="1" t="s">
        <v>1301</v>
      </c>
      <c r="F280" s="1" t="s">
        <v>1302</v>
      </c>
      <c r="G280" s="1" t="s">
        <v>984</v>
      </c>
      <c r="H280" s="135">
        <v>44650</v>
      </c>
      <c r="I280" s="135">
        <v>44673</v>
      </c>
      <c r="J280" s="135">
        <v>44673</v>
      </c>
      <c r="K280" s="1"/>
      <c r="L280" s="1">
        <f t="shared" si="31"/>
        <v>23</v>
      </c>
      <c r="M280" s="1">
        <f t="shared" si="32"/>
        <v>23</v>
      </c>
      <c r="N280" s="169">
        <f t="shared" si="33"/>
        <v>0</v>
      </c>
      <c r="O280" s="198" t="s">
        <v>168</v>
      </c>
      <c r="P280" s="182">
        <v>0</v>
      </c>
      <c r="Q280" s="182">
        <f>HLOOKUP(O280,Pesos!$C$4:$H$8,3,FALSE)*P280</f>
        <v>0</v>
      </c>
      <c r="R280" s="182">
        <v>0</v>
      </c>
      <c r="S280" s="182">
        <f>HLOOKUP(O280,Pesos!$C$4:$H$8,4,FALSE)*R280</f>
        <v>0</v>
      </c>
      <c r="T280" s="182">
        <v>0</v>
      </c>
      <c r="U280" s="182">
        <f>HLOOKUP(O280,Pesos!$C$4:$H$8,4,FALSE)*T280</f>
        <v>0</v>
      </c>
      <c r="V280" s="182">
        <f t="shared" ref="V280:V307" si="35">Q280+S280+U280</f>
        <v>0</v>
      </c>
      <c r="W280" s="1"/>
    </row>
    <row r="281" spans="2:23">
      <c r="B281" s="1" t="s">
        <v>136</v>
      </c>
      <c r="C281" s="1" t="s">
        <v>770</v>
      </c>
      <c r="D281" s="1">
        <v>370709</v>
      </c>
      <c r="E281" s="1" t="s">
        <v>1303</v>
      </c>
      <c r="F281" s="1" t="s">
        <v>1304</v>
      </c>
      <c r="G281" s="1" t="s">
        <v>984</v>
      </c>
      <c r="H281" s="135">
        <v>44650</v>
      </c>
      <c r="I281" s="135">
        <v>44673</v>
      </c>
      <c r="J281" s="135">
        <v>44673</v>
      </c>
      <c r="K281" s="1"/>
      <c r="L281" s="1">
        <f t="shared" si="31"/>
        <v>23</v>
      </c>
      <c r="M281" s="1">
        <f t="shared" si="32"/>
        <v>23</v>
      </c>
      <c r="N281" s="169">
        <f t="shared" si="33"/>
        <v>0</v>
      </c>
      <c r="O281" s="198" t="s">
        <v>168</v>
      </c>
      <c r="P281" s="182">
        <v>0</v>
      </c>
      <c r="Q281" s="182">
        <f>HLOOKUP(O281,Pesos!$C$4:$H$8,3,FALSE)*P281</f>
        <v>0</v>
      </c>
      <c r="R281" s="182">
        <v>0</v>
      </c>
      <c r="S281" s="182">
        <f>HLOOKUP(O281,Pesos!$C$4:$H$8,4,FALSE)*R281</f>
        <v>0</v>
      </c>
      <c r="T281" s="182">
        <v>0</v>
      </c>
      <c r="U281" s="182">
        <f>HLOOKUP(O281,Pesos!$C$4:$H$8,4,FALSE)*T281</f>
        <v>0</v>
      </c>
      <c r="V281" s="182">
        <f t="shared" si="35"/>
        <v>0</v>
      </c>
      <c r="W281" s="1"/>
    </row>
    <row r="282" spans="2:23">
      <c r="B282" s="1" t="s">
        <v>136</v>
      </c>
      <c r="C282" s="1" t="s">
        <v>770</v>
      </c>
      <c r="D282" s="1">
        <v>370710</v>
      </c>
      <c r="E282" s="1" t="s">
        <v>1305</v>
      </c>
      <c r="F282" s="1" t="s">
        <v>1306</v>
      </c>
      <c r="G282" s="1" t="s">
        <v>984</v>
      </c>
      <c r="H282" s="135">
        <v>44650</v>
      </c>
      <c r="I282" s="135">
        <v>44690</v>
      </c>
      <c r="J282" s="135">
        <v>44690</v>
      </c>
      <c r="K282" s="1"/>
      <c r="L282" s="1">
        <f t="shared" si="31"/>
        <v>40</v>
      </c>
      <c r="M282" s="1">
        <f t="shared" si="32"/>
        <v>40</v>
      </c>
      <c r="N282" s="169">
        <f t="shared" si="33"/>
        <v>0</v>
      </c>
      <c r="O282" s="198" t="s">
        <v>168</v>
      </c>
      <c r="P282" s="182">
        <v>0</v>
      </c>
      <c r="Q282" s="182">
        <f>HLOOKUP(O282,Pesos!$C$4:$H$8,3,FALSE)*P282</f>
        <v>0</v>
      </c>
      <c r="R282" s="182">
        <v>0</v>
      </c>
      <c r="S282" s="182">
        <f>HLOOKUP(O282,Pesos!$C$4:$H$8,4,FALSE)*R282</f>
        <v>0</v>
      </c>
      <c r="T282" s="182">
        <v>0</v>
      </c>
      <c r="U282" s="182">
        <f>HLOOKUP(O282,Pesos!$C$4:$H$8,4,FALSE)*T282</f>
        <v>0</v>
      </c>
      <c r="V282" s="182">
        <f t="shared" si="35"/>
        <v>0</v>
      </c>
      <c r="W282" s="1"/>
    </row>
    <row r="283" spans="2:23">
      <c r="B283" s="1" t="s">
        <v>136</v>
      </c>
      <c r="C283" s="1" t="s">
        <v>770</v>
      </c>
      <c r="D283" s="1">
        <v>370712</v>
      </c>
      <c r="E283" s="1" t="s">
        <v>1305</v>
      </c>
      <c r="F283" s="1" t="s">
        <v>1307</v>
      </c>
      <c r="G283" s="1" t="s">
        <v>984</v>
      </c>
      <c r="H283" s="135">
        <v>44650</v>
      </c>
      <c r="I283" s="135">
        <v>44673</v>
      </c>
      <c r="J283" s="135">
        <v>44673</v>
      </c>
      <c r="K283" s="1"/>
      <c r="L283" s="1">
        <f t="shared" si="31"/>
        <v>23</v>
      </c>
      <c r="M283" s="1">
        <f t="shared" si="32"/>
        <v>23</v>
      </c>
      <c r="N283" s="169">
        <f t="shared" si="33"/>
        <v>0</v>
      </c>
      <c r="O283" s="198" t="s">
        <v>168</v>
      </c>
      <c r="P283" s="182">
        <v>0</v>
      </c>
      <c r="Q283" s="182">
        <f>HLOOKUP(O283,Pesos!$C$4:$H$8,3,FALSE)*P283</f>
        <v>0</v>
      </c>
      <c r="R283" s="182">
        <v>0</v>
      </c>
      <c r="S283" s="182">
        <f>HLOOKUP(O283,Pesos!$C$4:$H$8,4,FALSE)*R283</f>
        <v>0</v>
      </c>
      <c r="T283" s="182">
        <v>0</v>
      </c>
      <c r="U283" s="182">
        <f>HLOOKUP(O283,Pesos!$C$4:$H$8,4,FALSE)*T283</f>
        <v>0</v>
      </c>
      <c r="V283" s="182">
        <f t="shared" si="35"/>
        <v>0</v>
      </c>
      <c r="W283" s="1"/>
    </row>
    <row r="284" spans="2:23">
      <c r="B284" s="1" t="s">
        <v>136</v>
      </c>
      <c r="C284" s="1" t="s">
        <v>770</v>
      </c>
      <c r="D284" s="1">
        <v>370714</v>
      </c>
      <c r="E284" s="1" t="s">
        <v>1305</v>
      </c>
      <c r="F284" s="1" t="s">
        <v>1308</v>
      </c>
      <c r="G284" s="1" t="s">
        <v>984</v>
      </c>
      <c r="H284" s="135">
        <v>44650</v>
      </c>
      <c r="I284" s="135">
        <v>44701</v>
      </c>
      <c r="J284" s="135">
        <v>44701</v>
      </c>
      <c r="K284" s="1"/>
      <c r="L284" s="1">
        <f t="shared" si="31"/>
        <v>51</v>
      </c>
      <c r="M284" s="1">
        <f t="shared" si="32"/>
        <v>51</v>
      </c>
      <c r="N284" s="169">
        <f t="shared" si="33"/>
        <v>0</v>
      </c>
      <c r="O284" s="198" t="s">
        <v>168</v>
      </c>
      <c r="P284" s="182">
        <v>0</v>
      </c>
      <c r="Q284" s="182">
        <f>HLOOKUP(O284,Pesos!$C$4:$H$8,3,FALSE)*P284</f>
        <v>0</v>
      </c>
      <c r="R284" s="182">
        <v>0</v>
      </c>
      <c r="S284" s="182">
        <f>HLOOKUP(O284,Pesos!$C$4:$H$8,4,FALSE)*R284</f>
        <v>0</v>
      </c>
      <c r="T284" s="182">
        <v>0</v>
      </c>
      <c r="U284" s="182">
        <f>HLOOKUP(O284,Pesos!$C$4:$H$8,4,FALSE)*T284</f>
        <v>0</v>
      </c>
      <c r="V284" s="182">
        <f t="shared" si="35"/>
        <v>0</v>
      </c>
      <c r="W284" s="1"/>
    </row>
    <row r="285" spans="2:23">
      <c r="B285" s="1" t="s">
        <v>136</v>
      </c>
      <c r="C285" s="1" t="s">
        <v>770</v>
      </c>
      <c r="D285" s="1">
        <v>370823</v>
      </c>
      <c r="E285" s="1" t="s">
        <v>1309</v>
      </c>
      <c r="F285" s="1" t="s">
        <v>1310</v>
      </c>
      <c r="G285" s="1" t="s">
        <v>1311</v>
      </c>
      <c r="H285" s="135">
        <v>44651</v>
      </c>
      <c r="I285" s="135">
        <v>44672</v>
      </c>
      <c r="J285" s="135">
        <v>44672</v>
      </c>
      <c r="K285" s="1"/>
      <c r="L285" s="1">
        <f t="shared" si="31"/>
        <v>21</v>
      </c>
      <c r="M285" s="1">
        <f t="shared" si="32"/>
        <v>21</v>
      </c>
      <c r="N285" s="169">
        <f t="shared" si="33"/>
        <v>0</v>
      </c>
      <c r="O285" s="198" t="s">
        <v>168</v>
      </c>
      <c r="P285" s="182">
        <v>0</v>
      </c>
      <c r="Q285" s="182">
        <f>HLOOKUP(O285,Pesos!$C$4:$H$8,3,FALSE)*P285</f>
        <v>0</v>
      </c>
      <c r="R285" s="182">
        <v>0</v>
      </c>
      <c r="S285" s="182">
        <f>HLOOKUP(O285,Pesos!$C$4:$H$8,4,FALSE)*R285</f>
        <v>0</v>
      </c>
      <c r="T285" s="182">
        <v>0</v>
      </c>
      <c r="U285" s="182">
        <f>HLOOKUP(O285,Pesos!$C$4:$H$8,4,FALSE)*T285</f>
        <v>0</v>
      </c>
      <c r="V285" s="182">
        <f t="shared" si="35"/>
        <v>0</v>
      </c>
      <c r="W285" s="1"/>
    </row>
    <row r="286" spans="2:23">
      <c r="B286" s="1" t="s">
        <v>136</v>
      </c>
      <c r="C286" s="1" t="s">
        <v>770</v>
      </c>
      <c r="D286" s="1">
        <v>371131</v>
      </c>
      <c r="E286" s="1" t="s">
        <v>1312</v>
      </c>
      <c r="F286" s="1" t="s">
        <v>1313</v>
      </c>
      <c r="G286" s="1" t="s">
        <v>984</v>
      </c>
      <c r="H286" s="135">
        <v>44653</v>
      </c>
      <c r="I286" s="135">
        <v>44701</v>
      </c>
      <c r="J286" s="135">
        <v>44701</v>
      </c>
      <c r="K286" s="1"/>
      <c r="L286" s="1">
        <f t="shared" si="31"/>
        <v>48</v>
      </c>
      <c r="M286" s="1">
        <f t="shared" si="32"/>
        <v>48</v>
      </c>
      <c r="N286" s="169">
        <f t="shared" si="33"/>
        <v>0</v>
      </c>
      <c r="O286" s="198" t="s">
        <v>168</v>
      </c>
      <c r="P286" s="182">
        <v>0</v>
      </c>
      <c r="Q286" s="182">
        <f>HLOOKUP(O286,Pesos!$C$4:$H$8,3,FALSE)*P286</f>
        <v>0</v>
      </c>
      <c r="R286" s="182">
        <v>0</v>
      </c>
      <c r="S286" s="182">
        <f>HLOOKUP(O286,Pesos!$C$4:$H$8,4,FALSE)*R286</f>
        <v>0</v>
      </c>
      <c r="T286" s="182">
        <v>0</v>
      </c>
      <c r="U286" s="182">
        <f>HLOOKUP(O286,Pesos!$C$4:$H$8,4,FALSE)*T286</f>
        <v>0</v>
      </c>
      <c r="V286" s="182">
        <f t="shared" si="35"/>
        <v>0</v>
      </c>
      <c r="W286" s="1"/>
    </row>
    <row r="287" spans="2:23">
      <c r="B287" s="1" t="s">
        <v>136</v>
      </c>
      <c r="C287" s="1" t="s">
        <v>770</v>
      </c>
      <c r="D287" s="1">
        <v>371237</v>
      </c>
      <c r="E287" s="1" t="s">
        <v>1038</v>
      </c>
      <c r="F287" s="1" t="s">
        <v>1314</v>
      </c>
      <c r="G287" s="1" t="s">
        <v>1009</v>
      </c>
      <c r="H287" s="135">
        <v>44655</v>
      </c>
      <c r="I287" s="135">
        <v>44672</v>
      </c>
      <c r="J287" s="135">
        <v>44672</v>
      </c>
      <c r="K287" s="1"/>
      <c r="L287" s="1">
        <f t="shared" si="31"/>
        <v>17</v>
      </c>
      <c r="M287" s="1">
        <f t="shared" si="32"/>
        <v>17</v>
      </c>
      <c r="N287" s="169">
        <f t="shared" si="33"/>
        <v>0</v>
      </c>
      <c r="O287" s="198" t="s">
        <v>168</v>
      </c>
      <c r="P287" s="182">
        <v>0</v>
      </c>
      <c r="Q287" s="182">
        <f>HLOOKUP(O287,Pesos!$C$4:$H$8,3,FALSE)*P287</f>
        <v>0</v>
      </c>
      <c r="R287" s="182">
        <v>0</v>
      </c>
      <c r="S287" s="182">
        <f>HLOOKUP(O287,Pesos!$C$4:$H$8,4,FALSE)*R287</f>
        <v>0</v>
      </c>
      <c r="T287" s="182">
        <v>0</v>
      </c>
      <c r="U287" s="182">
        <f>HLOOKUP(O287,Pesos!$C$4:$H$8,4,FALSE)*T287</f>
        <v>0</v>
      </c>
      <c r="V287" s="182">
        <f t="shared" si="35"/>
        <v>0</v>
      </c>
      <c r="W287" s="1"/>
    </row>
    <row r="288" spans="2:23">
      <c r="B288" s="1" t="s">
        <v>136</v>
      </c>
      <c r="C288" s="1" t="s">
        <v>770</v>
      </c>
      <c r="D288" s="1">
        <v>371721</v>
      </c>
      <c r="E288" s="1" t="s">
        <v>1315</v>
      </c>
      <c r="F288" s="1" t="s">
        <v>1316</v>
      </c>
      <c r="G288" s="1" t="s">
        <v>1016</v>
      </c>
      <c r="H288" s="135">
        <v>44657</v>
      </c>
      <c r="I288" s="135">
        <v>44672</v>
      </c>
      <c r="J288" s="135">
        <v>44672</v>
      </c>
      <c r="K288" s="1"/>
      <c r="L288" s="1">
        <f t="shared" si="31"/>
        <v>15</v>
      </c>
      <c r="M288" s="1">
        <f t="shared" si="32"/>
        <v>15</v>
      </c>
      <c r="N288" s="169">
        <f t="shared" si="33"/>
        <v>0</v>
      </c>
      <c r="O288" s="198" t="s">
        <v>168</v>
      </c>
      <c r="P288" s="182">
        <v>0</v>
      </c>
      <c r="Q288" s="182">
        <f>HLOOKUP(O288,Pesos!$C$4:$H$8,3,FALSE)*P288</f>
        <v>0</v>
      </c>
      <c r="R288" s="182">
        <v>0</v>
      </c>
      <c r="S288" s="182">
        <f>HLOOKUP(O288,Pesos!$C$4:$H$8,4,FALSE)*R288</f>
        <v>0</v>
      </c>
      <c r="T288" s="182">
        <v>0</v>
      </c>
      <c r="U288" s="182">
        <f>HLOOKUP(O288,Pesos!$C$4:$H$8,4,FALSE)*T288</f>
        <v>0</v>
      </c>
      <c r="V288" s="182">
        <f t="shared" si="35"/>
        <v>0</v>
      </c>
      <c r="W288" s="1"/>
    </row>
    <row r="289" spans="2:23">
      <c r="B289" s="1" t="s">
        <v>136</v>
      </c>
      <c r="C289" s="1" t="s">
        <v>770</v>
      </c>
      <c r="D289" s="1">
        <v>372112</v>
      </c>
      <c r="E289" s="1" t="s">
        <v>1317</v>
      </c>
      <c r="F289" s="1" t="s">
        <v>1318</v>
      </c>
      <c r="G289" s="1" t="s">
        <v>992</v>
      </c>
      <c r="H289" s="135">
        <v>44659</v>
      </c>
      <c r="I289" s="135">
        <v>44670</v>
      </c>
      <c r="J289" s="135">
        <v>44670</v>
      </c>
      <c r="K289" s="1"/>
      <c r="L289" s="1">
        <f t="shared" si="31"/>
        <v>11</v>
      </c>
      <c r="M289" s="1">
        <f t="shared" si="32"/>
        <v>11</v>
      </c>
      <c r="N289" s="169">
        <f t="shared" si="33"/>
        <v>0</v>
      </c>
      <c r="O289" s="198" t="s">
        <v>168</v>
      </c>
      <c r="P289" s="182">
        <v>0</v>
      </c>
      <c r="Q289" s="182">
        <f>HLOOKUP(O289,Pesos!$C$4:$H$8,3,FALSE)*P289</f>
        <v>0</v>
      </c>
      <c r="R289" s="182">
        <v>0</v>
      </c>
      <c r="S289" s="182">
        <f>HLOOKUP(O289,Pesos!$C$4:$H$8,4,FALSE)*R289</f>
        <v>0</v>
      </c>
      <c r="T289" s="182">
        <v>0</v>
      </c>
      <c r="U289" s="182">
        <f>HLOOKUP(O289,Pesos!$C$4:$H$8,4,FALSE)*T289</f>
        <v>0</v>
      </c>
      <c r="V289" s="182">
        <f t="shared" si="35"/>
        <v>0</v>
      </c>
      <c r="W289" s="1"/>
    </row>
    <row r="290" spans="2:23">
      <c r="B290" s="1" t="s">
        <v>136</v>
      </c>
      <c r="C290" s="1" t="s">
        <v>770</v>
      </c>
      <c r="D290" s="1">
        <v>372227</v>
      </c>
      <c r="E290" s="1" t="s">
        <v>1319</v>
      </c>
      <c r="F290" s="1" t="s">
        <v>1320</v>
      </c>
      <c r="G290" s="1" t="s">
        <v>984</v>
      </c>
      <c r="H290" s="135">
        <v>44660</v>
      </c>
      <c r="I290" s="135">
        <v>44685</v>
      </c>
      <c r="J290" s="135">
        <v>44685</v>
      </c>
      <c r="K290" s="1"/>
      <c r="L290" s="1">
        <f t="shared" si="31"/>
        <v>25</v>
      </c>
      <c r="M290" s="1">
        <f t="shared" si="32"/>
        <v>25</v>
      </c>
      <c r="N290" s="169">
        <f t="shared" si="33"/>
        <v>0</v>
      </c>
      <c r="O290" s="198" t="s">
        <v>168</v>
      </c>
      <c r="P290" s="182">
        <v>0</v>
      </c>
      <c r="Q290" s="182">
        <f>HLOOKUP(O290,Pesos!$C$4:$H$8,3,FALSE)*P290</f>
        <v>0</v>
      </c>
      <c r="R290" s="182">
        <v>0</v>
      </c>
      <c r="S290" s="182">
        <f>HLOOKUP(O290,Pesos!$C$4:$H$8,4,FALSE)*R290</f>
        <v>0</v>
      </c>
      <c r="T290" s="182">
        <v>0</v>
      </c>
      <c r="U290" s="182">
        <f>HLOOKUP(O290,Pesos!$C$4:$H$8,4,FALSE)*T290</f>
        <v>0</v>
      </c>
      <c r="V290" s="182">
        <f t="shared" si="35"/>
        <v>0</v>
      </c>
      <c r="W290" s="1"/>
    </row>
    <row r="291" spans="2:23">
      <c r="B291" s="1" t="s">
        <v>136</v>
      </c>
      <c r="C291" s="1" t="s">
        <v>770</v>
      </c>
      <c r="D291" s="1">
        <v>372836</v>
      </c>
      <c r="E291" s="1" t="s">
        <v>1321</v>
      </c>
      <c r="F291" s="1" t="s">
        <v>1322</v>
      </c>
      <c r="G291" s="1" t="s">
        <v>984</v>
      </c>
      <c r="H291" s="135">
        <v>44669</v>
      </c>
      <c r="I291" s="135">
        <v>44701</v>
      </c>
      <c r="J291" s="135">
        <v>44701</v>
      </c>
      <c r="K291" s="1"/>
      <c r="L291" s="1">
        <f t="shared" si="31"/>
        <v>32</v>
      </c>
      <c r="M291" s="1">
        <f t="shared" si="32"/>
        <v>32</v>
      </c>
      <c r="N291" s="169">
        <f t="shared" si="33"/>
        <v>0</v>
      </c>
      <c r="O291" s="198" t="s">
        <v>168</v>
      </c>
      <c r="P291" s="182">
        <v>0</v>
      </c>
      <c r="Q291" s="182">
        <f>HLOOKUP(O291,Pesos!$C$4:$H$8,3,FALSE)*P291</f>
        <v>0</v>
      </c>
      <c r="R291" s="182">
        <v>0</v>
      </c>
      <c r="S291" s="182">
        <f>HLOOKUP(O291,Pesos!$C$4:$H$8,4,FALSE)*R291</f>
        <v>0</v>
      </c>
      <c r="T291" s="182">
        <v>0</v>
      </c>
      <c r="U291" s="182">
        <f>HLOOKUP(O291,Pesos!$C$4:$H$8,4,FALSE)*T291</f>
        <v>0</v>
      </c>
      <c r="V291" s="182">
        <f t="shared" si="35"/>
        <v>0</v>
      </c>
      <c r="W291" s="1"/>
    </row>
    <row r="292" spans="2:23">
      <c r="B292" s="1" t="s">
        <v>136</v>
      </c>
      <c r="C292" s="1" t="s">
        <v>770</v>
      </c>
      <c r="D292" s="1">
        <v>372837</v>
      </c>
      <c r="E292" s="1" t="s">
        <v>1323</v>
      </c>
      <c r="F292" s="1" t="s">
        <v>1324</v>
      </c>
      <c r="G292" s="1" t="s">
        <v>984</v>
      </c>
      <c r="H292" s="135">
        <v>44669</v>
      </c>
      <c r="I292" s="135">
        <v>44701</v>
      </c>
      <c r="J292" s="135">
        <v>44701</v>
      </c>
      <c r="K292" s="1"/>
      <c r="L292" s="1">
        <f t="shared" si="31"/>
        <v>32</v>
      </c>
      <c r="M292" s="1">
        <f t="shared" si="32"/>
        <v>32</v>
      </c>
      <c r="N292" s="169">
        <f t="shared" si="33"/>
        <v>0</v>
      </c>
      <c r="O292" s="198" t="s">
        <v>168</v>
      </c>
      <c r="P292" s="182">
        <v>0</v>
      </c>
      <c r="Q292" s="182">
        <f>HLOOKUP(O292,Pesos!$C$4:$H$8,3,FALSE)*P292</f>
        <v>0</v>
      </c>
      <c r="R292" s="182">
        <v>0</v>
      </c>
      <c r="S292" s="182">
        <f>HLOOKUP(O292,Pesos!$C$4:$H$8,4,FALSE)*R292</f>
        <v>0</v>
      </c>
      <c r="T292" s="182">
        <v>0</v>
      </c>
      <c r="U292" s="182">
        <f>HLOOKUP(O292,Pesos!$C$4:$H$8,4,FALSE)*T292</f>
        <v>0</v>
      </c>
      <c r="V292" s="182">
        <f t="shared" si="35"/>
        <v>0</v>
      </c>
      <c r="W292" s="1"/>
    </row>
    <row r="293" spans="2:23">
      <c r="B293" s="1" t="s">
        <v>136</v>
      </c>
      <c r="C293" s="1" t="s">
        <v>770</v>
      </c>
      <c r="D293" s="1">
        <v>372838</v>
      </c>
      <c r="E293" s="1" t="s">
        <v>1325</v>
      </c>
      <c r="F293" s="1" t="s">
        <v>1326</v>
      </c>
      <c r="G293" s="1" t="s">
        <v>984</v>
      </c>
      <c r="H293" s="135">
        <v>44669</v>
      </c>
      <c r="I293" s="135">
        <v>44701</v>
      </c>
      <c r="J293" s="135">
        <v>44701</v>
      </c>
      <c r="K293" s="1"/>
      <c r="L293" s="1">
        <f t="shared" si="31"/>
        <v>32</v>
      </c>
      <c r="M293" s="1">
        <f t="shared" si="32"/>
        <v>32</v>
      </c>
      <c r="N293" s="169">
        <f t="shared" si="33"/>
        <v>0</v>
      </c>
      <c r="O293" s="198" t="s">
        <v>168</v>
      </c>
      <c r="P293" s="182">
        <v>0</v>
      </c>
      <c r="Q293" s="182">
        <f>HLOOKUP(O293,Pesos!$C$4:$H$8,3,FALSE)*P293</f>
        <v>0</v>
      </c>
      <c r="R293" s="182">
        <v>0</v>
      </c>
      <c r="S293" s="182">
        <f>HLOOKUP(O293,Pesos!$C$4:$H$8,4,FALSE)*R293</f>
        <v>0</v>
      </c>
      <c r="T293" s="182">
        <v>0</v>
      </c>
      <c r="U293" s="182">
        <f>HLOOKUP(O293,Pesos!$C$4:$H$8,4,FALSE)*T293</f>
        <v>0</v>
      </c>
      <c r="V293" s="182">
        <f t="shared" si="35"/>
        <v>0</v>
      </c>
      <c r="W293" s="1"/>
    </row>
    <row r="294" spans="2:23">
      <c r="B294" s="1" t="s">
        <v>136</v>
      </c>
      <c r="C294" s="1" t="s">
        <v>770</v>
      </c>
      <c r="D294" s="1">
        <v>373086</v>
      </c>
      <c r="E294" s="1" t="s">
        <v>1327</v>
      </c>
      <c r="F294" s="1" t="s">
        <v>1328</v>
      </c>
      <c r="G294" s="1" t="s">
        <v>1329</v>
      </c>
      <c r="H294" s="135">
        <v>44670</v>
      </c>
      <c r="I294" s="135">
        <v>44670</v>
      </c>
      <c r="J294" s="135">
        <v>44670</v>
      </c>
      <c r="K294" s="1"/>
      <c r="L294" s="1">
        <f t="shared" si="31"/>
        <v>1</v>
      </c>
      <c r="M294" s="1">
        <f t="shared" si="32"/>
        <v>1</v>
      </c>
      <c r="N294" s="169">
        <f t="shared" si="33"/>
        <v>0</v>
      </c>
      <c r="O294" s="198" t="s">
        <v>168</v>
      </c>
      <c r="P294" s="182">
        <v>0</v>
      </c>
      <c r="Q294" s="182">
        <f>HLOOKUP(O294,Pesos!$C$4:$H$8,3,FALSE)*P294</f>
        <v>0</v>
      </c>
      <c r="R294" s="182">
        <v>0</v>
      </c>
      <c r="S294" s="182">
        <f>HLOOKUP(O294,Pesos!$C$4:$H$8,4,FALSE)*R294</f>
        <v>0</v>
      </c>
      <c r="T294" s="182">
        <v>0</v>
      </c>
      <c r="U294" s="182">
        <f>HLOOKUP(O294,Pesos!$C$4:$H$8,4,FALSE)*T294</f>
        <v>0</v>
      </c>
      <c r="V294" s="182">
        <f t="shared" si="35"/>
        <v>0</v>
      </c>
      <c r="W294" s="1"/>
    </row>
    <row r="295" spans="2:23">
      <c r="B295" s="1" t="s">
        <v>136</v>
      </c>
      <c r="C295" s="1" t="s">
        <v>770</v>
      </c>
      <c r="D295" s="1">
        <v>373461</v>
      </c>
      <c r="E295" s="1" t="s">
        <v>1330</v>
      </c>
      <c r="F295" s="1" t="s">
        <v>1331</v>
      </c>
      <c r="G295" s="1" t="s">
        <v>1332</v>
      </c>
      <c r="H295" s="135">
        <v>44672</v>
      </c>
      <c r="I295" s="135">
        <v>44690</v>
      </c>
      <c r="J295" s="135">
        <v>44690</v>
      </c>
      <c r="K295" s="1"/>
      <c r="L295" s="1">
        <f t="shared" si="31"/>
        <v>18</v>
      </c>
      <c r="M295" s="1">
        <f t="shared" si="32"/>
        <v>18</v>
      </c>
      <c r="N295" s="169">
        <f t="shared" si="33"/>
        <v>0</v>
      </c>
      <c r="O295" s="198" t="s">
        <v>168</v>
      </c>
      <c r="P295" s="182">
        <v>0</v>
      </c>
      <c r="Q295" s="182">
        <f>HLOOKUP(O295,Pesos!$C$4:$H$8,3,FALSE)*P295</f>
        <v>0</v>
      </c>
      <c r="R295" s="182">
        <v>0</v>
      </c>
      <c r="S295" s="182">
        <f>HLOOKUP(O295,Pesos!$C$4:$H$8,4,FALSE)*R295</f>
        <v>0</v>
      </c>
      <c r="T295" s="182">
        <v>0</v>
      </c>
      <c r="U295" s="182">
        <f>HLOOKUP(O295,Pesos!$C$4:$H$8,4,FALSE)*T295</f>
        <v>0</v>
      </c>
      <c r="V295" s="182">
        <f t="shared" si="35"/>
        <v>0</v>
      </c>
      <c r="W295" s="1"/>
    </row>
    <row r="296" spans="2:23">
      <c r="B296" s="1" t="s">
        <v>136</v>
      </c>
      <c r="C296" s="1" t="s">
        <v>770</v>
      </c>
      <c r="D296" s="1">
        <v>373559</v>
      </c>
      <c r="E296" s="1" t="s">
        <v>1333</v>
      </c>
      <c r="F296" s="1" t="s">
        <v>1334</v>
      </c>
      <c r="G296" s="1" t="s">
        <v>1016</v>
      </c>
      <c r="H296" s="135">
        <v>44672</v>
      </c>
      <c r="I296" s="135">
        <v>44683</v>
      </c>
      <c r="J296" s="135">
        <v>44683</v>
      </c>
      <c r="K296" s="1"/>
      <c r="L296" s="1">
        <f t="shared" si="31"/>
        <v>11</v>
      </c>
      <c r="M296" s="1">
        <f t="shared" si="32"/>
        <v>11</v>
      </c>
      <c r="N296" s="169">
        <f t="shared" si="33"/>
        <v>0</v>
      </c>
      <c r="O296" s="198" t="s">
        <v>168</v>
      </c>
      <c r="P296" s="182">
        <v>0</v>
      </c>
      <c r="Q296" s="182">
        <f>HLOOKUP(O296,Pesos!$C$4:$H$8,3,FALSE)*P296</f>
        <v>0</v>
      </c>
      <c r="R296" s="182">
        <v>0</v>
      </c>
      <c r="S296" s="182">
        <f>HLOOKUP(O296,Pesos!$C$4:$H$8,4,FALSE)*R296</f>
        <v>0</v>
      </c>
      <c r="T296" s="182">
        <v>0</v>
      </c>
      <c r="U296" s="182">
        <f>HLOOKUP(O296,Pesos!$C$4:$H$8,4,FALSE)*T296</f>
        <v>0</v>
      </c>
      <c r="V296" s="182">
        <f t="shared" si="35"/>
        <v>0</v>
      </c>
      <c r="W296" s="1"/>
    </row>
    <row r="297" spans="2:23">
      <c r="B297" s="1" t="s">
        <v>136</v>
      </c>
      <c r="C297" s="1" t="s">
        <v>770</v>
      </c>
      <c r="D297" s="1">
        <v>373625</v>
      </c>
      <c r="E297" s="1" t="s">
        <v>1335</v>
      </c>
      <c r="F297" s="1" t="s">
        <v>1336</v>
      </c>
      <c r="G297" s="1" t="s">
        <v>1337</v>
      </c>
      <c r="H297" s="135">
        <v>44673</v>
      </c>
      <c r="I297" s="135"/>
      <c r="J297" s="135"/>
      <c r="K297" s="1"/>
      <c r="L297" s="1">
        <f t="shared" si="31"/>
        <v>-44673</v>
      </c>
      <c r="M297" s="1">
        <f t="shared" si="32"/>
        <v>-44673</v>
      </c>
      <c r="N297" s="169">
        <f t="shared" si="33"/>
        <v>0</v>
      </c>
      <c r="O297" s="198" t="s">
        <v>168</v>
      </c>
      <c r="P297" s="182">
        <v>0</v>
      </c>
      <c r="Q297" s="182">
        <f>HLOOKUP(O297,Pesos!$C$4:$H$8,3,FALSE)*P297</f>
        <v>0</v>
      </c>
      <c r="R297" s="182">
        <v>0</v>
      </c>
      <c r="S297" s="182">
        <f>HLOOKUP(O297,Pesos!$C$4:$H$8,4,FALSE)*R297</f>
        <v>0</v>
      </c>
      <c r="T297" s="182">
        <v>0</v>
      </c>
      <c r="U297" s="182">
        <f>HLOOKUP(O297,Pesos!$C$4:$H$8,4,FALSE)*T297</f>
        <v>0</v>
      </c>
      <c r="V297" s="182">
        <f t="shared" si="35"/>
        <v>0</v>
      </c>
      <c r="W297" s="1"/>
    </row>
    <row r="298" spans="2:23">
      <c r="B298" s="1" t="s">
        <v>136</v>
      </c>
      <c r="C298" s="1" t="s">
        <v>770</v>
      </c>
      <c r="D298" s="1">
        <v>373839</v>
      </c>
      <c r="E298" s="1" t="s">
        <v>1338</v>
      </c>
      <c r="F298" s="1" t="s">
        <v>1339</v>
      </c>
      <c r="G298" s="1" t="s">
        <v>1340</v>
      </c>
      <c r="H298" s="135">
        <v>44674</v>
      </c>
      <c r="I298" s="135"/>
      <c r="J298" s="135"/>
      <c r="K298" s="1"/>
      <c r="L298" s="1">
        <f t="shared" si="31"/>
        <v>-44674</v>
      </c>
      <c r="M298" s="1">
        <f t="shared" si="32"/>
        <v>-44674</v>
      </c>
      <c r="N298" s="169">
        <f t="shared" si="33"/>
        <v>0</v>
      </c>
      <c r="O298" s="198" t="s">
        <v>168</v>
      </c>
      <c r="P298" s="182">
        <v>0</v>
      </c>
      <c r="Q298" s="182">
        <f>HLOOKUP(O298,Pesos!$C$4:$H$8,3,FALSE)*P298</f>
        <v>0</v>
      </c>
      <c r="R298" s="182">
        <v>0</v>
      </c>
      <c r="S298" s="182">
        <f>HLOOKUP(O298,Pesos!$C$4:$H$8,4,FALSE)*R298</f>
        <v>0</v>
      </c>
      <c r="T298" s="182">
        <v>0</v>
      </c>
      <c r="U298" s="182">
        <f>HLOOKUP(O298,Pesos!$C$4:$H$8,4,FALSE)*T298</f>
        <v>0</v>
      </c>
      <c r="V298" s="182">
        <f t="shared" si="35"/>
        <v>0</v>
      </c>
      <c r="W298" s="1"/>
    </row>
    <row r="299" spans="2:23">
      <c r="B299" s="1" t="s">
        <v>136</v>
      </c>
      <c r="C299" s="1" t="s">
        <v>770</v>
      </c>
      <c r="D299" s="1">
        <v>374188</v>
      </c>
      <c r="E299" s="1" t="s">
        <v>1341</v>
      </c>
      <c r="F299" s="1" t="s">
        <v>1342</v>
      </c>
      <c r="G299" s="1" t="s">
        <v>1340</v>
      </c>
      <c r="H299" s="135">
        <v>44678</v>
      </c>
      <c r="I299" s="135">
        <v>44683</v>
      </c>
      <c r="J299" s="135">
        <v>44683</v>
      </c>
      <c r="K299" s="1"/>
      <c r="L299" s="1">
        <f t="shared" si="31"/>
        <v>5</v>
      </c>
      <c r="M299" s="1">
        <f t="shared" si="32"/>
        <v>5</v>
      </c>
      <c r="N299" s="169">
        <f t="shared" si="33"/>
        <v>0</v>
      </c>
      <c r="O299" s="198" t="s">
        <v>168</v>
      </c>
      <c r="P299" s="182">
        <v>0</v>
      </c>
      <c r="Q299" s="182">
        <f>HLOOKUP(O299,Pesos!$C$4:$H$8,3,FALSE)*P299</f>
        <v>0</v>
      </c>
      <c r="R299" s="182">
        <v>0</v>
      </c>
      <c r="S299" s="182">
        <f>HLOOKUP(O299,Pesos!$C$4:$H$8,4,FALSE)*R299</f>
        <v>0</v>
      </c>
      <c r="T299" s="182">
        <v>0</v>
      </c>
      <c r="U299" s="182">
        <f>HLOOKUP(O299,Pesos!$C$4:$H$8,4,FALSE)*T299</f>
        <v>0</v>
      </c>
      <c r="V299" s="182">
        <f t="shared" si="35"/>
        <v>0</v>
      </c>
      <c r="W299" s="1"/>
    </row>
    <row r="300" spans="2:23">
      <c r="B300" s="1" t="s">
        <v>136</v>
      </c>
      <c r="C300" s="1" t="s">
        <v>770</v>
      </c>
      <c r="D300" s="1">
        <v>374238</v>
      </c>
      <c r="E300" s="1" t="s">
        <v>1343</v>
      </c>
      <c r="F300" s="1" t="s">
        <v>1344</v>
      </c>
      <c r="G300" s="1" t="s">
        <v>1009</v>
      </c>
      <c r="H300" s="135">
        <v>44678</v>
      </c>
      <c r="I300" s="135">
        <v>44685</v>
      </c>
      <c r="J300" s="135">
        <v>44685</v>
      </c>
      <c r="K300" s="1"/>
      <c r="L300" s="1">
        <f t="shared" si="31"/>
        <v>7</v>
      </c>
      <c r="M300" s="1">
        <f t="shared" si="32"/>
        <v>7</v>
      </c>
      <c r="N300" s="169">
        <f t="shared" si="33"/>
        <v>0</v>
      </c>
      <c r="O300" s="198" t="s">
        <v>168</v>
      </c>
      <c r="P300" s="182">
        <v>0</v>
      </c>
      <c r="Q300" s="182">
        <f>HLOOKUP(O300,Pesos!$C$4:$H$8,3,FALSE)*P300</f>
        <v>0</v>
      </c>
      <c r="R300" s="182">
        <v>0</v>
      </c>
      <c r="S300" s="182">
        <f>HLOOKUP(O300,Pesos!$C$4:$H$8,4,FALSE)*R300</f>
        <v>0</v>
      </c>
      <c r="T300" s="182">
        <v>0</v>
      </c>
      <c r="U300" s="182">
        <f>HLOOKUP(O300,Pesos!$C$4:$H$8,4,FALSE)*T300</f>
        <v>0</v>
      </c>
      <c r="V300" s="182">
        <f t="shared" si="35"/>
        <v>0</v>
      </c>
      <c r="W300" s="1"/>
    </row>
    <row r="301" spans="2:23">
      <c r="B301" s="1" t="s">
        <v>136</v>
      </c>
      <c r="C301" s="1" t="s">
        <v>770</v>
      </c>
      <c r="D301" s="1">
        <v>374257</v>
      </c>
      <c r="E301" s="1" t="s">
        <v>1345</v>
      </c>
      <c r="F301" s="1" t="s">
        <v>1346</v>
      </c>
      <c r="G301" s="1" t="s">
        <v>984</v>
      </c>
      <c r="H301" s="135">
        <v>44678</v>
      </c>
      <c r="I301" s="135">
        <v>44685</v>
      </c>
      <c r="J301" s="135">
        <v>44685</v>
      </c>
      <c r="K301" s="1"/>
      <c r="L301" s="1">
        <f t="shared" si="31"/>
        <v>7</v>
      </c>
      <c r="M301" s="1">
        <f t="shared" si="32"/>
        <v>7</v>
      </c>
      <c r="N301" s="169">
        <f t="shared" si="33"/>
        <v>0</v>
      </c>
      <c r="O301" s="198" t="s">
        <v>168</v>
      </c>
      <c r="P301" s="182">
        <v>0</v>
      </c>
      <c r="Q301" s="182">
        <f>HLOOKUP(O301,Pesos!$C$4:$H$8,3,FALSE)*P301</f>
        <v>0</v>
      </c>
      <c r="R301" s="182">
        <v>0</v>
      </c>
      <c r="S301" s="182">
        <f>HLOOKUP(O301,Pesos!$C$4:$H$8,4,FALSE)*R301</f>
        <v>0</v>
      </c>
      <c r="T301" s="182">
        <v>0</v>
      </c>
      <c r="U301" s="182">
        <f>HLOOKUP(O301,Pesos!$C$4:$H$8,4,FALSE)*T301</f>
        <v>0</v>
      </c>
      <c r="V301" s="182">
        <f t="shared" si="35"/>
        <v>0</v>
      </c>
      <c r="W301" s="1"/>
    </row>
    <row r="302" spans="2:23">
      <c r="B302" s="1" t="s">
        <v>136</v>
      </c>
      <c r="C302" s="1" t="s">
        <v>770</v>
      </c>
      <c r="D302" s="1">
        <v>374322</v>
      </c>
      <c r="E302" s="1" t="s">
        <v>1347</v>
      </c>
      <c r="F302" s="1" t="s">
        <v>1348</v>
      </c>
      <c r="G302" s="1" t="s">
        <v>984</v>
      </c>
      <c r="H302" s="135">
        <v>44678</v>
      </c>
      <c r="I302" s="135">
        <v>44701</v>
      </c>
      <c r="J302" s="135">
        <v>44701</v>
      </c>
      <c r="K302" s="1"/>
      <c r="L302" s="1">
        <f t="shared" si="31"/>
        <v>23</v>
      </c>
      <c r="M302" s="1">
        <f t="shared" si="32"/>
        <v>23</v>
      </c>
      <c r="N302" s="169">
        <f t="shared" si="33"/>
        <v>0</v>
      </c>
      <c r="O302" s="198" t="s">
        <v>168</v>
      </c>
      <c r="P302" s="182">
        <v>0</v>
      </c>
      <c r="Q302" s="182">
        <f>HLOOKUP(O302,Pesos!$C$4:$H$8,3,FALSE)*P302</f>
        <v>0</v>
      </c>
      <c r="R302" s="182">
        <v>0</v>
      </c>
      <c r="S302" s="182">
        <f>HLOOKUP(O302,Pesos!$C$4:$H$8,4,FALSE)*R302</f>
        <v>0</v>
      </c>
      <c r="T302" s="182">
        <v>0</v>
      </c>
      <c r="U302" s="182">
        <f>HLOOKUP(O302,Pesos!$C$4:$H$8,4,FALSE)*T302</f>
        <v>0</v>
      </c>
      <c r="V302" s="182">
        <f t="shared" si="35"/>
        <v>0</v>
      </c>
      <c r="W302" s="1"/>
    </row>
    <row r="303" spans="2:23">
      <c r="B303" s="1" t="s">
        <v>136</v>
      </c>
      <c r="C303" s="1" t="s">
        <v>770</v>
      </c>
      <c r="D303" s="1">
        <v>374323</v>
      </c>
      <c r="E303" s="1" t="s">
        <v>1349</v>
      </c>
      <c r="F303" s="1" t="s">
        <v>1350</v>
      </c>
      <c r="G303" s="1" t="s">
        <v>984</v>
      </c>
      <c r="H303" s="135">
        <v>44678</v>
      </c>
      <c r="I303" s="135">
        <v>44701</v>
      </c>
      <c r="J303" s="135">
        <v>44701</v>
      </c>
      <c r="K303" s="1"/>
      <c r="L303" s="1">
        <f t="shared" si="31"/>
        <v>23</v>
      </c>
      <c r="M303" s="1">
        <f t="shared" si="32"/>
        <v>23</v>
      </c>
      <c r="N303" s="169">
        <f t="shared" si="33"/>
        <v>0</v>
      </c>
      <c r="O303" s="198" t="s">
        <v>168</v>
      </c>
      <c r="P303" s="182">
        <v>0</v>
      </c>
      <c r="Q303" s="182">
        <f>HLOOKUP(O303,Pesos!$C$4:$H$8,3,FALSE)*P303</f>
        <v>0</v>
      </c>
      <c r="R303" s="182">
        <v>0</v>
      </c>
      <c r="S303" s="182">
        <f>HLOOKUP(O303,Pesos!$C$4:$H$8,4,FALSE)*R303</f>
        <v>0</v>
      </c>
      <c r="T303" s="182">
        <v>0</v>
      </c>
      <c r="U303" s="182">
        <f>HLOOKUP(O303,Pesos!$C$4:$H$8,4,FALSE)*T303</f>
        <v>0</v>
      </c>
      <c r="V303" s="182">
        <f t="shared" si="35"/>
        <v>0</v>
      </c>
      <c r="W303" s="1"/>
    </row>
    <row r="304" spans="2:23">
      <c r="B304" s="1" t="s">
        <v>136</v>
      </c>
      <c r="C304" s="1" t="s">
        <v>770</v>
      </c>
      <c r="D304" s="1">
        <v>374982</v>
      </c>
      <c r="E304" s="1" t="s">
        <v>1351</v>
      </c>
      <c r="F304" s="1" t="s">
        <v>1352</v>
      </c>
      <c r="G304" s="1" t="s">
        <v>992</v>
      </c>
      <c r="H304" s="135">
        <v>44684</v>
      </c>
      <c r="I304" s="135">
        <v>44690</v>
      </c>
      <c r="J304" s="135">
        <v>44690</v>
      </c>
      <c r="K304" s="1"/>
      <c r="L304" s="1">
        <f t="shared" si="31"/>
        <v>6</v>
      </c>
      <c r="M304" s="1">
        <f t="shared" si="32"/>
        <v>6</v>
      </c>
      <c r="N304" s="169">
        <f t="shared" si="33"/>
        <v>0</v>
      </c>
      <c r="O304" s="198" t="s">
        <v>168</v>
      </c>
      <c r="P304" s="182">
        <v>0</v>
      </c>
      <c r="Q304" s="182">
        <f>HLOOKUP(O304,Pesos!$C$4:$H$8,3,FALSE)*P304</f>
        <v>0</v>
      </c>
      <c r="R304" s="182">
        <v>0</v>
      </c>
      <c r="S304" s="182">
        <f>HLOOKUP(O304,Pesos!$C$4:$H$8,4,FALSE)*R304</f>
        <v>0</v>
      </c>
      <c r="T304" s="182">
        <v>0</v>
      </c>
      <c r="U304" s="182">
        <f>HLOOKUP(O304,Pesos!$C$4:$H$8,4,FALSE)*T304</f>
        <v>0</v>
      </c>
      <c r="V304" s="182">
        <f t="shared" si="35"/>
        <v>0</v>
      </c>
      <c r="W304" s="1"/>
    </row>
    <row r="305" spans="2:23">
      <c r="B305" s="1" t="s">
        <v>136</v>
      </c>
      <c r="C305" s="1" t="s">
        <v>770</v>
      </c>
      <c r="D305" s="1">
        <v>375331</v>
      </c>
      <c r="E305" s="1" t="s">
        <v>1353</v>
      </c>
      <c r="F305" s="1" t="s">
        <v>1354</v>
      </c>
      <c r="G305" s="1" t="s">
        <v>1311</v>
      </c>
      <c r="H305" s="135">
        <v>44686</v>
      </c>
      <c r="I305" s="135">
        <v>44701</v>
      </c>
      <c r="J305" s="135">
        <v>44701</v>
      </c>
      <c r="K305" s="1"/>
      <c r="L305" s="1">
        <f t="shared" si="31"/>
        <v>15</v>
      </c>
      <c r="M305" s="1">
        <f t="shared" si="32"/>
        <v>15</v>
      </c>
      <c r="N305" s="169">
        <f t="shared" si="33"/>
        <v>0</v>
      </c>
      <c r="O305" s="198" t="s">
        <v>168</v>
      </c>
      <c r="P305" s="182">
        <v>0</v>
      </c>
      <c r="Q305" s="182">
        <f>HLOOKUP(O305,Pesos!$C$4:$H$8,3,FALSE)*P305</f>
        <v>0</v>
      </c>
      <c r="R305" s="182">
        <v>0</v>
      </c>
      <c r="S305" s="182">
        <f>HLOOKUP(O305,Pesos!$C$4:$H$8,4,FALSE)*R305</f>
        <v>0</v>
      </c>
      <c r="T305" s="182">
        <v>0</v>
      </c>
      <c r="U305" s="182">
        <f>HLOOKUP(O305,Pesos!$C$4:$H$8,4,FALSE)*T305</f>
        <v>0</v>
      </c>
      <c r="V305" s="182">
        <f t="shared" si="35"/>
        <v>0</v>
      </c>
      <c r="W305" s="1"/>
    </row>
    <row r="306" spans="2:23">
      <c r="B306" s="1" t="s">
        <v>136</v>
      </c>
      <c r="C306" s="1" t="s">
        <v>770</v>
      </c>
      <c r="D306" s="1">
        <v>376564</v>
      </c>
      <c r="E306" s="1" t="s">
        <v>1355</v>
      </c>
      <c r="F306" s="1" t="s">
        <v>1356</v>
      </c>
      <c r="G306" s="1" t="s">
        <v>1009</v>
      </c>
      <c r="H306" s="135">
        <v>44694</v>
      </c>
      <c r="I306" s="135">
        <v>44701</v>
      </c>
      <c r="J306" s="135">
        <v>44701</v>
      </c>
      <c r="K306" s="1"/>
      <c r="L306" s="1">
        <f t="shared" si="31"/>
        <v>7</v>
      </c>
      <c r="M306" s="1">
        <f t="shared" si="32"/>
        <v>7</v>
      </c>
      <c r="N306" s="169">
        <f t="shared" si="33"/>
        <v>0</v>
      </c>
      <c r="O306" s="198" t="s">
        <v>168</v>
      </c>
      <c r="P306" s="182">
        <v>0</v>
      </c>
      <c r="Q306" s="182">
        <f>HLOOKUP(O306,Pesos!$C$4:$H$8,3,FALSE)*P306</f>
        <v>0</v>
      </c>
      <c r="R306" s="182">
        <v>0</v>
      </c>
      <c r="S306" s="182">
        <f>HLOOKUP(O306,Pesos!$C$4:$H$8,4,FALSE)*R306</f>
        <v>0</v>
      </c>
      <c r="T306" s="182">
        <v>0</v>
      </c>
      <c r="U306" s="182">
        <f>HLOOKUP(O306,Pesos!$C$4:$H$8,4,FALSE)*T306</f>
        <v>0</v>
      </c>
      <c r="V306" s="182">
        <f t="shared" si="35"/>
        <v>0</v>
      </c>
      <c r="W306" s="1"/>
    </row>
    <row r="307" spans="2:23">
      <c r="B307" s="1" t="s">
        <v>136</v>
      </c>
      <c r="C307" s="1" t="s">
        <v>770</v>
      </c>
      <c r="D307" s="1">
        <v>377764</v>
      </c>
      <c r="E307" s="1" t="s">
        <v>1357</v>
      </c>
      <c r="F307" s="1" t="s">
        <v>1358</v>
      </c>
      <c r="G307" s="1" t="s">
        <v>1340</v>
      </c>
      <c r="H307" s="135">
        <v>44701</v>
      </c>
      <c r="I307" s="135">
        <v>44706</v>
      </c>
      <c r="J307" s="135">
        <v>44706</v>
      </c>
      <c r="K307" s="1"/>
      <c r="L307" s="1">
        <f t="shared" si="31"/>
        <v>5</v>
      </c>
      <c r="M307" s="1">
        <f t="shared" si="32"/>
        <v>5</v>
      </c>
      <c r="N307" s="169">
        <f t="shared" si="33"/>
        <v>0</v>
      </c>
      <c r="O307" s="198" t="s">
        <v>168</v>
      </c>
      <c r="P307" s="182">
        <v>0</v>
      </c>
      <c r="Q307" s="182">
        <f>HLOOKUP(O307,Pesos!$C$4:$H$8,3,FALSE)*P307</f>
        <v>0</v>
      </c>
      <c r="R307" s="182">
        <v>0</v>
      </c>
      <c r="S307" s="182">
        <f>HLOOKUP(O307,Pesos!$C$4:$H$8,4,FALSE)*R307</f>
        <v>0</v>
      </c>
      <c r="T307" s="182">
        <v>0</v>
      </c>
      <c r="U307" s="182">
        <f>HLOOKUP(O307,Pesos!$C$4:$H$8,4,FALSE)*T307</f>
        <v>0</v>
      </c>
      <c r="V307" s="182">
        <f t="shared" si="35"/>
        <v>0</v>
      </c>
      <c r="W307" s="1"/>
    </row>
    <row r="308" spans="2:23">
      <c r="B308" s="1" t="s">
        <v>136</v>
      </c>
      <c r="C308" s="1" t="s">
        <v>770</v>
      </c>
      <c r="D308" s="1">
        <v>378719</v>
      </c>
      <c r="E308" s="1" t="s">
        <v>1359</v>
      </c>
      <c r="F308" s="1" t="s">
        <v>1360</v>
      </c>
      <c r="G308" s="1" t="s">
        <v>1237</v>
      </c>
      <c r="H308" s="317">
        <v>44708</v>
      </c>
      <c r="I308" s="317"/>
      <c r="J308" s="317"/>
      <c r="K308" s="130"/>
      <c r="L308" s="130">
        <f t="shared" si="31"/>
        <v>-44708</v>
      </c>
      <c r="M308" s="1">
        <f t="shared" si="32"/>
        <v>-44708</v>
      </c>
      <c r="N308" s="169">
        <f t="shared" si="33"/>
        <v>0</v>
      </c>
      <c r="O308" s="198" t="s">
        <v>168</v>
      </c>
      <c r="P308" s="182">
        <v>0</v>
      </c>
      <c r="Q308" s="182">
        <f>HLOOKUP(O308,Pesos!$C$4:$H$8,3,FALSE)*P308</f>
        <v>0</v>
      </c>
      <c r="R308" s="182">
        <v>0</v>
      </c>
      <c r="S308" s="182">
        <f>HLOOKUP(O308,Pesos!$C$4:$H$8,4,FALSE)*R308</f>
        <v>0</v>
      </c>
      <c r="T308" s="182">
        <v>0</v>
      </c>
      <c r="U308" s="182">
        <f>HLOOKUP(O308,Pesos!$C$4:$H$8,4,FALSE)*T308</f>
        <v>0</v>
      </c>
      <c r="V308" s="182">
        <f t="shared" ref="V308" si="36">Q308+S308+U308</f>
        <v>0</v>
      </c>
      <c r="W308" s="1"/>
    </row>
    <row r="309" spans="2:23">
      <c r="B309" s="1" t="s">
        <v>138</v>
      </c>
      <c r="C309" s="1" t="s">
        <v>1361</v>
      </c>
      <c r="D309" s="304"/>
      <c r="E309" s="1" t="s">
        <v>1362</v>
      </c>
      <c r="F309" s="1" t="s">
        <v>1363</v>
      </c>
      <c r="G309" s="189" t="s">
        <v>190</v>
      </c>
      <c r="H309" s="234">
        <v>44638</v>
      </c>
      <c r="I309" s="234">
        <v>44643</v>
      </c>
      <c r="J309" s="234">
        <v>44643</v>
      </c>
      <c r="K309" s="1"/>
      <c r="L309" s="1">
        <f t="shared" ref="L309:L326" si="37">IF(EXACT(_xlfn.DAYS(H309,I309),0),1,_xlfn.DAYS(I309,H309))</f>
        <v>5</v>
      </c>
      <c r="M309" s="198">
        <f t="shared" ref="M309:M326" si="38">IF(EXACT(_xlfn.DAYS(H309,J309),0),1,_xlfn.DAYS(J309,H309))</f>
        <v>5</v>
      </c>
      <c r="N309" s="169">
        <f t="shared" si="33"/>
        <v>0</v>
      </c>
      <c r="O309" s="198" t="s">
        <v>168</v>
      </c>
      <c r="P309" s="182">
        <v>0</v>
      </c>
      <c r="Q309" s="182">
        <f>HLOOKUP(O309,Pesos!$C$4:$H$8,3,FALSE)*P309</f>
        <v>0</v>
      </c>
      <c r="R309" s="182">
        <v>0</v>
      </c>
      <c r="S309" s="182">
        <f>HLOOKUP(O309,Pesos!$C$4:$H$8,4,FALSE)*R309</f>
        <v>0</v>
      </c>
      <c r="T309" s="182">
        <v>0</v>
      </c>
      <c r="U309" s="182">
        <f>HLOOKUP(O309,Pesos!$C$4:$H$8,4,FALSE)*T309</f>
        <v>0</v>
      </c>
      <c r="V309" s="182">
        <f t="shared" ref="V309:V326" si="39">Q309+S309+U309</f>
        <v>0</v>
      </c>
    </row>
    <row r="310" spans="2:23">
      <c r="B310" s="1" t="s">
        <v>138</v>
      </c>
      <c r="C310" s="1" t="s">
        <v>1361</v>
      </c>
      <c r="D310" s="304"/>
      <c r="E310" s="1" t="s">
        <v>1364</v>
      </c>
      <c r="F310" s="1" t="s">
        <v>1365</v>
      </c>
      <c r="G310" s="189" t="s">
        <v>182</v>
      </c>
      <c r="H310" s="234">
        <v>44644</v>
      </c>
      <c r="I310" s="234">
        <v>44676</v>
      </c>
      <c r="J310" s="234">
        <v>44676</v>
      </c>
      <c r="K310" s="1"/>
      <c r="L310" s="1">
        <f t="shared" si="37"/>
        <v>32</v>
      </c>
      <c r="M310" s="198">
        <f t="shared" si="38"/>
        <v>32</v>
      </c>
      <c r="N310" s="169">
        <f t="shared" si="33"/>
        <v>0</v>
      </c>
      <c r="O310" s="198" t="s">
        <v>168</v>
      </c>
      <c r="P310" s="182">
        <v>0</v>
      </c>
      <c r="Q310" s="182">
        <f>HLOOKUP(O310,Pesos!$C$4:$H$8,3,FALSE)*P310</f>
        <v>0</v>
      </c>
      <c r="R310" s="182">
        <v>0</v>
      </c>
      <c r="S310" s="182">
        <f>HLOOKUP(O310,Pesos!$C$4:$H$8,4,FALSE)*R310</f>
        <v>0</v>
      </c>
      <c r="T310" s="182">
        <v>0</v>
      </c>
      <c r="U310" s="182">
        <f>HLOOKUP(O310,Pesos!$C$4:$H$8,4,FALSE)*T310</f>
        <v>0</v>
      </c>
      <c r="V310" s="182">
        <f t="shared" si="39"/>
        <v>0</v>
      </c>
    </row>
    <row r="311" spans="2:23">
      <c r="B311" s="1" t="s">
        <v>138</v>
      </c>
      <c r="C311" s="1" t="s">
        <v>1361</v>
      </c>
      <c r="D311" s="304"/>
      <c r="E311" s="1" t="s">
        <v>1366</v>
      </c>
      <c r="F311" s="1" t="s">
        <v>1367</v>
      </c>
      <c r="G311" s="189" t="s">
        <v>1106</v>
      </c>
      <c r="H311" s="234">
        <v>44650</v>
      </c>
      <c r="I311" s="234">
        <v>44651</v>
      </c>
      <c r="J311" s="234">
        <v>44651</v>
      </c>
      <c r="K311" s="1"/>
      <c r="L311" s="1">
        <f t="shared" si="37"/>
        <v>1</v>
      </c>
      <c r="M311" s="198">
        <f t="shared" si="38"/>
        <v>1</v>
      </c>
      <c r="N311" s="169">
        <f t="shared" si="33"/>
        <v>0</v>
      </c>
      <c r="O311" s="198" t="s">
        <v>168</v>
      </c>
      <c r="P311" s="182">
        <v>0</v>
      </c>
      <c r="Q311" s="182">
        <f>HLOOKUP(O311,Pesos!$C$4:$H$8,3,FALSE)*P311</f>
        <v>0</v>
      </c>
      <c r="R311" s="182">
        <v>0</v>
      </c>
      <c r="S311" s="182">
        <f>HLOOKUP(O311,Pesos!$C$4:$H$8,4,FALSE)*R311</f>
        <v>0</v>
      </c>
      <c r="T311" s="182">
        <v>0</v>
      </c>
      <c r="U311" s="182">
        <f>HLOOKUP(O311,Pesos!$C$4:$H$8,4,FALSE)*T311</f>
        <v>0</v>
      </c>
      <c r="V311" s="182">
        <f t="shared" si="39"/>
        <v>0</v>
      </c>
    </row>
    <row r="312" spans="2:23">
      <c r="B312" s="1" t="s">
        <v>138</v>
      </c>
      <c r="C312" s="1" t="s">
        <v>1368</v>
      </c>
      <c r="D312" s="304">
        <v>371680</v>
      </c>
      <c r="E312" s="1" t="s">
        <v>1369</v>
      </c>
      <c r="F312" s="1" t="s">
        <v>1370</v>
      </c>
      <c r="G312" s="189" t="s">
        <v>182</v>
      </c>
      <c r="H312" s="234">
        <v>44651</v>
      </c>
      <c r="I312" s="234">
        <v>44658</v>
      </c>
      <c r="J312" s="234">
        <v>44658</v>
      </c>
      <c r="K312" s="1"/>
      <c r="L312" s="1">
        <f t="shared" si="37"/>
        <v>7</v>
      </c>
      <c r="M312" s="198">
        <f t="shared" si="38"/>
        <v>7</v>
      </c>
      <c r="N312" s="169">
        <f t="shared" si="33"/>
        <v>0</v>
      </c>
      <c r="O312" s="198" t="s">
        <v>168</v>
      </c>
      <c r="P312" s="182">
        <v>0</v>
      </c>
      <c r="Q312" s="182">
        <f>HLOOKUP(O312,Pesos!$C$4:$H$8,3,FALSE)*P312</f>
        <v>0</v>
      </c>
      <c r="R312" s="182">
        <v>0</v>
      </c>
      <c r="S312" s="182">
        <f>HLOOKUP(O312,Pesos!$C$4:$H$8,4,FALSE)*R312</f>
        <v>0</v>
      </c>
      <c r="T312" s="182">
        <v>0</v>
      </c>
      <c r="U312" s="182">
        <f>HLOOKUP(O312,Pesos!$C$4:$H$8,4,FALSE)*T312</f>
        <v>0</v>
      </c>
      <c r="V312" s="182">
        <f t="shared" si="39"/>
        <v>0</v>
      </c>
    </row>
    <row r="313" spans="2:23">
      <c r="B313" s="1" t="s">
        <v>138</v>
      </c>
      <c r="C313" s="1" t="s">
        <v>1368</v>
      </c>
      <c r="D313" s="304">
        <v>374095</v>
      </c>
      <c r="E313" s="1" t="s">
        <v>1371</v>
      </c>
      <c r="F313" s="1" t="s">
        <v>1372</v>
      </c>
      <c r="G313" s="189" t="s">
        <v>182</v>
      </c>
      <c r="H313" s="234">
        <v>44672</v>
      </c>
      <c r="I313" s="234">
        <v>44678</v>
      </c>
      <c r="J313" s="234">
        <v>44678</v>
      </c>
      <c r="K313" s="1"/>
      <c r="L313" s="1">
        <f t="shared" si="37"/>
        <v>6</v>
      </c>
      <c r="M313" s="198">
        <f t="shared" si="38"/>
        <v>6</v>
      </c>
      <c r="N313" s="169">
        <f t="shared" si="33"/>
        <v>0</v>
      </c>
      <c r="O313" s="198" t="s">
        <v>168</v>
      </c>
      <c r="P313" s="182">
        <v>0</v>
      </c>
      <c r="Q313" s="182">
        <f>HLOOKUP(O313,Pesos!$C$4:$H$8,3,FALSE)*P313</f>
        <v>0</v>
      </c>
      <c r="R313" s="182">
        <v>0</v>
      </c>
      <c r="S313" s="182">
        <f>HLOOKUP(O313,Pesos!$C$4:$H$8,4,FALSE)*R313</f>
        <v>0</v>
      </c>
      <c r="T313" s="182">
        <v>0</v>
      </c>
      <c r="U313" s="182">
        <f>HLOOKUP(O313,Pesos!$C$4:$H$8,4,FALSE)*T313</f>
        <v>0</v>
      </c>
      <c r="V313" s="182">
        <f t="shared" si="39"/>
        <v>0</v>
      </c>
    </row>
    <row r="314" spans="2:23">
      <c r="B314" s="1" t="s">
        <v>138</v>
      </c>
      <c r="C314" s="1" t="s">
        <v>770</v>
      </c>
      <c r="D314" s="304">
        <v>374092</v>
      </c>
      <c r="E314" s="1" t="s">
        <v>1373</v>
      </c>
      <c r="F314" s="1" t="s">
        <v>1374</v>
      </c>
      <c r="G314" s="189" t="s">
        <v>182</v>
      </c>
      <c r="H314" s="234">
        <v>44676</v>
      </c>
      <c r="I314" s="234">
        <v>44680</v>
      </c>
      <c r="J314" s="234">
        <v>44680</v>
      </c>
      <c r="K314" s="1"/>
      <c r="L314" s="1">
        <f t="shared" si="37"/>
        <v>4</v>
      </c>
      <c r="M314" s="198">
        <f t="shared" si="38"/>
        <v>4</v>
      </c>
      <c r="N314" s="169">
        <f t="shared" si="33"/>
        <v>0</v>
      </c>
      <c r="O314" s="198" t="s">
        <v>168</v>
      </c>
      <c r="P314" s="182">
        <v>0</v>
      </c>
      <c r="Q314" s="182">
        <f>HLOOKUP(O314,Pesos!$C$4:$H$8,3,FALSE)*P314</f>
        <v>0</v>
      </c>
      <c r="R314" s="182">
        <v>0</v>
      </c>
      <c r="S314" s="182">
        <f>HLOOKUP(O314,Pesos!$C$4:$H$8,4,FALSE)*R314</f>
        <v>0</v>
      </c>
      <c r="T314" s="182">
        <v>0</v>
      </c>
      <c r="U314" s="182">
        <f>HLOOKUP(O314,Pesos!$C$4:$H$8,4,FALSE)*T314</f>
        <v>0</v>
      </c>
      <c r="V314" s="182">
        <f t="shared" si="39"/>
        <v>0</v>
      </c>
    </row>
    <row r="315" spans="2:23">
      <c r="B315" s="1" t="s">
        <v>138</v>
      </c>
      <c r="C315" s="1" t="s">
        <v>1368</v>
      </c>
      <c r="D315" s="304">
        <v>375037</v>
      </c>
      <c r="E315" s="1" t="s">
        <v>1375</v>
      </c>
      <c r="F315" s="1" t="s">
        <v>1376</v>
      </c>
      <c r="G315" s="189" t="s">
        <v>227</v>
      </c>
      <c r="H315" s="234">
        <v>44683</v>
      </c>
      <c r="I315" s="234">
        <v>44685</v>
      </c>
      <c r="J315" s="234">
        <v>44685</v>
      </c>
      <c r="K315" s="1"/>
      <c r="L315" s="1">
        <f t="shared" si="37"/>
        <v>2</v>
      </c>
      <c r="M315" s="198">
        <f t="shared" si="38"/>
        <v>2</v>
      </c>
      <c r="N315" s="169">
        <f t="shared" si="33"/>
        <v>0</v>
      </c>
      <c r="O315" s="198" t="s">
        <v>168</v>
      </c>
      <c r="P315" s="182">
        <v>0</v>
      </c>
      <c r="Q315" s="182">
        <f>HLOOKUP(O315,Pesos!$C$4:$H$8,3,FALSE)*P315</f>
        <v>0</v>
      </c>
      <c r="R315" s="182">
        <v>0</v>
      </c>
      <c r="S315" s="182">
        <f>HLOOKUP(O315,Pesos!$C$4:$H$8,4,FALSE)*R315</f>
        <v>0</v>
      </c>
      <c r="T315" s="182">
        <v>0</v>
      </c>
      <c r="U315" s="182">
        <f>HLOOKUP(O315,Pesos!$C$4:$H$8,4,FALSE)*T315</f>
        <v>0</v>
      </c>
      <c r="V315" s="182">
        <f t="shared" si="39"/>
        <v>0</v>
      </c>
    </row>
    <row r="316" spans="2:23">
      <c r="B316" s="1" t="s">
        <v>138</v>
      </c>
      <c r="C316" s="1" t="s">
        <v>1377</v>
      </c>
      <c r="D316" s="304"/>
      <c r="E316" s="1" t="s">
        <v>1378</v>
      </c>
      <c r="F316" s="1" t="s">
        <v>1379</v>
      </c>
      <c r="G316" s="189" t="s">
        <v>182</v>
      </c>
      <c r="H316" s="234">
        <v>44690</v>
      </c>
      <c r="I316" s="234">
        <v>44700</v>
      </c>
      <c r="J316" s="234">
        <v>44700</v>
      </c>
      <c r="K316" s="1"/>
      <c r="L316" s="1">
        <f t="shared" si="37"/>
        <v>10</v>
      </c>
      <c r="M316" s="198">
        <f t="shared" si="38"/>
        <v>10</v>
      </c>
      <c r="N316" s="169">
        <f t="shared" si="33"/>
        <v>0</v>
      </c>
      <c r="O316" s="198" t="s">
        <v>168</v>
      </c>
      <c r="P316" s="182">
        <v>0</v>
      </c>
      <c r="Q316" s="182">
        <f>HLOOKUP(O316,Pesos!$C$4:$H$8,3,FALSE)*P316</f>
        <v>0</v>
      </c>
      <c r="R316" s="182">
        <v>0</v>
      </c>
      <c r="S316" s="182">
        <f>HLOOKUP(O316,Pesos!$C$4:$H$8,4,FALSE)*R316</f>
        <v>0</v>
      </c>
      <c r="T316" s="182">
        <v>0</v>
      </c>
      <c r="U316" s="182">
        <f>HLOOKUP(O316,Pesos!$C$4:$H$8,4,FALSE)*T316</f>
        <v>0</v>
      </c>
      <c r="V316" s="182">
        <f t="shared" si="39"/>
        <v>0</v>
      </c>
    </row>
    <row r="317" spans="2:23">
      <c r="B317" s="1" t="s">
        <v>138</v>
      </c>
      <c r="C317" s="1" t="s">
        <v>1368</v>
      </c>
      <c r="D317" s="304"/>
      <c r="E317" s="1" t="s">
        <v>1369</v>
      </c>
      <c r="F317" s="1" t="s">
        <v>1380</v>
      </c>
      <c r="G317" s="189" t="s">
        <v>182</v>
      </c>
      <c r="H317" s="234">
        <v>44690</v>
      </c>
      <c r="I317" s="234">
        <v>44692</v>
      </c>
      <c r="J317" s="234">
        <v>44692</v>
      </c>
      <c r="K317" s="1"/>
      <c r="L317" s="1">
        <f t="shared" si="37"/>
        <v>2</v>
      </c>
      <c r="M317" s="198">
        <f t="shared" si="38"/>
        <v>2</v>
      </c>
      <c r="N317" s="169">
        <f t="shared" si="33"/>
        <v>0</v>
      </c>
      <c r="O317" s="198" t="s">
        <v>168</v>
      </c>
      <c r="P317" s="182">
        <v>0</v>
      </c>
      <c r="Q317" s="182">
        <f>HLOOKUP(O317,Pesos!$C$4:$H$8,3,FALSE)*P317</f>
        <v>0</v>
      </c>
      <c r="R317" s="182">
        <v>0</v>
      </c>
      <c r="S317" s="182">
        <f>HLOOKUP(O317,Pesos!$C$4:$H$8,4,FALSE)*R317</f>
        <v>0</v>
      </c>
      <c r="T317" s="182">
        <v>0</v>
      </c>
      <c r="U317" s="182">
        <f>HLOOKUP(O317,Pesos!$C$4:$H$8,4,FALSE)*T317</f>
        <v>0</v>
      </c>
      <c r="V317" s="182">
        <f t="shared" si="39"/>
        <v>0</v>
      </c>
    </row>
    <row r="318" spans="2:23">
      <c r="B318" s="1" t="s">
        <v>138</v>
      </c>
      <c r="C318" s="1" t="s">
        <v>1361</v>
      </c>
      <c r="D318" s="304"/>
      <c r="E318" s="1" t="s">
        <v>1362</v>
      </c>
      <c r="F318" s="1" t="s">
        <v>1381</v>
      </c>
      <c r="G318" s="189" t="s">
        <v>227</v>
      </c>
      <c r="H318" s="234">
        <v>44692</v>
      </c>
      <c r="I318" s="234">
        <v>44692</v>
      </c>
      <c r="J318" s="234">
        <v>44692</v>
      </c>
      <c r="K318" s="1"/>
      <c r="L318" s="1">
        <f t="shared" si="37"/>
        <v>1</v>
      </c>
      <c r="M318" s="198">
        <f t="shared" si="38"/>
        <v>1</v>
      </c>
      <c r="N318" s="169">
        <f t="shared" si="33"/>
        <v>0</v>
      </c>
      <c r="O318" s="198" t="s">
        <v>168</v>
      </c>
      <c r="P318" s="182">
        <v>0</v>
      </c>
      <c r="Q318" s="182">
        <f>HLOOKUP(O318,Pesos!$C$4:$H$8,3,FALSE)*P318</f>
        <v>0</v>
      </c>
      <c r="R318" s="182">
        <v>0</v>
      </c>
      <c r="S318" s="182">
        <f>HLOOKUP(O318,Pesos!$C$4:$H$8,4,FALSE)*R318</f>
        <v>0</v>
      </c>
      <c r="T318" s="182">
        <v>0</v>
      </c>
      <c r="U318" s="182">
        <f>HLOOKUP(O318,Pesos!$C$4:$H$8,4,FALSE)*T318</f>
        <v>0</v>
      </c>
      <c r="V318" s="182">
        <f t="shared" si="39"/>
        <v>0</v>
      </c>
    </row>
    <row r="319" spans="2:23">
      <c r="B319" s="1" t="s">
        <v>138</v>
      </c>
      <c r="C319" s="1" t="s">
        <v>1368</v>
      </c>
      <c r="D319" s="304"/>
      <c r="E319" s="1" t="s">
        <v>1369</v>
      </c>
      <c r="F319" s="1" t="s">
        <v>1382</v>
      </c>
      <c r="G319" s="189" t="s">
        <v>182</v>
      </c>
      <c r="H319" s="234">
        <v>44704</v>
      </c>
      <c r="I319" s="234">
        <v>44711</v>
      </c>
      <c r="J319" s="234">
        <v>44711</v>
      </c>
      <c r="K319" s="1"/>
      <c r="L319" s="1">
        <f t="shared" si="37"/>
        <v>7</v>
      </c>
      <c r="M319" s="198">
        <f t="shared" si="38"/>
        <v>7</v>
      </c>
      <c r="N319" s="169">
        <f t="shared" si="33"/>
        <v>0</v>
      </c>
      <c r="O319" s="198" t="s">
        <v>168</v>
      </c>
      <c r="P319" s="182">
        <v>0</v>
      </c>
      <c r="Q319" s="182">
        <f>HLOOKUP(O319,Pesos!$C$4:$H$8,3,FALSE)*P319</f>
        <v>0</v>
      </c>
      <c r="R319" s="182">
        <v>0</v>
      </c>
      <c r="S319" s="182">
        <f>HLOOKUP(O319,Pesos!$C$4:$H$8,4,FALSE)*R319</f>
        <v>0</v>
      </c>
      <c r="T319" s="182">
        <v>0</v>
      </c>
      <c r="U319" s="182">
        <f>HLOOKUP(O319,Pesos!$C$4:$H$8,4,FALSE)*T319</f>
        <v>0</v>
      </c>
      <c r="V319" s="182">
        <f t="shared" si="39"/>
        <v>0</v>
      </c>
    </row>
    <row r="320" spans="2:23">
      <c r="B320" s="1" t="s">
        <v>138</v>
      </c>
      <c r="C320" s="1" t="s">
        <v>1368</v>
      </c>
      <c r="D320" s="304">
        <v>378048</v>
      </c>
      <c r="E320" s="1" t="s">
        <v>1375</v>
      </c>
      <c r="F320" s="1" t="s">
        <v>1383</v>
      </c>
      <c r="G320" s="189" t="s">
        <v>227</v>
      </c>
      <c r="H320" s="234">
        <v>44704</v>
      </c>
      <c r="I320" s="234">
        <v>44705</v>
      </c>
      <c r="J320" s="234">
        <v>44705</v>
      </c>
      <c r="K320" s="1"/>
      <c r="L320" s="1">
        <f t="shared" si="37"/>
        <v>1</v>
      </c>
      <c r="M320" s="198">
        <f t="shared" si="38"/>
        <v>1</v>
      </c>
      <c r="N320" s="169">
        <f t="shared" si="33"/>
        <v>0</v>
      </c>
      <c r="O320" s="198" t="s">
        <v>168</v>
      </c>
      <c r="P320" s="182">
        <v>0</v>
      </c>
      <c r="Q320" s="182">
        <f>HLOOKUP(O320,Pesos!$C$4:$H$8,3,FALSE)*P320</f>
        <v>0</v>
      </c>
      <c r="R320" s="182">
        <v>0</v>
      </c>
      <c r="S320" s="182">
        <f>HLOOKUP(O320,Pesos!$C$4:$H$8,4,FALSE)*R320</f>
        <v>0</v>
      </c>
      <c r="T320" s="182">
        <v>0</v>
      </c>
      <c r="U320" s="182">
        <f>HLOOKUP(O320,Pesos!$C$4:$H$8,4,FALSE)*T320</f>
        <v>0</v>
      </c>
      <c r="V320" s="182">
        <f t="shared" si="39"/>
        <v>0</v>
      </c>
    </row>
    <row r="321" spans="2:22">
      <c r="B321" s="1" t="s">
        <v>138</v>
      </c>
      <c r="C321" s="1" t="s">
        <v>1361</v>
      </c>
      <c r="D321" s="304"/>
      <c r="E321" s="1" t="s">
        <v>1366</v>
      </c>
      <c r="F321" s="1" t="s">
        <v>1384</v>
      </c>
      <c r="G321" s="189" t="s">
        <v>1385</v>
      </c>
      <c r="H321" s="234">
        <v>44706</v>
      </c>
      <c r="I321" s="234">
        <v>44708</v>
      </c>
      <c r="J321" s="234">
        <v>44708</v>
      </c>
      <c r="K321" s="1"/>
      <c r="L321" s="1">
        <f t="shared" si="37"/>
        <v>2</v>
      </c>
      <c r="M321" s="198">
        <f t="shared" si="38"/>
        <v>2</v>
      </c>
      <c r="N321" s="169">
        <f t="shared" si="33"/>
        <v>0</v>
      </c>
      <c r="O321" s="198" t="s">
        <v>168</v>
      </c>
      <c r="P321" s="182">
        <v>0</v>
      </c>
      <c r="Q321" s="182">
        <f>HLOOKUP(O321,Pesos!$C$4:$H$8,3,FALSE)*P321</f>
        <v>0</v>
      </c>
      <c r="R321" s="182">
        <v>0</v>
      </c>
      <c r="S321" s="182">
        <f>HLOOKUP(O321,Pesos!$C$4:$H$8,4,FALSE)*R321</f>
        <v>0</v>
      </c>
      <c r="T321" s="182">
        <v>0</v>
      </c>
      <c r="U321" s="182">
        <f>HLOOKUP(O321,Pesos!$C$4:$H$8,4,FALSE)*T321</f>
        <v>0</v>
      </c>
      <c r="V321" s="182">
        <f t="shared" si="39"/>
        <v>0</v>
      </c>
    </row>
    <row r="322" spans="2:22">
      <c r="B322" s="1" t="s">
        <v>138</v>
      </c>
      <c r="C322" s="1" t="s">
        <v>1386</v>
      </c>
      <c r="D322" s="304"/>
      <c r="E322" s="1" t="s">
        <v>1387</v>
      </c>
      <c r="F322" s="1" t="s">
        <v>1388</v>
      </c>
      <c r="G322" s="189" t="s">
        <v>1389</v>
      </c>
      <c r="H322" s="234">
        <v>44697</v>
      </c>
      <c r="I322" s="234">
        <v>44708</v>
      </c>
      <c r="J322" s="234">
        <v>44708</v>
      </c>
      <c r="K322" s="1"/>
      <c r="L322" s="1">
        <f t="shared" si="37"/>
        <v>11</v>
      </c>
      <c r="M322" s="198">
        <f t="shared" si="38"/>
        <v>11</v>
      </c>
      <c r="N322" s="169">
        <f t="shared" ref="N322:N371" si="40">(M322-L322)/L322</f>
        <v>0</v>
      </c>
      <c r="O322" s="198" t="s">
        <v>168</v>
      </c>
      <c r="P322" s="182">
        <v>0</v>
      </c>
      <c r="Q322" s="182">
        <f>HLOOKUP(O322,Pesos!$C$4:$H$8,3,FALSE)*P322</f>
        <v>0</v>
      </c>
      <c r="R322" s="182">
        <v>0</v>
      </c>
      <c r="S322" s="182">
        <f>HLOOKUP(O322,Pesos!$C$4:$H$8,4,FALSE)*R322</f>
        <v>0</v>
      </c>
      <c r="T322" s="182">
        <v>0</v>
      </c>
      <c r="U322" s="182">
        <f>HLOOKUP(O322,Pesos!$C$4:$H$8,4,FALSE)*T322</f>
        <v>0</v>
      </c>
      <c r="V322" s="182">
        <f t="shared" si="39"/>
        <v>0</v>
      </c>
    </row>
    <row r="323" spans="2:22" ht="15" customHeight="1">
      <c r="B323" t="s">
        <v>173</v>
      </c>
      <c r="C323" t="s">
        <v>770</v>
      </c>
      <c r="D323" s="738">
        <v>370224</v>
      </c>
      <c r="E323" s="227" t="s">
        <v>1390</v>
      </c>
      <c r="F323" s="739" t="s">
        <v>1391</v>
      </c>
      <c r="G323" s="619" t="s">
        <v>801</v>
      </c>
      <c r="H323" s="741">
        <v>44646</v>
      </c>
      <c r="I323" s="741">
        <v>44652</v>
      </c>
      <c r="J323" s="741">
        <v>44652</v>
      </c>
      <c r="L323" s="1">
        <f t="shared" si="37"/>
        <v>6</v>
      </c>
      <c r="M323" s="1">
        <f t="shared" si="38"/>
        <v>6</v>
      </c>
      <c r="N323" s="169">
        <f t="shared" si="40"/>
        <v>0</v>
      </c>
      <c r="O323" s="198" t="s">
        <v>168</v>
      </c>
      <c r="P323" s="182">
        <v>0</v>
      </c>
      <c r="Q323" s="182">
        <f>HLOOKUP(O323,Pesos!$C$4:$H$8,3,FALSE)*P323</f>
        <v>0</v>
      </c>
      <c r="R323" s="182">
        <v>0</v>
      </c>
      <c r="S323" s="182">
        <f>HLOOKUP(O323,Pesos!$C$4:$H$8,4,FALSE)*R323</f>
        <v>0</v>
      </c>
      <c r="T323" s="182">
        <v>0</v>
      </c>
      <c r="U323" s="182">
        <f>HLOOKUP(O323,Pesos!$C$4:$H$8,4,FALSE)*T323</f>
        <v>0</v>
      </c>
      <c r="V323" s="182">
        <f t="shared" si="39"/>
        <v>0</v>
      </c>
    </row>
    <row r="324" spans="2:22" ht="15" customHeight="1">
      <c r="B324" t="s">
        <v>173</v>
      </c>
      <c r="C324" t="s">
        <v>770</v>
      </c>
      <c r="D324" s="738">
        <v>370894</v>
      </c>
      <c r="E324" s="227" t="s">
        <v>1392</v>
      </c>
      <c r="F324" s="739" t="s">
        <v>1393</v>
      </c>
      <c r="G324" s="619" t="s">
        <v>773</v>
      </c>
      <c r="H324" s="741">
        <v>44651</v>
      </c>
      <c r="I324" s="741">
        <v>44656</v>
      </c>
      <c r="J324" s="741">
        <v>44656</v>
      </c>
      <c r="L324" s="1">
        <f t="shared" si="37"/>
        <v>5</v>
      </c>
      <c r="M324" s="1">
        <f t="shared" si="38"/>
        <v>5</v>
      </c>
      <c r="N324" s="169">
        <f t="shared" si="40"/>
        <v>0</v>
      </c>
      <c r="O324" s="198" t="s">
        <v>168</v>
      </c>
      <c r="P324" s="182">
        <v>0</v>
      </c>
      <c r="Q324" s="182">
        <f>HLOOKUP(O324,Pesos!$C$4:$H$8,3,FALSE)*P324</f>
        <v>0</v>
      </c>
      <c r="R324" s="182">
        <v>0</v>
      </c>
      <c r="S324" s="182">
        <f>HLOOKUP(O324,Pesos!$C$4:$H$8,4,FALSE)*R324</f>
        <v>0</v>
      </c>
      <c r="T324" s="182">
        <v>0</v>
      </c>
      <c r="U324" s="182">
        <f>HLOOKUP(O324,Pesos!$C$4:$H$8,4,FALSE)*T324</f>
        <v>0</v>
      </c>
      <c r="V324" s="182">
        <f t="shared" si="39"/>
        <v>0</v>
      </c>
    </row>
    <row r="325" spans="2:22" ht="15" customHeight="1">
      <c r="B325" t="s">
        <v>173</v>
      </c>
      <c r="C325" t="s">
        <v>770</v>
      </c>
      <c r="D325" s="738">
        <v>370902</v>
      </c>
      <c r="E325" s="227" t="s">
        <v>1394</v>
      </c>
      <c r="F325" s="739" t="s">
        <v>1395</v>
      </c>
      <c r="G325" s="619" t="s">
        <v>806</v>
      </c>
      <c r="H325" s="741">
        <v>44651</v>
      </c>
      <c r="I325" s="741">
        <v>44656</v>
      </c>
      <c r="J325" s="741">
        <v>44656</v>
      </c>
      <c r="L325" s="1">
        <f t="shared" si="37"/>
        <v>5</v>
      </c>
      <c r="M325" s="1">
        <f t="shared" si="38"/>
        <v>5</v>
      </c>
      <c r="N325" s="169">
        <f t="shared" si="40"/>
        <v>0</v>
      </c>
      <c r="O325" s="198" t="s">
        <v>168</v>
      </c>
      <c r="P325" s="182">
        <v>0</v>
      </c>
      <c r="Q325" s="182">
        <f>HLOOKUP(O325,Pesos!$C$4:$H$8,3,FALSE)*P325</f>
        <v>0</v>
      </c>
      <c r="R325" s="182">
        <v>0</v>
      </c>
      <c r="S325" s="182">
        <f>HLOOKUP(O325,Pesos!$C$4:$H$8,4,FALSE)*R325</f>
        <v>0</v>
      </c>
      <c r="T325" s="182">
        <v>0</v>
      </c>
      <c r="U325" s="182">
        <f>HLOOKUP(O325,Pesos!$C$4:$H$8,4,FALSE)*T325</f>
        <v>0</v>
      </c>
      <c r="V325" s="182">
        <f t="shared" si="39"/>
        <v>0</v>
      </c>
    </row>
    <row r="326" spans="2:22" ht="15" customHeight="1">
      <c r="B326" t="s">
        <v>173</v>
      </c>
      <c r="C326" t="s">
        <v>770</v>
      </c>
      <c r="D326" s="738">
        <v>371179</v>
      </c>
      <c r="E326" s="227" t="s">
        <v>1396</v>
      </c>
      <c r="F326" s="740" t="s">
        <v>1397</v>
      </c>
      <c r="G326" s="619" t="s">
        <v>801</v>
      </c>
      <c r="H326" s="741">
        <v>44655</v>
      </c>
      <c r="I326" s="741">
        <v>44655</v>
      </c>
      <c r="J326" s="741">
        <v>44655</v>
      </c>
      <c r="L326" s="1">
        <f t="shared" si="37"/>
        <v>1</v>
      </c>
      <c r="M326" s="1">
        <f t="shared" si="38"/>
        <v>1</v>
      </c>
      <c r="N326" s="169">
        <f t="shared" si="40"/>
        <v>0</v>
      </c>
      <c r="O326" s="198" t="s">
        <v>168</v>
      </c>
      <c r="P326" s="182">
        <v>0</v>
      </c>
      <c r="Q326" s="182">
        <f>HLOOKUP(O326,Pesos!$C$4:$H$8,3,FALSE)*P326</f>
        <v>0</v>
      </c>
      <c r="R326" s="182">
        <v>0</v>
      </c>
      <c r="S326" s="182">
        <f>HLOOKUP(O326,Pesos!$C$4:$H$8,4,FALSE)*R326</f>
        <v>0</v>
      </c>
      <c r="T326" s="182">
        <v>0</v>
      </c>
      <c r="U326" s="182">
        <f>HLOOKUP(O326,Pesos!$C$4:$H$8,4,FALSE)*T326</f>
        <v>0</v>
      </c>
      <c r="V326" s="182">
        <f t="shared" si="39"/>
        <v>0</v>
      </c>
    </row>
    <row r="327" spans="2:22" ht="15" customHeight="1">
      <c r="B327" t="s">
        <v>173</v>
      </c>
      <c r="C327" t="s">
        <v>770</v>
      </c>
      <c r="D327" s="738">
        <v>371180</v>
      </c>
      <c r="E327" s="227" t="s">
        <v>1398</v>
      </c>
      <c r="F327" s="740" t="s">
        <v>1399</v>
      </c>
      <c r="G327" s="619" t="s">
        <v>801</v>
      </c>
      <c r="H327" s="741">
        <v>44655</v>
      </c>
      <c r="I327" s="741">
        <v>44655</v>
      </c>
      <c r="J327" s="741">
        <v>44655</v>
      </c>
      <c r="L327" s="1">
        <f t="shared" ref="L327:L358" si="41">IF(EXACT(_xlfn.DAYS(H327,I327),0),1,_xlfn.DAYS(I327,H327))</f>
        <v>1</v>
      </c>
      <c r="M327" s="1">
        <f t="shared" ref="M327:M358" si="42">IF(EXACT(_xlfn.DAYS(H327,J327),0),1,_xlfn.DAYS(J327,H327))</f>
        <v>1</v>
      </c>
      <c r="N327" s="169">
        <f t="shared" si="40"/>
        <v>0</v>
      </c>
      <c r="O327" s="198" t="s">
        <v>168</v>
      </c>
      <c r="P327" s="182">
        <v>0</v>
      </c>
      <c r="Q327" s="182">
        <f>HLOOKUP(O327,Pesos!$C$4:$H$8,3,FALSE)*P327</f>
        <v>0</v>
      </c>
      <c r="R327" s="182">
        <v>0</v>
      </c>
      <c r="S327" s="182">
        <f>HLOOKUP(O327,Pesos!$C$4:$H$8,4,FALSE)*R327</f>
        <v>0</v>
      </c>
      <c r="T327" s="182">
        <v>0</v>
      </c>
      <c r="U327" s="182">
        <f>HLOOKUP(O327,Pesos!$C$4:$H$8,4,FALSE)*T327</f>
        <v>0</v>
      </c>
      <c r="V327" s="182">
        <f t="shared" ref="V327:V358" si="43">Q327+S327+U327</f>
        <v>0</v>
      </c>
    </row>
    <row r="328" spans="2:22" ht="15" customHeight="1">
      <c r="B328" t="s">
        <v>173</v>
      </c>
      <c r="C328" t="s">
        <v>770</v>
      </c>
      <c r="D328" s="738">
        <v>371526</v>
      </c>
      <c r="E328" s="227" t="s">
        <v>1400</v>
      </c>
      <c r="F328" s="740" t="s">
        <v>1401</v>
      </c>
      <c r="G328" s="619" t="s">
        <v>1402</v>
      </c>
      <c r="H328" s="741">
        <v>44657</v>
      </c>
      <c r="I328" s="741">
        <v>44662</v>
      </c>
      <c r="J328" s="741">
        <v>44662</v>
      </c>
      <c r="L328" s="1">
        <f t="shared" si="41"/>
        <v>5</v>
      </c>
      <c r="M328" s="1">
        <f t="shared" si="42"/>
        <v>5</v>
      </c>
      <c r="N328" s="169">
        <f t="shared" si="40"/>
        <v>0</v>
      </c>
      <c r="O328" s="198" t="s">
        <v>168</v>
      </c>
      <c r="P328" s="182">
        <v>0</v>
      </c>
      <c r="Q328" s="182">
        <f>HLOOKUP(O328,Pesos!$C$4:$H$8,3,FALSE)*P328</f>
        <v>0</v>
      </c>
      <c r="R328" s="182">
        <v>0</v>
      </c>
      <c r="S328" s="182">
        <f>HLOOKUP(O328,Pesos!$C$4:$H$8,4,FALSE)*R328</f>
        <v>0</v>
      </c>
      <c r="T328" s="182">
        <v>0</v>
      </c>
      <c r="U328" s="182">
        <f>HLOOKUP(O328,Pesos!$C$4:$H$8,4,FALSE)*T328</f>
        <v>0</v>
      </c>
      <c r="V328" s="182">
        <f t="shared" si="43"/>
        <v>0</v>
      </c>
    </row>
    <row r="329" spans="2:22" ht="15" customHeight="1">
      <c r="B329" t="s">
        <v>173</v>
      </c>
      <c r="C329" t="s">
        <v>770</v>
      </c>
      <c r="D329" s="738">
        <v>372106</v>
      </c>
      <c r="E329" s="227" t="s">
        <v>1403</v>
      </c>
      <c r="F329" s="739" t="s">
        <v>1404</v>
      </c>
      <c r="G329" s="619" t="s">
        <v>806</v>
      </c>
      <c r="H329" s="741">
        <v>44659</v>
      </c>
      <c r="I329" s="741">
        <v>44697</v>
      </c>
      <c r="J329" s="741">
        <v>44697</v>
      </c>
      <c r="L329" s="1">
        <f t="shared" si="41"/>
        <v>38</v>
      </c>
      <c r="M329" s="1">
        <f t="shared" si="42"/>
        <v>38</v>
      </c>
      <c r="N329" s="169">
        <f t="shared" si="40"/>
        <v>0</v>
      </c>
      <c r="O329" s="198" t="s">
        <v>168</v>
      </c>
      <c r="P329" s="182">
        <v>0</v>
      </c>
      <c r="Q329" s="182">
        <f>HLOOKUP(O329,Pesos!$C$4:$H$8,3,FALSE)*P329</f>
        <v>0</v>
      </c>
      <c r="R329" s="182">
        <v>0</v>
      </c>
      <c r="S329" s="182">
        <f>HLOOKUP(O329,Pesos!$C$4:$H$8,4,FALSE)*R329</f>
        <v>0</v>
      </c>
      <c r="T329" s="182">
        <v>0</v>
      </c>
      <c r="U329" s="182">
        <f>HLOOKUP(O329,Pesos!$C$4:$H$8,4,FALSE)*T329</f>
        <v>0</v>
      </c>
      <c r="V329" s="182">
        <f t="shared" si="43"/>
        <v>0</v>
      </c>
    </row>
    <row r="330" spans="2:22" ht="15" customHeight="1">
      <c r="B330" t="s">
        <v>173</v>
      </c>
      <c r="C330" t="s">
        <v>770</v>
      </c>
      <c r="D330" s="738">
        <v>372696</v>
      </c>
      <c r="E330" s="227" t="s">
        <v>1405</v>
      </c>
      <c r="F330" s="739" t="s">
        <v>1406</v>
      </c>
      <c r="G330" s="619" t="s">
        <v>782</v>
      </c>
      <c r="H330" s="741">
        <v>44664</v>
      </c>
      <c r="I330" s="741">
        <v>44676</v>
      </c>
      <c r="J330" s="741">
        <v>44676</v>
      </c>
      <c r="L330" s="1">
        <f t="shared" si="41"/>
        <v>12</v>
      </c>
      <c r="M330" s="1">
        <f t="shared" si="42"/>
        <v>12</v>
      </c>
      <c r="N330" s="169">
        <f t="shared" si="40"/>
        <v>0</v>
      </c>
      <c r="O330" s="198" t="s">
        <v>168</v>
      </c>
      <c r="P330" s="182">
        <v>0</v>
      </c>
      <c r="Q330" s="182">
        <f>HLOOKUP(O330,Pesos!$C$4:$H$8,3,FALSE)*P330</f>
        <v>0</v>
      </c>
      <c r="R330" s="182">
        <v>0</v>
      </c>
      <c r="S330" s="182">
        <f>HLOOKUP(O330,Pesos!$C$4:$H$8,4,FALSE)*R330</f>
        <v>0</v>
      </c>
      <c r="T330" s="182">
        <v>0</v>
      </c>
      <c r="U330" s="182">
        <f>HLOOKUP(O330,Pesos!$C$4:$H$8,4,FALSE)*T330</f>
        <v>0</v>
      </c>
      <c r="V330" s="182">
        <f t="shared" si="43"/>
        <v>0</v>
      </c>
    </row>
    <row r="331" spans="2:22" ht="15" customHeight="1">
      <c r="B331" t="s">
        <v>173</v>
      </c>
      <c r="C331" t="s">
        <v>770</v>
      </c>
      <c r="D331" s="738">
        <v>372980</v>
      </c>
      <c r="E331" s="227" t="s">
        <v>1407</v>
      </c>
      <c r="F331" s="740" t="s">
        <v>1408</v>
      </c>
      <c r="G331" s="619" t="s">
        <v>801</v>
      </c>
      <c r="H331" s="741">
        <v>44669</v>
      </c>
      <c r="I331" s="741">
        <v>44674</v>
      </c>
      <c r="J331" s="741">
        <v>44674</v>
      </c>
      <c r="L331" s="1">
        <f t="shared" si="41"/>
        <v>5</v>
      </c>
      <c r="M331" s="1">
        <f t="shared" si="42"/>
        <v>5</v>
      </c>
      <c r="N331" s="169">
        <f t="shared" si="40"/>
        <v>0</v>
      </c>
      <c r="O331" s="198" t="s">
        <v>168</v>
      </c>
      <c r="P331" s="182">
        <v>0</v>
      </c>
      <c r="Q331" s="182">
        <f>HLOOKUP(O331,Pesos!$C$4:$H$8,3,FALSE)*P331</f>
        <v>0</v>
      </c>
      <c r="R331" s="182">
        <v>0</v>
      </c>
      <c r="S331" s="182">
        <f>HLOOKUP(O331,Pesos!$C$4:$H$8,4,FALSE)*R331</f>
        <v>0</v>
      </c>
      <c r="T331" s="182">
        <v>0</v>
      </c>
      <c r="U331" s="182">
        <f>HLOOKUP(O331,Pesos!$C$4:$H$8,4,FALSE)*T331</f>
        <v>0</v>
      </c>
      <c r="V331" s="182">
        <f t="shared" si="43"/>
        <v>0</v>
      </c>
    </row>
    <row r="332" spans="2:22" ht="15" customHeight="1">
      <c r="B332" t="s">
        <v>173</v>
      </c>
      <c r="C332" t="s">
        <v>770</v>
      </c>
      <c r="D332" s="738">
        <v>373193</v>
      </c>
      <c r="E332" s="227" t="s">
        <v>1409</v>
      </c>
      <c r="F332" s="739" t="s">
        <v>1410</v>
      </c>
      <c r="G332" s="619" t="s">
        <v>790</v>
      </c>
      <c r="H332" s="741">
        <v>44670</v>
      </c>
      <c r="I332" s="741">
        <v>44691</v>
      </c>
      <c r="J332" s="741">
        <v>44691</v>
      </c>
      <c r="L332" s="1">
        <f t="shared" si="41"/>
        <v>21</v>
      </c>
      <c r="M332" s="1">
        <f t="shared" si="42"/>
        <v>21</v>
      </c>
      <c r="N332" s="169">
        <f t="shared" si="40"/>
        <v>0</v>
      </c>
      <c r="O332" s="198" t="s">
        <v>168</v>
      </c>
      <c r="P332" s="182">
        <v>0</v>
      </c>
      <c r="Q332" s="182">
        <f>HLOOKUP(O332,Pesos!$C$4:$H$8,3,FALSE)*P332</f>
        <v>0</v>
      </c>
      <c r="R332" s="182">
        <v>0</v>
      </c>
      <c r="S332" s="182">
        <f>HLOOKUP(O332,Pesos!$C$4:$H$8,4,FALSE)*R332</f>
        <v>0</v>
      </c>
      <c r="T332" s="182">
        <v>0</v>
      </c>
      <c r="U332" s="182">
        <f>HLOOKUP(O332,Pesos!$C$4:$H$8,4,FALSE)*T332</f>
        <v>0</v>
      </c>
      <c r="V332" s="182">
        <f t="shared" si="43"/>
        <v>0</v>
      </c>
    </row>
    <row r="333" spans="2:22" ht="15" customHeight="1">
      <c r="B333" t="s">
        <v>173</v>
      </c>
      <c r="C333" t="s">
        <v>770</v>
      </c>
      <c r="D333" s="738">
        <v>373204</v>
      </c>
      <c r="E333" s="227" t="s">
        <v>1411</v>
      </c>
      <c r="F333" s="739" t="s">
        <v>1412</v>
      </c>
      <c r="G333" s="619" t="s">
        <v>790</v>
      </c>
      <c r="H333" s="741">
        <v>44670</v>
      </c>
      <c r="I333" s="741">
        <v>44676</v>
      </c>
      <c r="J333" s="741">
        <v>44676</v>
      </c>
      <c r="L333" s="1">
        <f t="shared" si="41"/>
        <v>6</v>
      </c>
      <c r="M333" s="1">
        <f t="shared" si="42"/>
        <v>6</v>
      </c>
      <c r="N333" s="169">
        <f t="shared" si="40"/>
        <v>0</v>
      </c>
      <c r="O333" s="198" t="s">
        <v>168</v>
      </c>
      <c r="P333" s="182">
        <v>0</v>
      </c>
      <c r="Q333" s="182">
        <f>HLOOKUP(O333,Pesos!$C$4:$H$8,3,FALSE)*P333</f>
        <v>0</v>
      </c>
      <c r="R333" s="182">
        <v>0</v>
      </c>
      <c r="S333" s="182">
        <f>HLOOKUP(O333,Pesos!$C$4:$H$8,4,FALSE)*R333</f>
        <v>0</v>
      </c>
      <c r="T333" s="182">
        <v>0</v>
      </c>
      <c r="U333" s="182">
        <f>HLOOKUP(O333,Pesos!$C$4:$H$8,4,FALSE)*T333</f>
        <v>0</v>
      </c>
      <c r="V333" s="182">
        <f t="shared" si="43"/>
        <v>0</v>
      </c>
    </row>
    <row r="334" spans="2:22" ht="15" customHeight="1">
      <c r="B334" t="s">
        <v>173</v>
      </c>
      <c r="C334" t="s">
        <v>770</v>
      </c>
      <c r="D334" s="738">
        <v>373205</v>
      </c>
      <c r="E334" s="227" t="s">
        <v>1411</v>
      </c>
      <c r="F334" s="739" t="s">
        <v>1413</v>
      </c>
      <c r="G334" s="619" t="s">
        <v>790</v>
      </c>
      <c r="H334" s="741">
        <v>44670</v>
      </c>
      <c r="I334" s="741">
        <v>44673</v>
      </c>
      <c r="J334" s="741">
        <v>44673</v>
      </c>
      <c r="L334" s="1">
        <f t="shared" si="41"/>
        <v>3</v>
      </c>
      <c r="M334" s="1">
        <f t="shared" si="42"/>
        <v>3</v>
      </c>
      <c r="N334" s="169">
        <f t="shared" si="40"/>
        <v>0</v>
      </c>
      <c r="O334" s="198" t="s">
        <v>168</v>
      </c>
      <c r="P334" s="182">
        <v>0</v>
      </c>
      <c r="Q334" s="182">
        <f>HLOOKUP(O334,Pesos!$C$4:$H$8,3,FALSE)*P334</f>
        <v>0</v>
      </c>
      <c r="R334" s="182">
        <v>0</v>
      </c>
      <c r="S334" s="182">
        <f>HLOOKUP(O334,Pesos!$C$4:$H$8,4,FALSE)*R334</f>
        <v>0</v>
      </c>
      <c r="T334" s="182">
        <v>0</v>
      </c>
      <c r="U334" s="182">
        <f>HLOOKUP(O334,Pesos!$C$4:$H$8,4,FALSE)*T334</f>
        <v>0</v>
      </c>
      <c r="V334" s="182">
        <f t="shared" si="43"/>
        <v>0</v>
      </c>
    </row>
    <row r="335" spans="2:22" ht="15" customHeight="1">
      <c r="B335" t="s">
        <v>173</v>
      </c>
      <c r="C335" t="s">
        <v>770</v>
      </c>
      <c r="D335" s="738">
        <v>373253</v>
      </c>
      <c r="E335" s="227" t="s">
        <v>1414</v>
      </c>
      <c r="F335" s="740" t="s">
        <v>1415</v>
      </c>
      <c r="G335" s="619" t="s">
        <v>782</v>
      </c>
      <c r="H335" s="741">
        <v>44671</v>
      </c>
      <c r="I335" s="741">
        <v>44685</v>
      </c>
      <c r="J335" s="741">
        <v>44685</v>
      </c>
      <c r="L335" s="1">
        <f t="shared" si="41"/>
        <v>14</v>
      </c>
      <c r="M335" s="1">
        <f t="shared" si="42"/>
        <v>14</v>
      </c>
      <c r="N335" s="169">
        <f t="shared" si="40"/>
        <v>0</v>
      </c>
      <c r="O335" s="198" t="s">
        <v>168</v>
      </c>
      <c r="P335" s="182">
        <v>0</v>
      </c>
      <c r="Q335" s="182">
        <f>HLOOKUP(O335,Pesos!$C$4:$H$8,3,FALSE)*P335</f>
        <v>0</v>
      </c>
      <c r="R335" s="182">
        <v>0</v>
      </c>
      <c r="S335" s="182">
        <f>HLOOKUP(O335,Pesos!$C$4:$H$8,4,FALSE)*R335</f>
        <v>0</v>
      </c>
      <c r="T335" s="182">
        <v>0</v>
      </c>
      <c r="U335" s="182">
        <f>HLOOKUP(O335,Pesos!$C$4:$H$8,4,FALSE)*T335</f>
        <v>0</v>
      </c>
      <c r="V335" s="182">
        <f t="shared" si="43"/>
        <v>0</v>
      </c>
    </row>
    <row r="336" spans="2:22" ht="15" customHeight="1">
      <c r="B336" t="s">
        <v>173</v>
      </c>
      <c r="C336" t="s">
        <v>770</v>
      </c>
      <c r="D336" s="738">
        <v>374335</v>
      </c>
      <c r="E336" s="227" t="s">
        <v>1416</v>
      </c>
      <c r="F336" s="739" t="s">
        <v>1417</v>
      </c>
      <c r="G336" s="619" t="s">
        <v>782</v>
      </c>
      <c r="H336" s="741">
        <v>44678</v>
      </c>
      <c r="I336" s="741">
        <v>44709</v>
      </c>
      <c r="J336" s="741">
        <v>44709</v>
      </c>
      <c r="L336" s="1">
        <f t="shared" si="41"/>
        <v>31</v>
      </c>
      <c r="M336" s="1">
        <f t="shared" si="42"/>
        <v>31</v>
      </c>
      <c r="N336" s="169">
        <f t="shared" si="40"/>
        <v>0</v>
      </c>
      <c r="O336" s="198" t="s">
        <v>168</v>
      </c>
      <c r="P336" s="182">
        <v>0</v>
      </c>
      <c r="Q336" s="182">
        <f>HLOOKUP(O336,Pesos!$C$4:$H$8,3,FALSE)*P336</f>
        <v>0</v>
      </c>
      <c r="R336" s="182">
        <v>0</v>
      </c>
      <c r="S336" s="182">
        <f>HLOOKUP(O336,Pesos!$C$4:$H$8,4,FALSE)*R336</f>
        <v>0</v>
      </c>
      <c r="T336" s="182">
        <v>0</v>
      </c>
      <c r="U336" s="182">
        <f>HLOOKUP(O336,Pesos!$C$4:$H$8,4,FALSE)*T336</f>
        <v>0</v>
      </c>
      <c r="V336" s="182">
        <f t="shared" si="43"/>
        <v>0</v>
      </c>
    </row>
    <row r="337" spans="2:22" ht="15" customHeight="1">
      <c r="B337" t="s">
        <v>173</v>
      </c>
      <c r="C337" t="s">
        <v>770</v>
      </c>
      <c r="D337" s="738">
        <v>374685</v>
      </c>
      <c r="E337" s="227" t="s">
        <v>897</v>
      </c>
      <c r="F337" s="739" t="s">
        <v>1418</v>
      </c>
      <c r="G337" s="619" t="s">
        <v>1171</v>
      </c>
      <c r="H337" s="741">
        <v>44680</v>
      </c>
      <c r="I337" s="741">
        <v>44683</v>
      </c>
      <c r="J337" s="741">
        <v>44683</v>
      </c>
      <c r="L337" s="1">
        <f t="shared" si="41"/>
        <v>3</v>
      </c>
      <c r="M337" s="1">
        <f t="shared" si="42"/>
        <v>3</v>
      </c>
      <c r="N337" s="169">
        <f t="shared" si="40"/>
        <v>0</v>
      </c>
      <c r="O337" s="198" t="s">
        <v>168</v>
      </c>
      <c r="P337" s="182">
        <v>0</v>
      </c>
      <c r="Q337" s="182">
        <f>HLOOKUP(O337,Pesos!$C$4:$H$8,3,FALSE)*P337</f>
        <v>0</v>
      </c>
      <c r="R337" s="182">
        <v>0</v>
      </c>
      <c r="S337" s="182">
        <f>HLOOKUP(O337,Pesos!$C$4:$H$8,4,FALSE)*R337</f>
        <v>0</v>
      </c>
      <c r="T337" s="182">
        <v>0</v>
      </c>
      <c r="U337" s="182">
        <f>HLOOKUP(O337,Pesos!$C$4:$H$8,4,FALSE)*T337</f>
        <v>0</v>
      </c>
      <c r="V337" s="182">
        <f t="shared" si="43"/>
        <v>0</v>
      </c>
    </row>
    <row r="338" spans="2:22" ht="15" customHeight="1">
      <c r="B338" t="s">
        <v>173</v>
      </c>
      <c r="C338" t="s">
        <v>770</v>
      </c>
      <c r="D338" s="738">
        <v>374728</v>
      </c>
      <c r="E338" s="227" t="s">
        <v>1419</v>
      </c>
      <c r="F338" s="740" t="s">
        <v>1420</v>
      </c>
      <c r="G338" s="619" t="s">
        <v>801</v>
      </c>
      <c r="H338" s="741">
        <v>44681</v>
      </c>
      <c r="I338" s="741">
        <v>44684</v>
      </c>
      <c r="J338" s="741">
        <v>44684</v>
      </c>
      <c r="L338" s="1">
        <f t="shared" si="41"/>
        <v>3</v>
      </c>
      <c r="M338" s="1">
        <f t="shared" si="42"/>
        <v>3</v>
      </c>
      <c r="N338" s="169">
        <f t="shared" si="40"/>
        <v>0</v>
      </c>
      <c r="O338" s="198" t="s">
        <v>168</v>
      </c>
      <c r="P338" s="182">
        <v>0</v>
      </c>
      <c r="Q338" s="182">
        <f>HLOOKUP(O338,Pesos!$C$4:$H$8,3,FALSE)*P338</f>
        <v>0</v>
      </c>
      <c r="R338" s="182">
        <v>0</v>
      </c>
      <c r="S338" s="182">
        <f>HLOOKUP(O338,Pesos!$C$4:$H$8,4,FALSE)*R338</f>
        <v>0</v>
      </c>
      <c r="T338" s="182">
        <v>0</v>
      </c>
      <c r="U338" s="182">
        <f>HLOOKUP(O338,Pesos!$C$4:$H$8,4,FALSE)*T338</f>
        <v>0</v>
      </c>
      <c r="V338" s="182">
        <f t="shared" si="43"/>
        <v>0</v>
      </c>
    </row>
    <row r="339" spans="2:22" ht="15" customHeight="1">
      <c r="B339" t="s">
        <v>173</v>
      </c>
      <c r="C339" t="s">
        <v>770</v>
      </c>
      <c r="D339" s="738">
        <v>374751</v>
      </c>
      <c r="E339" s="227" t="s">
        <v>1421</v>
      </c>
      <c r="F339" s="739" t="s">
        <v>1422</v>
      </c>
      <c r="G339" s="619" t="s">
        <v>782</v>
      </c>
      <c r="H339" s="741">
        <v>44681</v>
      </c>
      <c r="I339" s="741">
        <v>44693</v>
      </c>
      <c r="J339" s="741">
        <v>44693</v>
      </c>
      <c r="L339" s="1">
        <f t="shared" si="41"/>
        <v>12</v>
      </c>
      <c r="M339" s="1">
        <f t="shared" si="42"/>
        <v>12</v>
      </c>
      <c r="N339" s="169">
        <f t="shared" si="40"/>
        <v>0</v>
      </c>
      <c r="O339" s="198" t="s">
        <v>168</v>
      </c>
      <c r="P339" s="182">
        <v>0</v>
      </c>
      <c r="Q339" s="182">
        <f>HLOOKUP(O339,Pesos!$C$4:$H$8,3,FALSE)*P339</f>
        <v>0</v>
      </c>
      <c r="R339" s="182">
        <v>0</v>
      </c>
      <c r="S339" s="182">
        <f>HLOOKUP(O339,Pesos!$C$4:$H$8,4,FALSE)*R339</f>
        <v>0</v>
      </c>
      <c r="T339" s="182">
        <v>0</v>
      </c>
      <c r="U339" s="182">
        <f>HLOOKUP(O339,Pesos!$C$4:$H$8,4,FALSE)*T339</f>
        <v>0</v>
      </c>
      <c r="V339" s="182">
        <f t="shared" si="43"/>
        <v>0</v>
      </c>
    </row>
    <row r="340" spans="2:22" ht="15" customHeight="1">
      <c r="B340" t="s">
        <v>173</v>
      </c>
      <c r="C340" t="s">
        <v>770</v>
      </c>
      <c r="D340" s="738">
        <v>374980</v>
      </c>
      <c r="E340" s="227" t="s">
        <v>1423</v>
      </c>
      <c r="F340" s="739" t="s">
        <v>1424</v>
      </c>
      <c r="G340" s="619" t="s">
        <v>809</v>
      </c>
      <c r="H340" s="741">
        <v>44684</v>
      </c>
      <c r="I340" s="741">
        <v>44684</v>
      </c>
      <c r="J340" s="741">
        <v>44684</v>
      </c>
      <c r="L340" s="1">
        <f t="shared" si="41"/>
        <v>1</v>
      </c>
      <c r="M340" s="1">
        <f t="shared" si="42"/>
        <v>1</v>
      </c>
      <c r="N340" s="169">
        <f t="shared" si="40"/>
        <v>0</v>
      </c>
      <c r="O340" s="198" t="s">
        <v>168</v>
      </c>
      <c r="P340" s="182">
        <v>0</v>
      </c>
      <c r="Q340" s="182">
        <f>HLOOKUP(O340,Pesos!$C$4:$H$8,3,FALSE)*P340</f>
        <v>0</v>
      </c>
      <c r="R340" s="182">
        <v>0</v>
      </c>
      <c r="S340" s="182">
        <f>HLOOKUP(O340,Pesos!$C$4:$H$8,4,FALSE)*R340</f>
        <v>0</v>
      </c>
      <c r="T340" s="182">
        <v>0</v>
      </c>
      <c r="U340" s="182">
        <f>HLOOKUP(O340,Pesos!$C$4:$H$8,4,FALSE)*T340</f>
        <v>0</v>
      </c>
      <c r="V340" s="182">
        <f t="shared" si="43"/>
        <v>0</v>
      </c>
    </row>
    <row r="341" spans="2:22" ht="15" customHeight="1">
      <c r="B341" t="s">
        <v>173</v>
      </c>
      <c r="C341" t="s">
        <v>770</v>
      </c>
      <c r="D341" s="738">
        <v>375020</v>
      </c>
      <c r="E341" s="227" t="s">
        <v>1425</v>
      </c>
      <c r="F341" s="739" t="s">
        <v>1426</v>
      </c>
      <c r="G341" s="619" t="s">
        <v>1134</v>
      </c>
      <c r="H341" s="741">
        <v>44684</v>
      </c>
      <c r="I341" s="741">
        <v>44709</v>
      </c>
      <c r="J341" s="741">
        <v>44709</v>
      </c>
      <c r="L341" s="1">
        <f t="shared" si="41"/>
        <v>25</v>
      </c>
      <c r="M341" s="1">
        <f t="shared" si="42"/>
        <v>25</v>
      </c>
      <c r="N341" s="169">
        <f t="shared" si="40"/>
        <v>0</v>
      </c>
      <c r="O341" s="198" t="s">
        <v>168</v>
      </c>
      <c r="P341" s="182">
        <v>0</v>
      </c>
      <c r="Q341" s="182">
        <f>HLOOKUP(O341,Pesos!$C$4:$H$8,3,FALSE)*P341</f>
        <v>0</v>
      </c>
      <c r="R341" s="182">
        <v>0</v>
      </c>
      <c r="S341" s="182">
        <f>HLOOKUP(O341,Pesos!$C$4:$H$8,4,FALSE)*R341</f>
        <v>0</v>
      </c>
      <c r="T341" s="182">
        <v>0</v>
      </c>
      <c r="U341" s="182">
        <f>HLOOKUP(O341,Pesos!$C$4:$H$8,4,FALSE)*T341</f>
        <v>0</v>
      </c>
      <c r="V341" s="182">
        <f t="shared" si="43"/>
        <v>0</v>
      </c>
    </row>
    <row r="342" spans="2:22" ht="15" customHeight="1">
      <c r="B342" t="s">
        <v>173</v>
      </c>
      <c r="C342" t="s">
        <v>770</v>
      </c>
      <c r="D342" s="738">
        <v>375143</v>
      </c>
      <c r="E342" s="227" t="s">
        <v>1423</v>
      </c>
      <c r="F342" s="740" t="s">
        <v>1427</v>
      </c>
      <c r="G342" s="619" t="s">
        <v>809</v>
      </c>
      <c r="H342" s="741">
        <v>44685</v>
      </c>
      <c r="I342" s="741">
        <v>44685</v>
      </c>
      <c r="J342" s="741">
        <v>44685</v>
      </c>
      <c r="L342" s="1">
        <f t="shared" si="41"/>
        <v>1</v>
      </c>
      <c r="M342" s="1">
        <f t="shared" si="42"/>
        <v>1</v>
      </c>
      <c r="N342" s="169">
        <f t="shared" si="40"/>
        <v>0</v>
      </c>
      <c r="O342" s="198" t="s">
        <v>168</v>
      </c>
      <c r="P342" s="182">
        <v>0</v>
      </c>
      <c r="Q342" s="182">
        <f>HLOOKUP(O342,Pesos!$C$4:$H$8,3,FALSE)*P342</f>
        <v>0</v>
      </c>
      <c r="R342" s="182">
        <v>0</v>
      </c>
      <c r="S342" s="182">
        <f>HLOOKUP(O342,Pesos!$C$4:$H$8,4,FALSE)*R342</f>
        <v>0</v>
      </c>
      <c r="T342" s="182">
        <v>0</v>
      </c>
      <c r="U342" s="182">
        <f>HLOOKUP(O342,Pesos!$C$4:$H$8,4,FALSE)*T342</f>
        <v>0</v>
      </c>
      <c r="V342" s="182">
        <f t="shared" si="43"/>
        <v>0</v>
      </c>
    </row>
    <row r="343" spans="2:22" ht="15" customHeight="1">
      <c r="B343" t="s">
        <v>173</v>
      </c>
      <c r="C343" t="s">
        <v>770</v>
      </c>
      <c r="D343" s="738">
        <v>375150</v>
      </c>
      <c r="E343" s="227" t="s">
        <v>1428</v>
      </c>
      <c r="F343" s="739" t="s">
        <v>1429</v>
      </c>
      <c r="G343" s="619" t="s">
        <v>1134</v>
      </c>
      <c r="H343" s="741">
        <v>44685</v>
      </c>
      <c r="I343" s="741">
        <v>44690</v>
      </c>
      <c r="J343" s="741">
        <v>44690</v>
      </c>
      <c r="L343" s="1">
        <f t="shared" si="41"/>
        <v>5</v>
      </c>
      <c r="M343" s="1">
        <f t="shared" si="42"/>
        <v>5</v>
      </c>
      <c r="N343" s="169">
        <f t="shared" si="40"/>
        <v>0</v>
      </c>
      <c r="O343" s="198" t="s">
        <v>168</v>
      </c>
      <c r="P343" s="182">
        <v>0</v>
      </c>
      <c r="Q343" s="182">
        <f>HLOOKUP(O343,Pesos!$C$4:$H$8,3,FALSE)*P343</f>
        <v>0</v>
      </c>
      <c r="R343" s="182">
        <v>0</v>
      </c>
      <c r="S343" s="182">
        <f>HLOOKUP(O343,Pesos!$C$4:$H$8,4,FALSE)*R343</f>
        <v>0</v>
      </c>
      <c r="T343" s="182">
        <v>0</v>
      </c>
      <c r="U343" s="182">
        <f>HLOOKUP(O343,Pesos!$C$4:$H$8,4,FALSE)*T343</f>
        <v>0</v>
      </c>
      <c r="V343" s="182">
        <f t="shared" si="43"/>
        <v>0</v>
      </c>
    </row>
    <row r="344" spans="2:22" ht="15" customHeight="1">
      <c r="B344" t="s">
        <v>173</v>
      </c>
      <c r="C344" t="s">
        <v>770</v>
      </c>
      <c r="D344" s="738">
        <v>375219</v>
      </c>
      <c r="E344" s="227" t="s">
        <v>1430</v>
      </c>
      <c r="F344" s="739" t="s">
        <v>1431</v>
      </c>
      <c r="G344" s="619" t="s">
        <v>809</v>
      </c>
      <c r="H344" s="741">
        <v>44685</v>
      </c>
      <c r="I344" s="741">
        <v>44687</v>
      </c>
      <c r="J344" s="741">
        <v>44687</v>
      </c>
      <c r="L344" s="1">
        <f t="shared" si="41"/>
        <v>2</v>
      </c>
      <c r="M344" s="1">
        <f t="shared" si="42"/>
        <v>2</v>
      </c>
      <c r="N344" s="169">
        <f t="shared" si="40"/>
        <v>0</v>
      </c>
      <c r="O344" s="198" t="s">
        <v>168</v>
      </c>
      <c r="P344" s="182">
        <v>0</v>
      </c>
      <c r="Q344" s="182">
        <f>HLOOKUP(O344,Pesos!$C$4:$H$8,3,FALSE)*P344</f>
        <v>0</v>
      </c>
      <c r="R344" s="182">
        <v>0</v>
      </c>
      <c r="S344" s="182">
        <f>HLOOKUP(O344,Pesos!$C$4:$H$8,4,FALSE)*R344</f>
        <v>0</v>
      </c>
      <c r="T344" s="182">
        <v>0</v>
      </c>
      <c r="U344" s="182">
        <f>HLOOKUP(O344,Pesos!$C$4:$H$8,4,FALSE)*T344</f>
        <v>0</v>
      </c>
      <c r="V344" s="182">
        <f t="shared" si="43"/>
        <v>0</v>
      </c>
    </row>
    <row r="345" spans="2:22" ht="15" customHeight="1">
      <c r="B345" t="s">
        <v>173</v>
      </c>
      <c r="C345" t="s">
        <v>770</v>
      </c>
      <c r="D345" s="738">
        <v>375236</v>
      </c>
      <c r="E345" s="227" t="s">
        <v>1432</v>
      </c>
      <c r="F345" s="740" t="s">
        <v>1433</v>
      </c>
      <c r="G345" s="619" t="s">
        <v>809</v>
      </c>
      <c r="H345" s="741">
        <v>44685</v>
      </c>
      <c r="I345" s="741">
        <v>44687</v>
      </c>
      <c r="J345" s="741">
        <v>44687</v>
      </c>
      <c r="L345" s="1">
        <f t="shared" si="41"/>
        <v>2</v>
      </c>
      <c r="M345" s="1">
        <f t="shared" si="42"/>
        <v>2</v>
      </c>
      <c r="N345" s="169">
        <f t="shared" si="40"/>
        <v>0</v>
      </c>
      <c r="O345" s="198" t="s">
        <v>168</v>
      </c>
      <c r="P345" s="182">
        <v>0</v>
      </c>
      <c r="Q345" s="182">
        <f>HLOOKUP(O345,Pesos!$C$4:$H$8,3,FALSE)*P345</f>
        <v>0</v>
      </c>
      <c r="R345" s="182">
        <v>0</v>
      </c>
      <c r="S345" s="182">
        <f>HLOOKUP(O345,Pesos!$C$4:$H$8,4,FALSE)*R345</f>
        <v>0</v>
      </c>
      <c r="T345" s="182">
        <v>0</v>
      </c>
      <c r="U345" s="182">
        <f>HLOOKUP(O345,Pesos!$C$4:$H$8,4,FALSE)*T345</f>
        <v>0</v>
      </c>
      <c r="V345" s="182">
        <f t="shared" si="43"/>
        <v>0</v>
      </c>
    </row>
    <row r="346" spans="2:22" ht="15" customHeight="1">
      <c r="B346" t="s">
        <v>173</v>
      </c>
      <c r="C346" t="s">
        <v>770</v>
      </c>
      <c r="D346" s="738">
        <v>375552</v>
      </c>
      <c r="E346" s="227" t="s">
        <v>897</v>
      </c>
      <c r="F346" s="739" t="s">
        <v>1434</v>
      </c>
      <c r="G346" s="619" t="s">
        <v>782</v>
      </c>
      <c r="H346" s="741">
        <v>44687</v>
      </c>
      <c r="I346" s="741">
        <v>44691</v>
      </c>
      <c r="J346" s="741">
        <v>44691</v>
      </c>
      <c r="L346" s="1">
        <f t="shared" si="41"/>
        <v>4</v>
      </c>
      <c r="M346" s="1">
        <f t="shared" si="42"/>
        <v>4</v>
      </c>
      <c r="N346" s="169">
        <f t="shared" si="40"/>
        <v>0</v>
      </c>
      <c r="O346" s="198" t="s">
        <v>168</v>
      </c>
      <c r="P346" s="182">
        <v>0</v>
      </c>
      <c r="Q346" s="182">
        <f>HLOOKUP(O346,Pesos!$C$4:$H$8,3,FALSE)*P346</f>
        <v>0</v>
      </c>
      <c r="R346" s="182">
        <v>0</v>
      </c>
      <c r="S346" s="182">
        <f>HLOOKUP(O346,Pesos!$C$4:$H$8,4,FALSE)*R346</f>
        <v>0</v>
      </c>
      <c r="T346" s="182">
        <v>0</v>
      </c>
      <c r="U346" s="182">
        <f>HLOOKUP(O346,Pesos!$C$4:$H$8,4,FALSE)*T346</f>
        <v>0</v>
      </c>
      <c r="V346" s="182">
        <f t="shared" si="43"/>
        <v>0</v>
      </c>
    </row>
    <row r="347" spans="2:22" ht="15" customHeight="1">
      <c r="B347" t="s">
        <v>173</v>
      </c>
      <c r="C347" t="s">
        <v>770</v>
      </c>
      <c r="D347" s="738">
        <v>375553</v>
      </c>
      <c r="E347" s="227" t="s">
        <v>897</v>
      </c>
      <c r="F347" s="739" t="s">
        <v>1435</v>
      </c>
      <c r="G347" s="619" t="s">
        <v>782</v>
      </c>
      <c r="H347" s="741">
        <v>44687</v>
      </c>
      <c r="I347" s="741">
        <v>44691</v>
      </c>
      <c r="J347" s="741">
        <v>44691</v>
      </c>
      <c r="L347" s="1">
        <f t="shared" si="41"/>
        <v>4</v>
      </c>
      <c r="M347" s="1">
        <f t="shared" si="42"/>
        <v>4</v>
      </c>
      <c r="N347" s="169">
        <f t="shared" si="40"/>
        <v>0</v>
      </c>
      <c r="O347" s="198" t="s">
        <v>168</v>
      </c>
      <c r="P347" s="182">
        <v>0</v>
      </c>
      <c r="Q347" s="182">
        <f>HLOOKUP(O347,Pesos!$C$4:$H$8,3,FALSE)*P347</f>
        <v>0</v>
      </c>
      <c r="R347" s="182">
        <v>0</v>
      </c>
      <c r="S347" s="182">
        <f>HLOOKUP(O347,Pesos!$C$4:$H$8,4,FALSE)*R347</f>
        <v>0</v>
      </c>
      <c r="T347" s="182">
        <v>0</v>
      </c>
      <c r="U347" s="182">
        <f>HLOOKUP(O347,Pesos!$C$4:$H$8,4,FALSE)*T347</f>
        <v>0</v>
      </c>
      <c r="V347" s="182">
        <f t="shared" si="43"/>
        <v>0</v>
      </c>
    </row>
    <row r="348" spans="2:22" ht="15" customHeight="1">
      <c r="B348" t="s">
        <v>173</v>
      </c>
      <c r="C348" t="s">
        <v>770</v>
      </c>
      <c r="D348" s="738">
        <v>375747</v>
      </c>
      <c r="E348" s="227" t="s">
        <v>1436</v>
      </c>
      <c r="F348" s="739" t="s">
        <v>1437</v>
      </c>
      <c r="G348" s="619" t="s">
        <v>801</v>
      </c>
      <c r="H348" s="741">
        <v>44690</v>
      </c>
      <c r="I348" s="741">
        <v>44691</v>
      </c>
      <c r="J348" s="741">
        <v>44691</v>
      </c>
      <c r="L348" s="1">
        <f t="shared" si="41"/>
        <v>1</v>
      </c>
      <c r="M348" s="1">
        <f t="shared" si="42"/>
        <v>1</v>
      </c>
      <c r="N348" s="169">
        <f t="shared" si="40"/>
        <v>0</v>
      </c>
      <c r="O348" s="198" t="s">
        <v>168</v>
      </c>
      <c r="P348" s="182">
        <v>0</v>
      </c>
      <c r="Q348" s="182">
        <f>HLOOKUP(O348,Pesos!$C$4:$H$8,3,FALSE)*P348</f>
        <v>0</v>
      </c>
      <c r="R348" s="182">
        <v>0</v>
      </c>
      <c r="S348" s="182">
        <f>HLOOKUP(O348,Pesos!$C$4:$H$8,4,FALSE)*R348</f>
        <v>0</v>
      </c>
      <c r="T348" s="182">
        <v>0</v>
      </c>
      <c r="U348" s="182">
        <f>HLOOKUP(O348,Pesos!$C$4:$H$8,4,FALSE)*T348</f>
        <v>0</v>
      </c>
      <c r="V348" s="182">
        <f t="shared" si="43"/>
        <v>0</v>
      </c>
    </row>
    <row r="349" spans="2:22" ht="15" customHeight="1">
      <c r="B349" t="s">
        <v>173</v>
      </c>
      <c r="C349" t="s">
        <v>770</v>
      </c>
      <c r="D349" s="738">
        <v>376180</v>
      </c>
      <c r="E349" s="227" t="s">
        <v>1438</v>
      </c>
      <c r="F349" s="740" t="s">
        <v>1439</v>
      </c>
      <c r="G349" s="619" t="s">
        <v>1440</v>
      </c>
      <c r="H349" s="741">
        <v>44692</v>
      </c>
      <c r="I349" s="741">
        <v>44692</v>
      </c>
      <c r="J349" s="741">
        <v>44692</v>
      </c>
      <c r="L349" s="1">
        <f t="shared" si="41"/>
        <v>1</v>
      </c>
      <c r="M349" s="1">
        <f t="shared" si="42"/>
        <v>1</v>
      </c>
      <c r="N349" s="169">
        <f t="shared" si="40"/>
        <v>0</v>
      </c>
      <c r="O349" s="198" t="s">
        <v>168</v>
      </c>
      <c r="P349" s="182">
        <v>0</v>
      </c>
      <c r="Q349" s="182">
        <f>HLOOKUP(O349,Pesos!$C$4:$H$8,3,FALSE)*P349</f>
        <v>0</v>
      </c>
      <c r="R349" s="182">
        <v>0</v>
      </c>
      <c r="S349" s="182">
        <f>HLOOKUP(O349,Pesos!$C$4:$H$8,4,FALSE)*R349</f>
        <v>0</v>
      </c>
      <c r="T349" s="182">
        <v>0</v>
      </c>
      <c r="U349" s="182">
        <f>HLOOKUP(O349,Pesos!$C$4:$H$8,4,FALSE)*T349</f>
        <v>0</v>
      </c>
      <c r="V349" s="182">
        <f t="shared" si="43"/>
        <v>0</v>
      </c>
    </row>
    <row r="350" spans="2:22" ht="15" customHeight="1">
      <c r="B350" t="s">
        <v>173</v>
      </c>
      <c r="C350" t="s">
        <v>770</v>
      </c>
      <c r="D350" s="738">
        <v>376181</v>
      </c>
      <c r="E350" s="227" t="s">
        <v>1441</v>
      </c>
      <c r="F350" s="740" t="s">
        <v>1442</v>
      </c>
      <c r="G350" s="619" t="s">
        <v>809</v>
      </c>
      <c r="H350" s="741">
        <v>44692</v>
      </c>
      <c r="I350" s="741">
        <v>44692</v>
      </c>
      <c r="J350" s="741">
        <v>44692</v>
      </c>
      <c r="L350" s="1">
        <f t="shared" si="41"/>
        <v>1</v>
      </c>
      <c r="M350" s="1">
        <f t="shared" si="42"/>
        <v>1</v>
      </c>
      <c r="N350" s="169">
        <f t="shared" si="40"/>
        <v>0</v>
      </c>
      <c r="O350" s="198" t="s">
        <v>168</v>
      </c>
      <c r="P350" s="182">
        <v>0</v>
      </c>
      <c r="Q350" s="182">
        <f>HLOOKUP(O350,Pesos!$C$4:$H$8,3,FALSE)*P350</f>
        <v>0</v>
      </c>
      <c r="R350" s="182">
        <v>0</v>
      </c>
      <c r="S350" s="182">
        <f>HLOOKUP(O350,Pesos!$C$4:$H$8,4,FALSE)*R350</f>
        <v>0</v>
      </c>
      <c r="T350" s="182">
        <v>0</v>
      </c>
      <c r="U350" s="182">
        <f>HLOOKUP(O350,Pesos!$C$4:$H$8,4,FALSE)*T350</f>
        <v>0</v>
      </c>
      <c r="V350" s="182">
        <f t="shared" si="43"/>
        <v>0</v>
      </c>
    </row>
    <row r="351" spans="2:22" ht="15" customHeight="1">
      <c r="B351" t="s">
        <v>173</v>
      </c>
      <c r="C351" t="s">
        <v>770</v>
      </c>
      <c r="D351" s="738">
        <v>376563</v>
      </c>
      <c r="E351" s="227" t="s">
        <v>1443</v>
      </c>
      <c r="F351" s="740" t="s">
        <v>1444</v>
      </c>
      <c r="G351" s="619" t="s">
        <v>1445</v>
      </c>
      <c r="H351" s="741">
        <v>44694</v>
      </c>
      <c r="I351" s="741">
        <v>44694</v>
      </c>
      <c r="J351" s="741">
        <v>44694</v>
      </c>
      <c r="L351" s="1">
        <f t="shared" si="41"/>
        <v>1</v>
      </c>
      <c r="M351" s="1">
        <f t="shared" si="42"/>
        <v>1</v>
      </c>
      <c r="N351" s="169">
        <f t="shared" si="40"/>
        <v>0</v>
      </c>
      <c r="O351" s="198" t="s">
        <v>168</v>
      </c>
      <c r="P351" s="182">
        <v>0</v>
      </c>
      <c r="Q351" s="182">
        <f>HLOOKUP(O351,Pesos!$C$4:$H$8,3,FALSE)*P351</f>
        <v>0</v>
      </c>
      <c r="R351" s="182">
        <v>0</v>
      </c>
      <c r="S351" s="182">
        <f>HLOOKUP(O351,Pesos!$C$4:$H$8,4,FALSE)*R351</f>
        <v>0</v>
      </c>
      <c r="T351" s="182">
        <v>0</v>
      </c>
      <c r="U351" s="182">
        <f>HLOOKUP(O351,Pesos!$C$4:$H$8,4,FALSE)*T351</f>
        <v>0</v>
      </c>
      <c r="V351" s="182">
        <f t="shared" si="43"/>
        <v>0</v>
      </c>
    </row>
    <row r="352" spans="2:22" ht="15" customHeight="1">
      <c r="B352" t="s">
        <v>173</v>
      </c>
      <c r="C352" t="s">
        <v>770</v>
      </c>
      <c r="D352" s="738">
        <v>376851</v>
      </c>
      <c r="E352" s="227" t="s">
        <v>1446</v>
      </c>
      <c r="F352" s="739" t="s">
        <v>1447</v>
      </c>
      <c r="G352" s="619" t="s">
        <v>801</v>
      </c>
      <c r="H352" s="741">
        <v>44697</v>
      </c>
      <c r="I352" s="741">
        <v>44698</v>
      </c>
      <c r="J352" s="741">
        <v>44698</v>
      </c>
      <c r="L352" s="1">
        <f t="shared" si="41"/>
        <v>1</v>
      </c>
      <c r="M352" s="1">
        <f t="shared" si="42"/>
        <v>1</v>
      </c>
      <c r="N352" s="169">
        <f t="shared" si="40"/>
        <v>0</v>
      </c>
      <c r="O352" s="198" t="s">
        <v>168</v>
      </c>
      <c r="P352" s="182">
        <v>0</v>
      </c>
      <c r="Q352" s="182">
        <f>HLOOKUP(O352,Pesos!$C$4:$H$8,3,FALSE)*P352</f>
        <v>0</v>
      </c>
      <c r="R352" s="182">
        <v>0</v>
      </c>
      <c r="S352" s="182">
        <f>HLOOKUP(O352,Pesos!$C$4:$H$8,4,FALSE)*R352</f>
        <v>0</v>
      </c>
      <c r="T352" s="182">
        <v>0</v>
      </c>
      <c r="U352" s="182">
        <f>HLOOKUP(O352,Pesos!$C$4:$H$8,4,FALSE)*T352</f>
        <v>0</v>
      </c>
      <c r="V352" s="182">
        <f t="shared" si="43"/>
        <v>0</v>
      </c>
    </row>
    <row r="353" spans="2:22" ht="15" customHeight="1">
      <c r="B353" t="s">
        <v>173</v>
      </c>
      <c r="C353" t="s">
        <v>770</v>
      </c>
      <c r="D353" s="738">
        <v>377325</v>
      </c>
      <c r="E353" s="227" t="s">
        <v>1448</v>
      </c>
      <c r="F353" s="740" t="s">
        <v>1449</v>
      </c>
      <c r="G353" s="619" t="s">
        <v>782</v>
      </c>
      <c r="H353" s="741">
        <v>44698</v>
      </c>
      <c r="I353" s="741">
        <v>44699</v>
      </c>
      <c r="J353" s="741">
        <v>44699</v>
      </c>
      <c r="L353" s="1">
        <f t="shared" si="41"/>
        <v>1</v>
      </c>
      <c r="M353" s="1">
        <f t="shared" si="42"/>
        <v>1</v>
      </c>
      <c r="N353" s="169">
        <f t="shared" si="40"/>
        <v>0</v>
      </c>
      <c r="O353" s="198" t="s">
        <v>168</v>
      </c>
      <c r="P353" s="182">
        <v>0</v>
      </c>
      <c r="Q353" s="182">
        <f>HLOOKUP(O353,Pesos!$C$4:$H$8,3,FALSE)*P353</f>
        <v>0</v>
      </c>
      <c r="R353" s="182">
        <v>0</v>
      </c>
      <c r="S353" s="182">
        <f>HLOOKUP(O353,Pesos!$C$4:$H$8,4,FALSE)*R353</f>
        <v>0</v>
      </c>
      <c r="T353" s="182">
        <v>0</v>
      </c>
      <c r="U353" s="182">
        <f>HLOOKUP(O353,Pesos!$C$4:$H$8,4,FALSE)*T353</f>
        <v>0</v>
      </c>
      <c r="V353" s="182">
        <f t="shared" si="43"/>
        <v>0</v>
      </c>
    </row>
    <row r="354" spans="2:22" ht="15" customHeight="1">
      <c r="B354" t="s">
        <v>173</v>
      </c>
      <c r="C354" t="s">
        <v>770</v>
      </c>
      <c r="D354" s="738">
        <v>377466</v>
      </c>
      <c r="E354" s="227" t="s">
        <v>1450</v>
      </c>
      <c r="F354" s="739" t="s">
        <v>1451</v>
      </c>
      <c r="G354" s="619" t="s">
        <v>1134</v>
      </c>
      <c r="H354" s="741">
        <v>44699</v>
      </c>
      <c r="I354" s="741">
        <v>44701</v>
      </c>
      <c r="J354" s="741">
        <v>44701</v>
      </c>
      <c r="L354" s="1">
        <f t="shared" si="41"/>
        <v>2</v>
      </c>
      <c r="M354" s="1">
        <f t="shared" si="42"/>
        <v>2</v>
      </c>
      <c r="N354" s="169">
        <f t="shared" si="40"/>
        <v>0</v>
      </c>
      <c r="O354" s="198" t="s">
        <v>168</v>
      </c>
      <c r="P354" s="182">
        <v>0</v>
      </c>
      <c r="Q354" s="182">
        <f>HLOOKUP(O354,Pesos!$C$4:$H$8,3,FALSE)*P354</f>
        <v>0</v>
      </c>
      <c r="R354" s="182">
        <v>0</v>
      </c>
      <c r="S354" s="182">
        <f>HLOOKUP(O354,Pesos!$C$4:$H$8,4,FALSE)*R354</f>
        <v>0</v>
      </c>
      <c r="T354" s="182">
        <v>0</v>
      </c>
      <c r="U354" s="182">
        <f>HLOOKUP(O354,Pesos!$C$4:$H$8,4,FALSE)*T354</f>
        <v>0</v>
      </c>
      <c r="V354" s="182">
        <f t="shared" si="43"/>
        <v>0</v>
      </c>
    </row>
    <row r="355" spans="2:22" ht="15" customHeight="1">
      <c r="B355" t="s">
        <v>173</v>
      </c>
      <c r="C355" t="s">
        <v>770</v>
      </c>
      <c r="D355" s="738">
        <v>377531</v>
      </c>
      <c r="E355" s="227" t="s">
        <v>1452</v>
      </c>
      <c r="F355" s="739" t="s">
        <v>1453</v>
      </c>
      <c r="G355" s="619" t="s">
        <v>1440</v>
      </c>
      <c r="H355" s="741">
        <v>44700</v>
      </c>
      <c r="I355" s="741">
        <v>44701</v>
      </c>
      <c r="J355" s="741">
        <v>44701</v>
      </c>
      <c r="L355" s="1">
        <f t="shared" si="41"/>
        <v>1</v>
      </c>
      <c r="M355" s="1">
        <f t="shared" si="42"/>
        <v>1</v>
      </c>
      <c r="N355" s="169">
        <f t="shared" si="40"/>
        <v>0</v>
      </c>
      <c r="O355" s="198" t="s">
        <v>168</v>
      </c>
      <c r="P355" s="182">
        <v>0</v>
      </c>
      <c r="Q355" s="182">
        <f>HLOOKUP(O355,Pesos!$C$4:$H$8,3,FALSE)*P355</f>
        <v>0</v>
      </c>
      <c r="R355" s="182">
        <v>0</v>
      </c>
      <c r="S355" s="182">
        <f>HLOOKUP(O355,Pesos!$C$4:$H$8,4,FALSE)*R355</f>
        <v>0</v>
      </c>
      <c r="T355" s="182">
        <v>0</v>
      </c>
      <c r="U355" s="182">
        <f>HLOOKUP(O355,Pesos!$C$4:$H$8,4,FALSE)*T355</f>
        <v>0</v>
      </c>
      <c r="V355" s="182">
        <f t="shared" si="43"/>
        <v>0</v>
      </c>
    </row>
    <row r="356" spans="2:22" ht="15" customHeight="1">
      <c r="B356" t="s">
        <v>173</v>
      </c>
      <c r="C356" t="s">
        <v>770</v>
      </c>
      <c r="D356" s="738">
        <v>377532</v>
      </c>
      <c r="E356" s="227" t="s">
        <v>1454</v>
      </c>
      <c r="F356" s="739" t="s">
        <v>1455</v>
      </c>
      <c r="G356" s="619" t="s">
        <v>809</v>
      </c>
      <c r="H356" s="741">
        <v>44700</v>
      </c>
      <c r="I356" s="741">
        <v>44701</v>
      </c>
      <c r="J356" s="741">
        <v>44701</v>
      </c>
      <c r="L356" s="1">
        <f t="shared" si="41"/>
        <v>1</v>
      </c>
      <c r="M356" s="1">
        <f t="shared" si="42"/>
        <v>1</v>
      </c>
      <c r="N356" s="169">
        <f t="shared" si="40"/>
        <v>0</v>
      </c>
      <c r="O356" s="198" t="s">
        <v>168</v>
      </c>
      <c r="P356" s="182">
        <v>0</v>
      </c>
      <c r="Q356" s="182">
        <f>HLOOKUP(O356,Pesos!$C$4:$H$8,3,FALSE)*P356</f>
        <v>0</v>
      </c>
      <c r="R356" s="182">
        <v>0</v>
      </c>
      <c r="S356" s="182">
        <f>HLOOKUP(O356,Pesos!$C$4:$H$8,4,FALSE)*R356</f>
        <v>0</v>
      </c>
      <c r="T356" s="182">
        <v>0</v>
      </c>
      <c r="U356" s="182">
        <f>HLOOKUP(O356,Pesos!$C$4:$H$8,4,FALSE)*T356</f>
        <v>0</v>
      </c>
      <c r="V356" s="182">
        <f t="shared" si="43"/>
        <v>0</v>
      </c>
    </row>
    <row r="357" spans="2:22" ht="15" customHeight="1">
      <c r="B357" t="s">
        <v>173</v>
      </c>
      <c r="C357" t="s">
        <v>770</v>
      </c>
      <c r="D357" s="738">
        <v>377533</v>
      </c>
      <c r="E357" s="227" t="s">
        <v>1456</v>
      </c>
      <c r="F357" s="739" t="s">
        <v>1457</v>
      </c>
      <c r="G357" s="619" t="s">
        <v>809</v>
      </c>
      <c r="H357" s="741">
        <v>44700</v>
      </c>
      <c r="I357" s="741">
        <v>44701</v>
      </c>
      <c r="J357" s="741">
        <v>44701</v>
      </c>
      <c r="L357" s="1">
        <f t="shared" si="41"/>
        <v>1</v>
      </c>
      <c r="M357" s="1">
        <f t="shared" si="42"/>
        <v>1</v>
      </c>
      <c r="N357" s="169">
        <f t="shared" si="40"/>
        <v>0</v>
      </c>
      <c r="O357" s="198" t="s">
        <v>168</v>
      </c>
      <c r="P357" s="182">
        <v>0</v>
      </c>
      <c r="Q357" s="182">
        <f>HLOOKUP(O357,Pesos!$C$4:$H$8,3,FALSE)*P357</f>
        <v>0</v>
      </c>
      <c r="R357" s="182">
        <v>0</v>
      </c>
      <c r="S357" s="182">
        <f>HLOOKUP(O357,Pesos!$C$4:$H$8,4,FALSE)*R357</f>
        <v>0</v>
      </c>
      <c r="T357" s="182">
        <v>0</v>
      </c>
      <c r="U357" s="182">
        <f>HLOOKUP(O357,Pesos!$C$4:$H$8,4,FALSE)*T357</f>
        <v>0</v>
      </c>
      <c r="V357" s="182">
        <f t="shared" si="43"/>
        <v>0</v>
      </c>
    </row>
    <row r="358" spans="2:22" ht="15" customHeight="1">
      <c r="B358" t="s">
        <v>173</v>
      </c>
      <c r="C358" t="s">
        <v>770</v>
      </c>
      <c r="D358" s="738">
        <v>377631</v>
      </c>
      <c r="E358" s="227" t="s">
        <v>1144</v>
      </c>
      <c r="F358" s="739" t="s">
        <v>1458</v>
      </c>
      <c r="G358" s="619" t="s">
        <v>801</v>
      </c>
      <c r="H358" s="741">
        <v>44700</v>
      </c>
      <c r="I358" s="741">
        <v>44701</v>
      </c>
      <c r="J358" s="741">
        <v>44701</v>
      </c>
      <c r="L358" s="1">
        <f t="shared" si="41"/>
        <v>1</v>
      </c>
      <c r="M358" s="1">
        <f t="shared" si="42"/>
        <v>1</v>
      </c>
      <c r="N358" s="169">
        <f t="shared" si="40"/>
        <v>0</v>
      </c>
      <c r="O358" s="198" t="s">
        <v>168</v>
      </c>
      <c r="P358" s="182">
        <v>0</v>
      </c>
      <c r="Q358" s="182">
        <f>HLOOKUP(O358,Pesos!$C$4:$H$8,3,FALSE)*P358</f>
        <v>0</v>
      </c>
      <c r="R358" s="182">
        <v>0</v>
      </c>
      <c r="S358" s="182">
        <f>HLOOKUP(O358,Pesos!$C$4:$H$8,4,FALSE)*R358</f>
        <v>0</v>
      </c>
      <c r="T358" s="182">
        <v>0</v>
      </c>
      <c r="U358" s="182">
        <f>HLOOKUP(O358,Pesos!$C$4:$H$8,4,FALSE)*T358</f>
        <v>0</v>
      </c>
      <c r="V358" s="182">
        <f t="shared" si="43"/>
        <v>0</v>
      </c>
    </row>
    <row r="359" spans="2:22" ht="15" customHeight="1">
      <c r="B359" t="s">
        <v>173</v>
      </c>
      <c r="C359" t="s">
        <v>770</v>
      </c>
      <c r="D359" s="738">
        <v>377859</v>
      </c>
      <c r="E359" s="227" t="s">
        <v>1459</v>
      </c>
      <c r="F359" s="740" t="s">
        <v>1460</v>
      </c>
      <c r="G359" s="619" t="s">
        <v>830</v>
      </c>
      <c r="H359" s="741">
        <v>44701</v>
      </c>
      <c r="I359" s="741">
        <v>44706</v>
      </c>
      <c r="J359" s="741">
        <v>44706</v>
      </c>
      <c r="L359" s="1">
        <f t="shared" ref="L359:L366" si="44">IF(EXACT(_xlfn.DAYS(H359,I359),0),1,_xlfn.DAYS(I359,H359))</f>
        <v>5</v>
      </c>
      <c r="M359" s="1">
        <f t="shared" ref="M359:M366" si="45">IF(EXACT(_xlfn.DAYS(H359,J359),0),1,_xlfn.DAYS(J359,H359))</f>
        <v>5</v>
      </c>
      <c r="N359" s="169">
        <f t="shared" si="40"/>
        <v>0</v>
      </c>
      <c r="O359" s="198" t="s">
        <v>168</v>
      </c>
      <c r="P359" s="182">
        <v>0</v>
      </c>
      <c r="Q359" s="182">
        <f>HLOOKUP(O359,Pesos!$C$4:$H$8,3,FALSE)*P359</f>
        <v>0</v>
      </c>
      <c r="R359" s="182">
        <v>0</v>
      </c>
      <c r="S359" s="182">
        <f>HLOOKUP(O359,Pesos!$C$4:$H$8,4,FALSE)*R359</f>
        <v>0</v>
      </c>
      <c r="T359" s="182">
        <v>0</v>
      </c>
      <c r="U359" s="182">
        <f>HLOOKUP(O359,Pesos!$C$4:$H$8,4,FALSE)*T359</f>
        <v>0</v>
      </c>
      <c r="V359" s="182">
        <f t="shared" ref="V359:V366" si="46">Q359+S359+U359</f>
        <v>0</v>
      </c>
    </row>
    <row r="360" spans="2:22" ht="15" customHeight="1">
      <c r="B360" t="s">
        <v>173</v>
      </c>
      <c r="C360" t="s">
        <v>770</v>
      </c>
      <c r="D360" s="738">
        <v>378140</v>
      </c>
      <c r="E360" s="227" t="s">
        <v>1461</v>
      </c>
      <c r="F360" s="739" t="s">
        <v>1462</v>
      </c>
      <c r="G360" s="619" t="s">
        <v>773</v>
      </c>
      <c r="H360" s="741">
        <v>44704</v>
      </c>
      <c r="I360" s="741">
        <v>44704</v>
      </c>
      <c r="J360" s="741">
        <v>44704</v>
      </c>
      <c r="L360" s="1">
        <f t="shared" si="44"/>
        <v>1</v>
      </c>
      <c r="M360" s="1">
        <f t="shared" si="45"/>
        <v>1</v>
      </c>
      <c r="N360" s="169">
        <f t="shared" si="40"/>
        <v>0</v>
      </c>
      <c r="O360" s="198" t="s">
        <v>168</v>
      </c>
      <c r="P360" s="182">
        <v>0</v>
      </c>
      <c r="Q360" s="182">
        <f>HLOOKUP(O360,Pesos!$C$4:$H$8,3,FALSE)*P360</f>
        <v>0</v>
      </c>
      <c r="R360" s="182">
        <v>0</v>
      </c>
      <c r="S360" s="182">
        <f>HLOOKUP(O360,Pesos!$C$4:$H$8,4,FALSE)*R360</f>
        <v>0</v>
      </c>
      <c r="T360" s="182">
        <v>0</v>
      </c>
      <c r="U360" s="182">
        <f>HLOOKUP(O360,Pesos!$C$4:$H$8,4,FALSE)*T360</f>
        <v>0</v>
      </c>
      <c r="V360" s="182">
        <f t="shared" si="46"/>
        <v>0</v>
      </c>
    </row>
    <row r="361" spans="2:22" ht="15" customHeight="1">
      <c r="B361" t="s">
        <v>173</v>
      </c>
      <c r="C361" t="s">
        <v>770</v>
      </c>
      <c r="D361" s="738">
        <v>378330</v>
      </c>
      <c r="E361" s="227" t="s">
        <v>1438</v>
      </c>
      <c r="F361" s="740" t="s">
        <v>1463</v>
      </c>
      <c r="G361" s="619" t="s">
        <v>1440</v>
      </c>
      <c r="H361" s="741">
        <v>44706</v>
      </c>
      <c r="I361" s="741">
        <v>44706</v>
      </c>
      <c r="J361" s="741">
        <v>44706</v>
      </c>
      <c r="L361" s="1">
        <f t="shared" si="44"/>
        <v>1</v>
      </c>
      <c r="M361" s="1">
        <f t="shared" si="45"/>
        <v>1</v>
      </c>
      <c r="N361" s="169">
        <f t="shared" si="40"/>
        <v>0</v>
      </c>
      <c r="O361" s="198" t="s">
        <v>168</v>
      </c>
      <c r="P361" s="182">
        <v>0</v>
      </c>
      <c r="Q361" s="182">
        <f>HLOOKUP(O361,Pesos!$C$4:$H$8,3,FALSE)*P361</f>
        <v>0</v>
      </c>
      <c r="R361" s="182">
        <v>0</v>
      </c>
      <c r="S361" s="182">
        <f>HLOOKUP(O361,Pesos!$C$4:$H$8,4,FALSE)*R361</f>
        <v>0</v>
      </c>
      <c r="T361" s="182">
        <v>0</v>
      </c>
      <c r="U361" s="182">
        <f>HLOOKUP(O361,Pesos!$C$4:$H$8,4,FALSE)*T361</f>
        <v>0</v>
      </c>
      <c r="V361" s="182">
        <f t="shared" si="46"/>
        <v>0</v>
      </c>
    </row>
    <row r="362" spans="2:22" ht="15" customHeight="1">
      <c r="B362" t="s">
        <v>173</v>
      </c>
      <c r="C362" t="s">
        <v>770</v>
      </c>
      <c r="D362" s="738">
        <v>378331</v>
      </c>
      <c r="E362" s="227" t="s">
        <v>1441</v>
      </c>
      <c r="F362" s="740" t="s">
        <v>1464</v>
      </c>
      <c r="G362" s="619" t="s">
        <v>809</v>
      </c>
      <c r="H362" s="741">
        <v>44706</v>
      </c>
      <c r="I362" s="741">
        <v>44706</v>
      </c>
      <c r="J362" s="741">
        <v>44706</v>
      </c>
      <c r="L362" s="1">
        <f t="shared" si="44"/>
        <v>1</v>
      </c>
      <c r="M362" s="1">
        <f t="shared" si="45"/>
        <v>1</v>
      </c>
      <c r="N362" s="169">
        <f t="shared" si="40"/>
        <v>0</v>
      </c>
      <c r="O362" s="198" t="s">
        <v>168</v>
      </c>
      <c r="P362" s="182">
        <v>0</v>
      </c>
      <c r="Q362" s="182">
        <f>HLOOKUP(O362,Pesos!$C$4:$H$8,3,FALSE)*P362</f>
        <v>0</v>
      </c>
      <c r="R362" s="182">
        <v>0</v>
      </c>
      <c r="S362" s="182">
        <f>HLOOKUP(O362,Pesos!$C$4:$H$8,4,FALSE)*R362</f>
        <v>0</v>
      </c>
      <c r="T362" s="182">
        <v>0</v>
      </c>
      <c r="U362" s="182">
        <f>HLOOKUP(O362,Pesos!$C$4:$H$8,4,FALSE)*T362</f>
        <v>0</v>
      </c>
      <c r="V362" s="182">
        <f t="shared" si="46"/>
        <v>0</v>
      </c>
    </row>
    <row r="363" spans="2:22" ht="15" customHeight="1">
      <c r="B363" t="s">
        <v>173</v>
      </c>
      <c r="C363" t="s">
        <v>770</v>
      </c>
      <c r="D363" s="738">
        <v>378549</v>
      </c>
      <c r="E363" s="227" t="s">
        <v>897</v>
      </c>
      <c r="F363" s="739" t="s">
        <v>1465</v>
      </c>
      <c r="G363" s="619" t="s">
        <v>871</v>
      </c>
      <c r="H363" s="741">
        <v>44707</v>
      </c>
      <c r="I363" s="741">
        <v>44711</v>
      </c>
      <c r="J363" s="741">
        <v>44711</v>
      </c>
      <c r="L363" s="1">
        <f t="shared" si="44"/>
        <v>4</v>
      </c>
      <c r="M363" s="1">
        <f t="shared" si="45"/>
        <v>4</v>
      </c>
      <c r="N363" s="169">
        <f t="shared" si="40"/>
        <v>0</v>
      </c>
      <c r="O363" s="198" t="s">
        <v>168</v>
      </c>
      <c r="P363" s="182">
        <v>0</v>
      </c>
      <c r="Q363" s="182">
        <f>HLOOKUP(O363,Pesos!$C$4:$H$8,3,FALSE)*P363</f>
        <v>0</v>
      </c>
      <c r="R363" s="182">
        <v>0</v>
      </c>
      <c r="S363" s="182">
        <f>HLOOKUP(O363,Pesos!$C$4:$H$8,4,FALSE)*R363</f>
        <v>0</v>
      </c>
      <c r="T363" s="182">
        <v>0</v>
      </c>
      <c r="U363" s="182">
        <f>HLOOKUP(O363,Pesos!$C$4:$H$8,4,FALSE)*T363</f>
        <v>0</v>
      </c>
      <c r="V363" s="182">
        <f t="shared" si="46"/>
        <v>0</v>
      </c>
    </row>
    <row r="364" spans="2:22" ht="15" customHeight="1">
      <c r="B364" t="s">
        <v>173</v>
      </c>
      <c r="C364" t="s">
        <v>770</v>
      </c>
      <c r="D364" s="738">
        <v>379253</v>
      </c>
      <c r="E364" s="227" t="s">
        <v>1466</v>
      </c>
      <c r="F364" s="740" t="s">
        <v>1467</v>
      </c>
      <c r="G364" s="619" t="s">
        <v>809</v>
      </c>
      <c r="H364" s="741">
        <v>44712</v>
      </c>
      <c r="I364" s="741">
        <v>44712</v>
      </c>
      <c r="J364" s="741">
        <v>44712</v>
      </c>
      <c r="L364" s="1">
        <f t="shared" si="44"/>
        <v>1</v>
      </c>
      <c r="M364" s="1">
        <f t="shared" si="45"/>
        <v>1</v>
      </c>
      <c r="N364" s="169">
        <f t="shared" si="40"/>
        <v>0</v>
      </c>
      <c r="O364" s="198" t="s">
        <v>168</v>
      </c>
      <c r="P364" s="182">
        <v>0</v>
      </c>
      <c r="Q364" s="182">
        <f>HLOOKUP(O364,Pesos!$C$4:$H$8,3,FALSE)*P364</f>
        <v>0</v>
      </c>
      <c r="R364" s="182">
        <v>0</v>
      </c>
      <c r="S364" s="182">
        <f>HLOOKUP(O364,Pesos!$C$4:$H$8,4,FALSE)*R364</f>
        <v>0</v>
      </c>
      <c r="T364" s="182">
        <v>0</v>
      </c>
      <c r="U364" s="182">
        <f>HLOOKUP(O364,Pesos!$C$4:$H$8,4,FALSE)*T364</f>
        <v>0</v>
      </c>
      <c r="V364" s="182">
        <f t="shared" si="46"/>
        <v>0</v>
      </c>
    </row>
    <row r="365" spans="2:22" ht="15" customHeight="1">
      <c r="B365" t="s">
        <v>173</v>
      </c>
      <c r="C365" t="s">
        <v>770</v>
      </c>
      <c r="D365" s="738">
        <v>379254</v>
      </c>
      <c r="E365" s="227" t="s">
        <v>1438</v>
      </c>
      <c r="F365" s="740" t="s">
        <v>1468</v>
      </c>
      <c r="G365" s="619" t="s">
        <v>809</v>
      </c>
      <c r="H365" s="741">
        <v>44712</v>
      </c>
      <c r="I365" s="741">
        <v>44712</v>
      </c>
      <c r="J365" s="741">
        <v>44712</v>
      </c>
      <c r="L365" s="1">
        <f t="shared" si="44"/>
        <v>1</v>
      </c>
      <c r="M365" s="1">
        <f t="shared" si="45"/>
        <v>1</v>
      </c>
      <c r="N365" s="169">
        <f t="shared" si="40"/>
        <v>0</v>
      </c>
      <c r="O365" s="198" t="s">
        <v>168</v>
      </c>
      <c r="P365" s="182">
        <v>0</v>
      </c>
      <c r="Q365" s="182">
        <f>HLOOKUP(O365,Pesos!$C$4:$H$8,3,FALSE)*P365</f>
        <v>0</v>
      </c>
      <c r="R365" s="182">
        <v>0</v>
      </c>
      <c r="S365" s="182">
        <f>HLOOKUP(O365,Pesos!$C$4:$H$8,4,FALSE)*R365</f>
        <v>0</v>
      </c>
      <c r="T365" s="182">
        <v>0</v>
      </c>
      <c r="U365" s="182">
        <f>HLOOKUP(O365,Pesos!$C$4:$H$8,4,FALSE)*T365</f>
        <v>0</v>
      </c>
      <c r="V365" s="182">
        <f t="shared" si="46"/>
        <v>0</v>
      </c>
    </row>
    <row r="366" spans="2:22" ht="15" customHeight="1">
      <c r="B366" t="s">
        <v>173</v>
      </c>
      <c r="C366" t="s">
        <v>770</v>
      </c>
      <c r="D366" s="738">
        <v>379255</v>
      </c>
      <c r="E366" s="227" t="s">
        <v>1441</v>
      </c>
      <c r="F366" s="740" t="s">
        <v>1469</v>
      </c>
      <c r="G366" s="619" t="s">
        <v>809</v>
      </c>
      <c r="H366" s="741">
        <v>44712</v>
      </c>
      <c r="I366" s="741">
        <v>44712</v>
      </c>
      <c r="J366" s="741">
        <v>44712</v>
      </c>
      <c r="L366" s="1">
        <f t="shared" si="44"/>
        <v>1</v>
      </c>
      <c r="M366" s="1">
        <f t="shared" si="45"/>
        <v>1</v>
      </c>
      <c r="N366" s="169">
        <f t="shared" si="40"/>
        <v>0</v>
      </c>
      <c r="O366" s="198" t="s">
        <v>168</v>
      </c>
      <c r="P366" s="182">
        <v>0</v>
      </c>
      <c r="Q366" s="182">
        <f>HLOOKUP(O366,Pesos!$C$4:$H$8,3,FALSE)*P366</f>
        <v>0</v>
      </c>
      <c r="R366" s="182">
        <v>0</v>
      </c>
      <c r="S366" s="182">
        <f>HLOOKUP(O366,Pesos!$C$4:$H$8,4,FALSE)*R366</f>
        <v>0</v>
      </c>
      <c r="T366" s="182">
        <v>0</v>
      </c>
      <c r="U366" s="182">
        <f>HLOOKUP(O366,Pesos!$C$4:$H$8,4,FALSE)*T366</f>
        <v>0</v>
      </c>
      <c r="V366" s="182">
        <f t="shared" si="46"/>
        <v>0</v>
      </c>
    </row>
    <row r="367" spans="2:22">
      <c r="B367" s="1" t="s">
        <v>235</v>
      </c>
      <c r="C367" s="1" t="s">
        <v>770</v>
      </c>
      <c r="D367" s="304">
        <v>365967</v>
      </c>
      <c r="E367" s="1" t="s">
        <v>1470</v>
      </c>
      <c r="F367" s="1" t="s">
        <v>1471</v>
      </c>
      <c r="G367" s="189" t="s">
        <v>881</v>
      </c>
      <c r="H367" s="234">
        <v>44631.624305555553</v>
      </c>
      <c r="I367" s="234">
        <v>44631.856249999997</v>
      </c>
      <c r="J367" s="234">
        <v>44631.856249999997</v>
      </c>
      <c r="K367" s="1"/>
      <c r="L367" s="1">
        <f t="shared" ref="L367:L378" si="47">IF(EXACT(_xlfn.DAYS(H367,I367),0),1,_xlfn.DAYS(I367,H367))</f>
        <v>1</v>
      </c>
      <c r="M367" s="198">
        <f t="shared" ref="M367:M378" si="48">IF(EXACT(_xlfn.DAYS(H367,J367),0),1,_xlfn.DAYS(J367,H367))</f>
        <v>1</v>
      </c>
      <c r="N367" s="169">
        <f t="shared" si="40"/>
        <v>0</v>
      </c>
      <c r="O367" s="198" t="s">
        <v>168</v>
      </c>
      <c r="P367" s="182">
        <v>0</v>
      </c>
      <c r="Q367" s="182">
        <f>HLOOKUP(O367,Pesos!$C$4:$H$8,3,FALSE)*P367</f>
        <v>0</v>
      </c>
      <c r="R367" s="182">
        <v>0</v>
      </c>
      <c r="S367" s="182">
        <f>HLOOKUP(O367,Pesos!$C$4:$H$8,4,FALSE)*R367</f>
        <v>0</v>
      </c>
      <c r="T367" s="182">
        <v>0</v>
      </c>
      <c r="U367" s="182">
        <f>HLOOKUP(O367,Pesos!$C$4:$H$8,4,FALSE)*T367</f>
        <v>0</v>
      </c>
      <c r="V367" s="182">
        <v>0</v>
      </c>
    </row>
    <row r="368" spans="2:22">
      <c r="B368" s="1" t="s">
        <v>235</v>
      </c>
      <c r="C368" s="1" t="s">
        <v>770</v>
      </c>
      <c r="D368" s="304">
        <v>365330</v>
      </c>
      <c r="E368" s="1" t="s">
        <v>774</v>
      </c>
      <c r="F368" s="1" t="s">
        <v>775</v>
      </c>
      <c r="G368" s="189" t="s">
        <v>776</v>
      </c>
      <c r="H368" s="234">
        <v>44630.95208333333</v>
      </c>
      <c r="I368" s="234">
        <v>44631.838888888888</v>
      </c>
      <c r="J368" s="234">
        <v>44631.838888888888</v>
      </c>
      <c r="K368" s="1"/>
      <c r="L368" s="1">
        <f t="shared" si="47"/>
        <v>1</v>
      </c>
      <c r="M368" s="198">
        <f t="shared" si="48"/>
        <v>1</v>
      </c>
      <c r="N368" s="169">
        <f t="shared" si="40"/>
        <v>0</v>
      </c>
      <c r="O368" s="198" t="s">
        <v>168</v>
      </c>
      <c r="P368" s="182">
        <v>0</v>
      </c>
      <c r="Q368" s="182">
        <f>HLOOKUP(O368,Pesos!$C$4:$H$8,3,FALSE)*P368</f>
        <v>0</v>
      </c>
      <c r="R368" s="182">
        <v>0</v>
      </c>
      <c r="S368" s="182">
        <f>HLOOKUP(O368,Pesos!$C$4:$H$8,4,FALSE)*R368</f>
        <v>0</v>
      </c>
      <c r="T368" s="182">
        <v>0</v>
      </c>
      <c r="U368" s="182">
        <f>HLOOKUP(O368,Pesos!$C$4:$H$8,4,FALSE)*T368</f>
        <v>0</v>
      </c>
      <c r="V368" s="182">
        <v>0</v>
      </c>
    </row>
    <row r="369" spans="2:22">
      <c r="B369" s="1" t="s">
        <v>235</v>
      </c>
      <c r="C369" s="1" t="s">
        <v>770</v>
      </c>
      <c r="D369" s="304">
        <v>365449</v>
      </c>
      <c r="E369" s="1" t="s">
        <v>1472</v>
      </c>
      <c r="F369" s="1" t="s">
        <v>1473</v>
      </c>
      <c r="G369" s="189" t="s">
        <v>776</v>
      </c>
      <c r="H369" s="234">
        <v>44630.95208333333</v>
      </c>
      <c r="I369" s="234">
        <v>44631.838888888888</v>
      </c>
      <c r="J369" s="234">
        <v>44631.838888888888</v>
      </c>
      <c r="K369" s="1"/>
      <c r="L369" s="1">
        <f t="shared" si="47"/>
        <v>1</v>
      </c>
      <c r="M369" s="198">
        <f t="shared" si="48"/>
        <v>1</v>
      </c>
      <c r="N369" s="169">
        <f t="shared" si="40"/>
        <v>0</v>
      </c>
      <c r="O369" s="198" t="s">
        <v>168</v>
      </c>
      <c r="P369" s="182">
        <v>0</v>
      </c>
      <c r="Q369" s="182">
        <f>HLOOKUP(O369,Pesos!$C$4:$H$8,3,FALSE)*P369</f>
        <v>0</v>
      </c>
      <c r="R369" s="182">
        <v>0</v>
      </c>
      <c r="S369" s="182">
        <f>HLOOKUP(O369,Pesos!$C$4:$H$8,4,FALSE)*R369</f>
        <v>0</v>
      </c>
      <c r="T369" s="182">
        <v>0</v>
      </c>
      <c r="U369" s="182">
        <f>HLOOKUP(O369,Pesos!$C$4:$H$8,4,FALSE)*T369</f>
        <v>0</v>
      </c>
      <c r="V369" s="182">
        <v>0</v>
      </c>
    </row>
    <row r="370" spans="2:22">
      <c r="B370" s="1" t="s">
        <v>235</v>
      </c>
      <c r="C370" s="1" t="s">
        <v>770</v>
      </c>
      <c r="D370" s="304">
        <v>365771</v>
      </c>
      <c r="E370" s="1" t="s">
        <v>1474</v>
      </c>
      <c r="F370" s="1" t="s">
        <v>1475</v>
      </c>
      <c r="G370" s="189" t="s">
        <v>1476</v>
      </c>
      <c r="H370" s="234">
        <v>44631.615277777775</v>
      </c>
      <c r="I370" s="234">
        <v>44631.676388888889</v>
      </c>
      <c r="J370" s="234">
        <v>44631.676388888889</v>
      </c>
      <c r="K370" s="1"/>
      <c r="L370" s="1">
        <f t="shared" si="47"/>
        <v>1</v>
      </c>
      <c r="M370" s="198">
        <f t="shared" si="48"/>
        <v>1</v>
      </c>
      <c r="N370" s="169">
        <f t="shared" si="40"/>
        <v>0</v>
      </c>
      <c r="O370" s="198" t="s">
        <v>168</v>
      </c>
      <c r="P370" s="182">
        <v>0</v>
      </c>
      <c r="Q370" s="182">
        <f>HLOOKUP(O370,Pesos!$C$4:$H$8,3,FALSE)*P370</f>
        <v>0</v>
      </c>
      <c r="R370" s="182">
        <v>0</v>
      </c>
      <c r="S370" s="182">
        <f>HLOOKUP(O370,Pesos!$C$4:$H$8,4,FALSE)*R370</f>
        <v>0</v>
      </c>
      <c r="T370" s="182">
        <v>0</v>
      </c>
      <c r="U370" s="182">
        <f>HLOOKUP(O370,Pesos!$C$4:$H$8,4,FALSE)*T370</f>
        <v>0</v>
      </c>
      <c r="V370" s="182">
        <v>0</v>
      </c>
    </row>
    <row r="371" spans="2:22">
      <c r="B371" s="1" t="s">
        <v>235</v>
      </c>
      <c r="C371" s="1" t="s">
        <v>770</v>
      </c>
      <c r="D371" s="304">
        <v>364180</v>
      </c>
      <c r="E371" s="1" t="s">
        <v>1477</v>
      </c>
      <c r="F371" s="1" t="s">
        <v>1478</v>
      </c>
      <c r="G371" s="189" t="s">
        <v>830</v>
      </c>
      <c r="H371" s="234">
        <v>44624.387499999997</v>
      </c>
      <c r="I371" s="234">
        <v>44624.406944444447</v>
      </c>
      <c r="J371" s="234">
        <v>44624.406944444447</v>
      </c>
      <c r="K371" s="1"/>
      <c r="L371" s="1">
        <f t="shared" si="47"/>
        <v>1</v>
      </c>
      <c r="M371" s="198">
        <f t="shared" si="48"/>
        <v>1</v>
      </c>
      <c r="N371" s="169">
        <f t="shared" si="40"/>
        <v>0</v>
      </c>
      <c r="O371" s="198" t="s">
        <v>168</v>
      </c>
      <c r="P371" s="182">
        <v>0</v>
      </c>
      <c r="Q371" s="182">
        <f>HLOOKUP(O371,Pesos!$C$4:$H$8,3,FALSE)*P371</f>
        <v>0</v>
      </c>
      <c r="R371" s="182">
        <v>0</v>
      </c>
      <c r="S371" s="182">
        <f>HLOOKUP(O371,Pesos!$C$4:$H$8,4,FALSE)*R371</f>
        <v>0</v>
      </c>
      <c r="T371" s="182">
        <v>0</v>
      </c>
      <c r="U371" s="182">
        <f>HLOOKUP(O371,Pesos!$C$4:$H$8,4,FALSE)*T371</f>
        <v>0</v>
      </c>
      <c r="V371" s="182">
        <v>0</v>
      </c>
    </row>
    <row r="372" spans="2:22">
      <c r="B372" s="1" t="s">
        <v>235</v>
      </c>
      <c r="C372" s="1" t="s">
        <v>770</v>
      </c>
      <c r="D372" s="304">
        <v>362964</v>
      </c>
      <c r="E372" s="1" t="s">
        <v>1479</v>
      </c>
      <c r="F372" s="1" t="s">
        <v>1480</v>
      </c>
      <c r="G372" s="189" t="s">
        <v>1153</v>
      </c>
      <c r="H372" s="234">
        <v>44623.688888888886</v>
      </c>
      <c r="I372" s="234">
        <v>44624.3125</v>
      </c>
      <c r="J372" s="234">
        <v>44624.3125</v>
      </c>
      <c r="K372" s="1"/>
      <c r="L372" s="1">
        <f t="shared" si="47"/>
        <v>1</v>
      </c>
      <c r="M372" s="198">
        <f t="shared" si="48"/>
        <v>1</v>
      </c>
      <c r="N372" s="169">
        <f t="shared" ref="N372:N435" si="49">(M372-L372)/L372</f>
        <v>0</v>
      </c>
      <c r="O372" s="198" t="s">
        <v>168</v>
      </c>
      <c r="P372" s="182">
        <v>0</v>
      </c>
      <c r="Q372" s="182">
        <f>HLOOKUP(O372,Pesos!$C$4:$H$8,3,FALSE)*P372</f>
        <v>0</v>
      </c>
      <c r="R372" s="182">
        <v>0</v>
      </c>
      <c r="S372" s="182">
        <f>HLOOKUP(O372,Pesos!$C$4:$H$8,4,FALSE)*R372</f>
        <v>0</v>
      </c>
      <c r="T372" s="182">
        <v>0</v>
      </c>
      <c r="U372" s="182">
        <f>HLOOKUP(O372,Pesos!$C$4:$H$8,4,FALSE)*T372</f>
        <v>0</v>
      </c>
      <c r="V372" s="182">
        <v>0</v>
      </c>
    </row>
    <row r="373" spans="2:22">
      <c r="B373" s="1" t="s">
        <v>235</v>
      </c>
      <c r="C373" s="1" t="s">
        <v>770</v>
      </c>
      <c r="D373" s="304">
        <v>364084</v>
      </c>
      <c r="E373" s="1" t="s">
        <v>1481</v>
      </c>
      <c r="F373" s="1" t="s">
        <v>1482</v>
      </c>
      <c r="G373" s="189" t="s">
        <v>801</v>
      </c>
      <c r="H373" s="234">
        <v>44622.620833333334</v>
      </c>
      <c r="I373" s="234">
        <v>44623.930555555555</v>
      </c>
      <c r="J373" s="234">
        <v>44623.930555555555</v>
      </c>
      <c r="K373" s="1"/>
      <c r="L373" s="1">
        <f t="shared" si="47"/>
        <v>1</v>
      </c>
      <c r="M373" s="198">
        <f t="shared" si="48"/>
        <v>1</v>
      </c>
      <c r="N373" s="169">
        <f t="shared" si="49"/>
        <v>0</v>
      </c>
      <c r="O373" s="198" t="s">
        <v>168</v>
      </c>
      <c r="P373" s="182">
        <v>0</v>
      </c>
      <c r="Q373" s="182">
        <f>HLOOKUP(O373,Pesos!$C$4:$H$8,3,FALSE)*P373</f>
        <v>0</v>
      </c>
      <c r="R373" s="182">
        <v>0</v>
      </c>
      <c r="S373" s="182">
        <f>HLOOKUP(O373,Pesos!$C$4:$H$8,4,FALSE)*R373</f>
        <v>0</v>
      </c>
      <c r="T373" s="182">
        <v>0</v>
      </c>
      <c r="U373" s="182">
        <f>HLOOKUP(O373,Pesos!$C$4:$H$8,4,FALSE)*T373</f>
        <v>0</v>
      </c>
      <c r="V373" s="182">
        <v>0</v>
      </c>
    </row>
    <row r="374" spans="2:22">
      <c r="B374" s="1" t="s">
        <v>235</v>
      </c>
      <c r="C374" s="1" t="s">
        <v>770</v>
      </c>
      <c r="D374" s="304">
        <v>363369</v>
      </c>
      <c r="E374" s="1" t="s">
        <v>1483</v>
      </c>
      <c r="F374" s="1" t="s">
        <v>1484</v>
      </c>
      <c r="G374" s="189" t="s">
        <v>779</v>
      </c>
      <c r="H374" s="234">
        <v>44622.620138888888</v>
      </c>
      <c r="I374" s="234">
        <v>44622.620138888888</v>
      </c>
      <c r="J374" s="234">
        <v>44622.620138888888</v>
      </c>
      <c r="K374" s="1"/>
      <c r="L374" s="1">
        <f t="shared" si="47"/>
        <v>1</v>
      </c>
      <c r="M374" s="198">
        <f t="shared" si="48"/>
        <v>1</v>
      </c>
      <c r="N374" s="169">
        <f t="shared" si="49"/>
        <v>0</v>
      </c>
      <c r="O374" s="198" t="s">
        <v>168</v>
      </c>
      <c r="P374" s="182">
        <v>0</v>
      </c>
      <c r="Q374" s="182">
        <f>HLOOKUP(O374,Pesos!$C$4:$H$8,3,FALSE)*P374</f>
        <v>0</v>
      </c>
      <c r="R374" s="182">
        <v>0</v>
      </c>
      <c r="S374" s="182">
        <v>0</v>
      </c>
      <c r="T374" s="182">
        <v>0</v>
      </c>
      <c r="U374" s="182">
        <f>HLOOKUP(O374,Pesos!$C$4:$H$8,4,FALSE)*T374</f>
        <v>0</v>
      </c>
      <c r="V374" s="182">
        <f t="shared" ref="V374:V405" si="50">Q374+S374+U374</f>
        <v>0</v>
      </c>
    </row>
    <row r="375" spans="2:22">
      <c r="B375" s="1" t="s">
        <v>235</v>
      </c>
      <c r="C375" s="1" t="s">
        <v>770</v>
      </c>
      <c r="D375" s="304">
        <v>362327</v>
      </c>
      <c r="E375" s="1" t="s">
        <v>1485</v>
      </c>
      <c r="F375" s="1" t="s">
        <v>1486</v>
      </c>
      <c r="G375" s="189" t="s">
        <v>830</v>
      </c>
      <c r="H375" s="234">
        <v>44620.734027777777</v>
      </c>
      <c r="I375" s="234">
        <v>44621.351388888892</v>
      </c>
      <c r="J375" s="234">
        <v>44621.351388888892</v>
      </c>
      <c r="K375" s="1"/>
      <c r="L375" s="1">
        <f t="shared" si="47"/>
        <v>1</v>
      </c>
      <c r="M375" s="198">
        <f t="shared" si="48"/>
        <v>1</v>
      </c>
      <c r="N375" s="169">
        <f t="shared" si="49"/>
        <v>0</v>
      </c>
      <c r="O375" s="198" t="s">
        <v>168</v>
      </c>
      <c r="P375" s="182">
        <v>0</v>
      </c>
      <c r="Q375" s="182">
        <f>HLOOKUP(O375,Pesos!$C$4:$H$8,3,FALSE)*P375</f>
        <v>0</v>
      </c>
      <c r="R375" s="182">
        <v>0</v>
      </c>
      <c r="S375" s="182">
        <v>0</v>
      </c>
      <c r="T375" s="182">
        <v>0</v>
      </c>
      <c r="U375" s="182">
        <f>HLOOKUP(O375,Pesos!$C$4:$H$8,4,FALSE)*T375</f>
        <v>0</v>
      </c>
      <c r="V375" s="182">
        <f t="shared" si="50"/>
        <v>0</v>
      </c>
    </row>
    <row r="376" spans="2:22">
      <c r="B376" s="1" t="s">
        <v>235</v>
      </c>
      <c r="C376" s="1" t="s">
        <v>770</v>
      </c>
      <c r="D376" s="304">
        <v>362312</v>
      </c>
      <c r="E376" s="1" t="s">
        <v>1487</v>
      </c>
      <c r="F376" s="1" t="s">
        <v>1488</v>
      </c>
      <c r="G376" s="189" t="s">
        <v>809</v>
      </c>
      <c r="H376" s="234">
        <v>44617.681250000001</v>
      </c>
      <c r="I376" s="234">
        <v>44621.332638888889</v>
      </c>
      <c r="J376" s="234">
        <v>44621.332638888889</v>
      </c>
      <c r="K376" s="1"/>
      <c r="L376" s="1">
        <f t="shared" si="47"/>
        <v>4</v>
      </c>
      <c r="M376" s="198">
        <f t="shared" si="48"/>
        <v>4</v>
      </c>
      <c r="N376" s="169">
        <f t="shared" si="49"/>
        <v>0</v>
      </c>
      <c r="O376" s="198" t="s">
        <v>168</v>
      </c>
      <c r="P376" s="182">
        <v>0</v>
      </c>
      <c r="Q376" s="182">
        <f>HLOOKUP(O376,Pesos!$C$4:$H$8,3,FALSE)*P376</f>
        <v>0</v>
      </c>
      <c r="R376" s="182">
        <v>0</v>
      </c>
      <c r="S376" s="182">
        <v>0</v>
      </c>
      <c r="T376" s="182">
        <v>0</v>
      </c>
      <c r="U376" s="182">
        <f>HLOOKUP(O376,Pesos!$C$4:$H$8,4,FALSE)*T376</f>
        <v>0</v>
      </c>
      <c r="V376" s="182">
        <f t="shared" si="50"/>
        <v>0</v>
      </c>
    </row>
    <row r="377" spans="2:22">
      <c r="B377" s="1" t="s">
        <v>235</v>
      </c>
      <c r="C377" s="1" t="s">
        <v>770</v>
      </c>
      <c r="D377" s="304">
        <v>361425</v>
      </c>
      <c r="E377" s="1" t="s">
        <v>1489</v>
      </c>
      <c r="F377" s="1" t="s">
        <v>1490</v>
      </c>
      <c r="G377" s="189" t="s">
        <v>795</v>
      </c>
      <c r="H377" s="234">
        <v>44620.618750000001</v>
      </c>
      <c r="I377" s="234">
        <v>44620.943749999999</v>
      </c>
      <c r="J377" s="234">
        <v>44620.943749999999</v>
      </c>
      <c r="K377" s="1"/>
      <c r="L377" s="1">
        <f t="shared" si="47"/>
        <v>1</v>
      </c>
      <c r="M377" s="198">
        <f t="shared" si="48"/>
        <v>1</v>
      </c>
      <c r="N377" s="169">
        <f t="shared" si="49"/>
        <v>0</v>
      </c>
      <c r="O377" s="198" t="s">
        <v>168</v>
      </c>
      <c r="P377" s="182">
        <v>0</v>
      </c>
      <c r="Q377" s="182">
        <f>HLOOKUP(O377,Pesos!$C$4:$H$8,3,FALSE)*P377</f>
        <v>0</v>
      </c>
      <c r="R377" s="182">
        <v>0</v>
      </c>
      <c r="S377" s="182">
        <v>0</v>
      </c>
      <c r="T377" s="182">
        <v>0</v>
      </c>
      <c r="U377" s="182">
        <f>HLOOKUP(O377,Pesos!$C$4:$H$8,4,FALSE)*T377</f>
        <v>0</v>
      </c>
      <c r="V377" s="182">
        <f t="shared" si="50"/>
        <v>0</v>
      </c>
    </row>
    <row r="378" spans="2:22">
      <c r="B378" s="1" t="s">
        <v>235</v>
      </c>
      <c r="C378" s="1" t="s">
        <v>770</v>
      </c>
      <c r="D378" s="304">
        <v>361328</v>
      </c>
      <c r="E378" s="1" t="s">
        <v>1491</v>
      </c>
      <c r="F378" s="1" t="s">
        <v>1492</v>
      </c>
      <c r="G378" s="189" t="s">
        <v>801</v>
      </c>
      <c r="H378" s="234">
        <v>44614.688194444447</v>
      </c>
      <c r="I378" s="234">
        <v>44616.734027777777</v>
      </c>
      <c r="J378" s="234">
        <v>44616.734027777777</v>
      </c>
      <c r="K378" s="1"/>
      <c r="L378" s="1">
        <f t="shared" si="47"/>
        <v>2</v>
      </c>
      <c r="M378" s="198">
        <f t="shared" si="48"/>
        <v>2</v>
      </c>
      <c r="N378" s="169">
        <f t="shared" si="49"/>
        <v>0</v>
      </c>
      <c r="O378" s="198" t="s">
        <v>168</v>
      </c>
      <c r="P378" s="182">
        <v>0</v>
      </c>
      <c r="Q378" s="182">
        <f>HLOOKUP(O378,Pesos!$C$4:$H$8,3,FALSE)*P378</f>
        <v>0</v>
      </c>
      <c r="R378" s="182">
        <v>0</v>
      </c>
      <c r="S378" s="182">
        <v>0</v>
      </c>
      <c r="T378" s="182">
        <v>0</v>
      </c>
      <c r="U378" s="182">
        <f>HLOOKUP(O378,Pesos!$C$4:$H$8,4,FALSE)*T378</f>
        <v>0</v>
      </c>
      <c r="V378" s="182">
        <f t="shared" si="50"/>
        <v>0</v>
      </c>
    </row>
    <row r="379" spans="2:22">
      <c r="B379" s="1" t="s">
        <v>235</v>
      </c>
      <c r="C379" s="1" t="s">
        <v>770</v>
      </c>
      <c r="D379" s="304">
        <v>362311</v>
      </c>
      <c r="E379" s="1" t="s">
        <v>1493</v>
      </c>
      <c r="F379" s="1" t="s">
        <v>1494</v>
      </c>
      <c r="G379" s="189" t="s">
        <v>801</v>
      </c>
      <c r="H379" s="234">
        <v>44615.710416666669</v>
      </c>
      <c r="I379" s="234">
        <v>44616.324999999997</v>
      </c>
      <c r="J379" s="234">
        <v>44616.324999999997</v>
      </c>
      <c r="K379" s="1"/>
      <c r="L379" s="1">
        <f t="shared" ref="L379:L386" si="51">IF(EXACT(_xlfn.DAYS(H379,I379),0),1,_xlfn.DAYS(I379,H379))</f>
        <v>1</v>
      </c>
      <c r="M379" s="198">
        <f t="shared" ref="M379:M386" si="52">IF(EXACT(_xlfn.DAYS(H379,J379),0),1,_xlfn.DAYS(J379,H379))</f>
        <v>1</v>
      </c>
      <c r="N379" s="169">
        <f t="shared" si="49"/>
        <v>0</v>
      </c>
      <c r="O379" s="198" t="s">
        <v>168</v>
      </c>
      <c r="P379" s="182">
        <v>0</v>
      </c>
      <c r="Q379" s="182">
        <f>HLOOKUP(O379,Pesos!$C$4:$H$8,3,FALSE)*P379</f>
        <v>0</v>
      </c>
      <c r="R379" s="182">
        <v>0</v>
      </c>
      <c r="S379" s="182">
        <v>0</v>
      </c>
      <c r="T379" s="182">
        <v>0</v>
      </c>
      <c r="U379" s="182">
        <f>HLOOKUP(O379,Pesos!$C$4:$H$8,4,FALSE)*T379</f>
        <v>0</v>
      </c>
      <c r="V379" s="182">
        <f t="shared" si="50"/>
        <v>0</v>
      </c>
    </row>
    <row r="380" spans="2:22">
      <c r="B380" s="1" t="s">
        <v>235</v>
      </c>
      <c r="C380" s="1" t="s">
        <v>770</v>
      </c>
      <c r="D380" s="304">
        <v>360522</v>
      </c>
      <c r="E380" s="1" t="s">
        <v>1495</v>
      </c>
      <c r="F380" s="1" t="s">
        <v>1496</v>
      </c>
      <c r="G380" s="189" t="s">
        <v>944</v>
      </c>
      <c r="H380" s="234">
        <v>44610.82916666667</v>
      </c>
      <c r="I380" s="234">
        <v>44611.938888888886</v>
      </c>
      <c r="J380" s="234">
        <v>44611.938888888886</v>
      </c>
      <c r="K380" s="1"/>
      <c r="L380" s="1">
        <f t="shared" si="51"/>
        <v>1</v>
      </c>
      <c r="M380" s="198">
        <f t="shared" si="52"/>
        <v>1</v>
      </c>
      <c r="N380" s="169">
        <f t="shared" si="49"/>
        <v>0</v>
      </c>
      <c r="O380" s="198" t="s">
        <v>168</v>
      </c>
      <c r="P380" s="182">
        <v>0</v>
      </c>
      <c r="Q380" s="182">
        <f>HLOOKUP(O380,Pesos!$C$4:$H$8,3,FALSE)*P380</f>
        <v>0</v>
      </c>
      <c r="R380" s="182">
        <v>0</v>
      </c>
      <c r="S380" s="182">
        <v>0</v>
      </c>
      <c r="T380" s="182">
        <v>0</v>
      </c>
      <c r="U380" s="182">
        <f>HLOOKUP(O380,Pesos!$C$4:$H$8,4,FALSE)*T380</f>
        <v>0</v>
      </c>
      <c r="V380" s="182">
        <f t="shared" si="50"/>
        <v>0</v>
      </c>
    </row>
    <row r="381" spans="2:22">
      <c r="B381" s="1" t="s">
        <v>235</v>
      </c>
      <c r="C381" s="1" t="s">
        <v>770</v>
      </c>
      <c r="D381" s="304">
        <v>360516</v>
      </c>
      <c r="E381" s="1" t="s">
        <v>1497</v>
      </c>
      <c r="F381" s="1" t="s">
        <v>1498</v>
      </c>
      <c r="G381" s="189" t="s">
        <v>944</v>
      </c>
      <c r="H381" s="234">
        <v>44609.761805555558</v>
      </c>
      <c r="I381" s="234">
        <v>44610.588888888888</v>
      </c>
      <c r="J381" s="234">
        <v>44610.588888888888</v>
      </c>
      <c r="K381" s="1"/>
      <c r="L381" s="1">
        <f t="shared" si="51"/>
        <v>1</v>
      </c>
      <c r="M381" s="198">
        <f t="shared" si="52"/>
        <v>1</v>
      </c>
      <c r="N381" s="169">
        <f t="shared" si="49"/>
        <v>0</v>
      </c>
      <c r="O381" s="198" t="s">
        <v>168</v>
      </c>
      <c r="P381" s="182">
        <v>0</v>
      </c>
      <c r="Q381" s="182">
        <f>HLOOKUP(O381,Pesos!$C$4:$H$8,3,FALSE)*P381</f>
        <v>0</v>
      </c>
      <c r="R381" s="182">
        <v>0</v>
      </c>
      <c r="S381" s="182">
        <v>0</v>
      </c>
      <c r="T381" s="182">
        <v>0</v>
      </c>
      <c r="U381" s="182">
        <f>HLOOKUP(O381,Pesos!$C$4:$H$8,4,FALSE)*T381</f>
        <v>0</v>
      </c>
      <c r="V381" s="182">
        <f t="shared" si="50"/>
        <v>0</v>
      </c>
    </row>
    <row r="382" spans="2:22">
      <c r="B382" s="1" t="s">
        <v>235</v>
      </c>
      <c r="C382" s="1" t="s">
        <v>770</v>
      </c>
      <c r="D382" s="304">
        <v>359960</v>
      </c>
      <c r="E382" s="1" t="s">
        <v>1499</v>
      </c>
      <c r="F382" s="1" t="s">
        <v>1500</v>
      </c>
      <c r="G382" s="189" t="s">
        <v>944</v>
      </c>
      <c r="H382" s="234">
        <v>44609.531944444447</v>
      </c>
      <c r="I382" s="234">
        <v>44610.584027777775</v>
      </c>
      <c r="J382" s="234">
        <v>44610.584027777775</v>
      </c>
      <c r="K382" s="1"/>
      <c r="L382" s="1">
        <f t="shared" si="51"/>
        <v>1</v>
      </c>
      <c r="M382" s="198">
        <f t="shared" si="52"/>
        <v>1</v>
      </c>
      <c r="N382" s="169">
        <f t="shared" si="49"/>
        <v>0</v>
      </c>
      <c r="O382" s="198" t="s">
        <v>168</v>
      </c>
      <c r="P382" s="182">
        <v>0</v>
      </c>
      <c r="Q382" s="182">
        <f>HLOOKUP(O382,Pesos!$C$4:$H$8,3,FALSE)*P382</f>
        <v>0</v>
      </c>
      <c r="R382" s="182">
        <v>0</v>
      </c>
      <c r="S382" s="182">
        <f>HLOOKUP(O382,Pesos!$C$4:$H$8,4,FALSE)*R382</f>
        <v>0</v>
      </c>
      <c r="T382" s="182">
        <v>0</v>
      </c>
      <c r="U382" s="182">
        <f>HLOOKUP(O382,Pesos!$C$4:$H$8,4,FALSE)*T382</f>
        <v>0</v>
      </c>
      <c r="V382" s="182">
        <f t="shared" si="50"/>
        <v>0</v>
      </c>
    </row>
    <row r="383" spans="2:22">
      <c r="B383" s="1" t="s">
        <v>235</v>
      </c>
      <c r="C383" s="1" t="s">
        <v>770</v>
      </c>
      <c r="D383" s="304">
        <v>355005</v>
      </c>
      <c r="E383" s="1" t="s">
        <v>1128</v>
      </c>
      <c r="F383" s="1" t="s">
        <v>1501</v>
      </c>
      <c r="G383" s="189" t="s">
        <v>1130</v>
      </c>
      <c r="H383" s="234">
        <v>44609.438194444447</v>
      </c>
      <c r="I383" s="234">
        <v>44609.623611111114</v>
      </c>
      <c r="J383" s="234">
        <v>44609.623611111114</v>
      </c>
      <c r="K383" s="1"/>
      <c r="L383" s="1">
        <f t="shared" si="51"/>
        <v>1</v>
      </c>
      <c r="M383" s="198">
        <f t="shared" si="52"/>
        <v>1</v>
      </c>
      <c r="N383" s="169">
        <f t="shared" si="49"/>
        <v>0</v>
      </c>
      <c r="O383" s="198" t="s">
        <v>168</v>
      </c>
      <c r="P383" s="182">
        <v>0</v>
      </c>
      <c r="Q383" s="182">
        <f>HLOOKUP(O383,Pesos!$C$4:$H$8,3,FALSE)*P383</f>
        <v>0</v>
      </c>
      <c r="R383" s="182">
        <v>0</v>
      </c>
      <c r="S383" s="182">
        <f>HLOOKUP(O383,Pesos!$C$4:$H$8,4,FALSE)*R383</f>
        <v>0</v>
      </c>
      <c r="T383" s="182">
        <v>0</v>
      </c>
      <c r="U383" s="182">
        <f>HLOOKUP(O383,Pesos!$C$4:$H$8,4,FALSE)*T383</f>
        <v>0</v>
      </c>
      <c r="V383" s="182">
        <f t="shared" si="50"/>
        <v>0</v>
      </c>
    </row>
    <row r="384" spans="2:22">
      <c r="B384" s="1" t="s">
        <v>235</v>
      </c>
      <c r="C384" s="1" t="s">
        <v>770</v>
      </c>
      <c r="D384" s="304">
        <v>356937</v>
      </c>
      <c r="E384" s="1" t="s">
        <v>1137</v>
      </c>
      <c r="F384" s="1" t="s">
        <v>1502</v>
      </c>
      <c r="G384" s="189" t="s">
        <v>801</v>
      </c>
      <c r="H384" s="234">
        <v>44609.4375</v>
      </c>
      <c r="I384" s="234">
        <v>44609.622916666667</v>
      </c>
      <c r="J384" s="234">
        <v>44609.622916666667</v>
      </c>
      <c r="K384" s="1"/>
      <c r="L384" s="1">
        <f t="shared" si="51"/>
        <v>1</v>
      </c>
      <c r="M384" s="198">
        <f t="shared" si="52"/>
        <v>1</v>
      </c>
      <c r="N384" s="169">
        <f t="shared" si="49"/>
        <v>0</v>
      </c>
      <c r="O384" s="198" t="s">
        <v>168</v>
      </c>
      <c r="P384" s="182">
        <v>0</v>
      </c>
      <c r="Q384" s="182">
        <f>HLOOKUP(O384,Pesos!$C$4:$H$8,3,FALSE)*P384</f>
        <v>0</v>
      </c>
      <c r="R384" s="182">
        <v>0</v>
      </c>
      <c r="S384" s="182">
        <f>HLOOKUP(O384,Pesos!$C$4:$H$8,4,FALSE)*R384</f>
        <v>0</v>
      </c>
      <c r="T384" s="182">
        <v>0</v>
      </c>
      <c r="U384" s="182">
        <f>HLOOKUP(O384,Pesos!$C$4:$H$8,4,FALSE)*T384</f>
        <v>0</v>
      </c>
      <c r="V384" s="182">
        <f t="shared" si="50"/>
        <v>0</v>
      </c>
    </row>
    <row r="385" spans="2:22">
      <c r="B385" s="1" t="s">
        <v>235</v>
      </c>
      <c r="C385" s="1" t="s">
        <v>770</v>
      </c>
      <c r="D385" s="304">
        <v>356624</v>
      </c>
      <c r="E385" s="1" t="s">
        <v>1132</v>
      </c>
      <c r="F385" s="1" t="s">
        <v>1503</v>
      </c>
      <c r="G385" s="189" t="s">
        <v>1134</v>
      </c>
      <c r="H385" s="234">
        <v>44609.4375</v>
      </c>
      <c r="I385" s="234">
        <v>44609.622916666667</v>
      </c>
      <c r="J385" s="234">
        <v>44609.622916666667</v>
      </c>
      <c r="K385" s="1"/>
      <c r="L385" s="1">
        <f t="shared" si="51"/>
        <v>1</v>
      </c>
      <c r="M385" s="198">
        <f t="shared" si="52"/>
        <v>1</v>
      </c>
      <c r="N385" s="169">
        <f t="shared" si="49"/>
        <v>0</v>
      </c>
      <c r="O385" s="198" t="s">
        <v>168</v>
      </c>
      <c r="P385" s="182">
        <v>0</v>
      </c>
      <c r="Q385" s="182">
        <f>HLOOKUP(O385,Pesos!$C$4:$H$8,3,FALSE)*P385</f>
        <v>0</v>
      </c>
      <c r="R385" s="182">
        <v>0</v>
      </c>
      <c r="S385" s="182">
        <f>HLOOKUP(O385,Pesos!$C$4:$H$8,4,FALSE)*R385</f>
        <v>0</v>
      </c>
      <c r="T385" s="182">
        <v>0</v>
      </c>
      <c r="U385" s="182">
        <f>HLOOKUP(O385,Pesos!$C$4:$H$8,4,FALSE)*T385</f>
        <v>0</v>
      </c>
      <c r="V385" s="182">
        <f t="shared" si="50"/>
        <v>0</v>
      </c>
    </row>
    <row r="386" spans="2:22">
      <c r="B386" s="1" t="s">
        <v>235</v>
      </c>
      <c r="C386" s="1" t="s">
        <v>770</v>
      </c>
      <c r="D386" s="304">
        <v>358212</v>
      </c>
      <c r="E386" s="1" t="s">
        <v>1140</v>
      </c>
      <c r="F386" s="1" t="s">
        <v>1504</v>
      </c>
      <c r="G386" s="189" t="s">
        <v>830</v>
      </c>
      <c r="H386" s="234">
        <v>44609.43472222222</v>
      </c>
      <c r="I386" s="234">
        <v>44609.620833333334</v>
      </c>
      <c r="J386" s="234">
        <v>44609.620833333334</v>
      </c>
      <c r="K386" s="1"/>
      <c r="L386" s="1">
        <f t="shared" si="51"/>
        <v>1</v>
      </c>
      <c r="M386" s="198">
        <f t="shared" si="52"/>
        <v>1</v>
      </c>
      <c r="N386" s="169">
        <f t="shared" si="49"/>
        <v>0</v>
      </c>
      <c r="O386" s="198" t="s">
        <v>168</v>
      </c>
      <c r="P386" s="182">
        <v>0</v>
      </c>
      <c r="Q386" s="182">
        <f>HLOOKUP(O386,Pesos!$C$4:$H$8,3,FALSE)*P386</f>
        <v>0</v>
      </c>
      <c r="R386" s="182">
        <v>0</v>
      </c>
      <c r="S386" s="182">
        <f>HLOOKUP(O386,Pesos!$C$4:$H$8,4,FALSE)*R386</f>
        <v>0</v>
      </c>
      <c r="T386" s="182">
        <v>0</v>
      </c>
      <c r="U386" s="182">
        <f>HLOOKUP(O386,Pesos!$C$4:$H$8,4,FALSE)*T386</f>
        <v>0</v>
      </c>
      <c r="V386" s="182">
        <f t="shared" si="50"/>
        <v>0</v>
      </c>
    </row>
    <row r="387" spans="2:22">
      <c r="B387" s="1" t="s">
        <v>235</v>
      </c>
      <c r="C387" s="1" t="s">
        <v>770</v>
      </c>
      <c r="D387" s="304">
        <v>360370</v>
      </c>
      <c r="E387" s="1" t="s">
        <v>1140</v>
      </c>
      <c r="F387" s="1" t="s">
        <v>1505</v>
      </c>
      <c r="G387" s="189" t="s">
        <v>830</v>
      </c>
      <c r="H387" s="234">
        <v>44609.434027777781</v>
      </c>
      <c r="I387" s="234">
        <v>44609.620138888888</v>
      </c>
      <c r="J387" s="234">
        <v>44609.620138888888</v>
      </c>
      <c r="K387" s="1"/>
      <c r="L387" s="1">
        <v>1</v>
      </c>
      <c r="M387" s="198">
        <v>1</v>
      </c>
      <c r="N387" s="169">
        <f t="shared" si="49"/>
        <v>0</v>
      </c>
      <c r="O387" s="198" t="s">
        <v>168</v>
      </c>
      <c r="P387" s="182">
        <v>0</v>
      </c>
      <c r="Q387" s="182">
        <f>HLOOKUP(O387,Pesos!$C$4:$H$8,3,FALSE)*P387</f>
        <v>0</v>
      </c>
      <c r="R387" s="182">
        <v>0</v>
      </c>
      <c r="S387" s="182">
        <f>HLOOKUP(O387,Pesos!$C$4:$H$8,4,FALSE)*R387</f>
        <v>0</v>
      </c>
      <c r="T387" s="182">
        <v>0</v>
      </c>
      <c r="U387" s="182">
        <f>HLOOKUP(O387,Pesos!$C$4:$H$8,4,FALSE)*T387</f>
        <v>0</v>
      </c>
      <c r="V387" s="182">
        <f t="shared" si="50"/>
        <v>0</v>
      </c>
    </row>
    <row r="388" spans="2:22">
      <c r="B388" s="1" t="s">
        <v>235</v>
      </c>
      <c r="C388" s="1" t="s">
        <v>770</v>
      </c>
      <c r="D388" s="304">
        <v>360505</v>
      </c>
      <c r="E388" s="1" t="s">
        <v>1144</v>
      </c>
      <c r="F388" s="1" t="s">
        <v>1506</v>
      </c>
      <c r="G388" s="189" t="s">
        <v>1130</v>
      </c>
      <c r="H388" s="234">
        <v>44609.433333333334</v>
      </c>
      <c r="I388" s="234">
        <v>44609.619444444441</v>
      </c>
      <c r="J388" s="234">
        <v>44609.619444444441</v>
      </c>
      <c r="K388" s="1"/>
      <c r="L388" s="1">
        <f t="shared" ref="L388:L434" si="53">IF(EXACT(_xlfn.DAYS(H388,I388),0),1,_xlfn.DAYS(I388,H388))</f>
        <v>1</v>
      </c>
      <c r="M388" s="198">
        <f t="shared" ref="M388:M430" si="54">IF(EXACT(_xlfn.DAYS(H388,J388),0),1,_xlfn.DAYS(J388,H388))</f>
        <v>1</v>
      </c>
      <c r="N388" s="169">
        <f t="shared" si="49"/>
        <v>0</v>
      </c>
      <c r="O388" s="198" t="s">
        <v>168</v>
      </c>
      <c r="P388" s="182">
        <v>0</v>
      </c>
      <c r="Q388" s="182">
        <f>HLOOKUP(O388,Pesos!$C$4:$H$8,3,FALSE)*P388</f>
        <v>0</v>
      </c>
      <c r="R388" s="182">
        <v>0</v>
      </c>
      <c r="S388" s="182">
        <f>HLOOKUP(O388,Pesos!$C$4:$H$8,4,FALSE)*R388</f>
        <v>0</v>
      </c>
      <c r="T388" s="182">
        <v>0</v>
      </c>
      <c r="U388" s="182">
        <f>HLOOKUP(O388,Pesos!$C$4:$H$8,4,FALSE)*T388</f>
        <v>0</v>
      </c>
      <c r="V388" s="182">
        <f t="shared" si="50"/>
        <v>0</v>
      </c>
    </row>
    <row r="389" spans="2:22">
      <c r="B389" s="1" t="s">
        <v>235</v>
      </c>
      <c r="C389" s="1" t="s">
        <v>770</v>
      </c>
      <c r="D389" s="304">
        <v>360339</v>
      </c>
      <c r="E389" s="1" t="s">
        <v>865</v>
      </c>
      <c r="F389" s="1" t="s">
        <v>866</v>
      </c>
      <c r="G389" s="189" t="s">
        <v>806</v>
      </c>
      <c r="H389" s="234">
        <v>44608.470833333333</v>
      </c>
      <c r="I389" s="234">
        <v>44609.308333333334</v>
      </c>
      <c r="J389" s="234">
        <v>44609.308333333334</v>
      </c>
      <c r="K389" s="1"/>
      <c r="L389" s="1">
        <f t="shared" si="53"/>
        <v>1</v>
      </c>
      <c r="M389" s="198">
        <f t="shared" si="54"/>
        <v>1</v>
      </c>
      <c r="N389" s="169">
        <f t="shared" si="49"/>
        <v>0</v>
      </c>
      <c r="O389" s="198" t="s">
        <v>168</v>
      </c>
      <c r="P389" s="182">
        <v>0</v>
      </c>
      <c r="Q389" s="182">
        <f>HLOOKUP(O389,Pesos!$C$4:$H$8,3,FALSE)*P389</f>
        <v>0</v>
      </c>
      <c r="R389" s="182">
        <v>0</v>
      </c>
      <c r="S389" s="182">
        <f>HLOOKUP(O389,Pesos!$C$4:$H$8,4,FALSE)*R389</f>
        <v>0</v>
      </c>
      <c r="T389" s="182">
        <v>0</v>
      </c>
      <c r="U389" s="182">
        <f>HLOOKUP(O389,Pesos!$C$4:$H$8,4,FALSE)*T389</f>
        <v>0</v>
      </c>
      <c r="V389" s="182">
        <f t="shared" si="50"/>
        <v>0</v>
      </c>
    </row>
    <row r="390" spans="2:22">
      <c r="B390" s="1" t="s">
        <v>235</v>
      </c>
      <c r="C390" s="1" t="s">
        <v>770</v>
      </c>
      <c r="D390" s="304">
        <v>359462</v>
      </c>
      <c r="E390" s="1" t="s">
        <v>1507</v>
      </c>
      <c r="F390" s="1" t="s">
        <v>1508</v>
      </c>
      <c r="G390" s="189" t="s">
        <v>881</v>
      </c>
      <c r="H390" s="234">
        <v>44607.468055555553</v>
      </c>
      <c r="I390" s="234">
        <v>44607.474305555559</v>
      </c>
      <c r="J390" s="234">
        <v>44607.474305555559</v>
      </c>
      <c r="K390" s="1"/>
      <c r="L390" s="1">
        <f t="shared" si="53"/>
        <v>1</v>
      </c>
      <c r="M390" s="198">
        <f t="shared" si="54"/>
        <v>1</v>
      </c>
      <c r="N390" s="169">
        <f t="shared" si="49"/>
        <v>0</v>
      </c>
      <c r="O390" s="198" t="s">
        <v>168</v>
      </c>
      <c r="P390" s="182">
        <v>0</v>
      </c>
      <c r="Q390" s="182">
        <f>HLOOKUP(O390,Pesos!$C$4:$H$8,3,FALSE)*P390</f>
        <v>0</v>
      </c>
      <c r="R390" s="182">
        <v>0</v>
      </c>
      <c r="S390" s="182">
        <f>HLOOKUP(O390,Pesos!$C$4:$H$8,4,FALSE)*R390</f>
        <v>0</v>
      </c>
      <c r="T390" s="182">
        <v>0</v>
      </c>
      <c r="U390" s="182">
        <f>HLOOKUP(O390,Pesos!$C$4:$H$8,4,FALSE)*T390</f>
        <v>0</v>
      </c>
      <c r="V390" s="182">
        <f t="shared" si="50"/>
        <v>0</v>
      </c>
    </row>
    <row r="391" spans="2:22">
      <c r="B391" s="1" t="s">
        <v>235</v>
      </c>
      <c r="C391" s="1" t="s">
        <v>770</v>
      </c>
      <c r="D391" s="304">
        <v>358054</v>
      </c>
      <c r="E391" s="1" t="s">
        <v>1509</v>
      </c>
      <c r="F391" s="1" t="s">
        <v>1510</v>
      </c>
      <c r="G391" s="189" t="s">
        <v>806</v>
      </c>
      <c r="H391" s="234">
        <v>44607.468055555553</v>
      </c>
      <c r="I391" s="234">
        <v>44607.472916666666</v>
      </c>
      <c r="J391" s="234">
        <v>44607.472916666666</v>
      </c>
      <c r="K391" s="1"/>
      <c r="L391" s="1">
        <f t="shared" si="53"/>
        <v>1</v>
      </c>
      <c r="M391" s="198">
        <f t="shared" si="54"/>
        <v>1</v>
      </c>
      <c r="N391" s="169">
        <f t="shared" si="49"/>
        <v>0</v>
      </c>
      <c r="O391" s="198" t="s">
        <v>168</v>
      </c>
      <c r="P391" s="182">
        <v>0</v>
      </c>
      <c r="Q391" s="182">
        <f>HLOOKUP(O391,Pesos!$C$4:$H$8,3,FALSE)*P391</f>
        <v>0</v>
      </c>
      <c r="R391" s="182">
        <v>0</v>
      </c>
      <c r="S391" s="182">
        <f>HLOOKUP(O391,Pesos!$C$4:$H$8,4,FALSE)*R391</f>
        <v>0</v>
      </c>
      <c r="T391" s="182">
        <v>0</v>
      </c>
      <c r="U391" s="182">
        <f>HLOOKUP(O391,Pesos!$C$4:$H$8,4,FALSE)*T391</f>
        <v>0</v>
      </c>
      <c r="V391" s="182">
        <f t="shared" si="50"/>
        <v>0</v>
      </c>
    </row>
    <row r="392" spans="2:22">
      <c r="B392" s="1" t="s">
        <v>235</v>
      </c>
      <c r="C392" s="1" t="s">
        <v>770</v>
      </c>
      <c r="D392" s="304">
        <v>358958</v>
      </c>
      <c r="E392" s="1" t="s">
        <v>1511</v>
      </c>
      <c r="F392" s="1" t="s">
        <v>1512</v>
      </c>
      <c r="G392" s="189" t="s">
        <v>881</v>
      </c>
      <c r="H392" s="234">
        <v>44606.543055555558</v>
      </c>
      <c r="I392" s="234">
        <v>44606.581250000003</v>
      </c>
      <c r="J392" s="234">
        <v>44606.581250000003</v>
      </c>
      <c r="K392" s="1"/>
      <c r="L392" s="1">
        <f t="shared" si="53"/>
        <v>1</v>
      </c>
      <c r="M392" s="198">
        <f t="shared" si="54"/>
        <v>1</v>
      </c>
      <c r="N392" s="169">
        <f t="shared" si="49"/>
        <v>0</v>
      </c>
      <c r="O392" s="198" t="s">
        <v>168</v>
      </c>
      <c r="P392" s="182">
        <v>0</v>
      </c>
      <c r="Q392" s="182">
        <f>HLOOKUP(O392,Pesos!$C$4:$H$8,3,FALSE)*P392</f>
        <v>0</v>
      </c>
      <c r="R392" s="182">
        <v>0</v>
      </c>
      <c r="S392" s="182">
        <f>HLOOKUP(O392,Pesos!$C$4:$H$8,4,FALSE)*R392</f>
        <v>0</v>
      </c>
      <c r="T392" s="182">
        <v>0</v>
      </c>
      <c r="U392" s="182">
        <f>HLOOKUP(O392,Pesos!$C$4:$H$8,4,FALSE)*T392</f>
        <v>0</v>
      </c>
      <c r="V392" s="182">
        <f t="shared" si="50"/>
        <v>0</v>
      </c>
    </row>
    <row r="393" spans="2:22">
      <c r="B393" s="1" t="s">
        <v>235</v>
      </c>
      <c r="C393" s="1" t="s">
        <v>770</v>
      </c>
      <c r="D393" s="304">
        <v>357497</v>
      </c>
      <c r="E393" s="1" t="s">
        <v>1513</v>
      </c>
      <c r="F393" s="1" t="s">
        <v>1514</v>
      </c>
      <c r="G393" s="189" t="s">
        <v>830</v>
      </c>
      <c r="H393" s="234">
        <v>44602.707638888889</v>
      </c>
      <c r="I393" s="234">
        <v>44603.554166666669</v>
      </c>
      <c r="J393" s="234">
        <v>44603.554166666669</v>
      </c>
      <c r="K393" s="1"/>
      <c r="L393" s="1">
        <f t="shared" si="53"/>
        <v>1</v>
      </c>
      <c r="M393" s="198">
        <f t="shared" si="54"/>
        <v>1</v>
      </c>
      <c r="N393" s="169">
        <f t="shared" si="49"/>
        <v>0</v>
      </c>
      <c r="O393" s="198" t="s">
        <v>168</v>
      </c>
      <c r="P393" s="182">
        <v>0</v>
      </c>
      <c r="Q393" s="182">
        <f>HLOOKUP(O393,Pesos!$C$4:$H$8,3,FALSE)*P393</f>
        <v>0</v>
      </c>
      <c r="R393" s="182">
        <v>0</v>
      </c>
      <c r="S393" s="182">
        <f>HLOOKUP(O393,Pesos!$C$4:$H$8,4,FALSE)*R393</f>
        <v>0</v>
      </c>
      <c r="T393" s="182">
        <v>0</v>
      </c>
      <c r="U393" s="182">
        <f>HLOOKUP(O393,Pesos!$C$4:$H$8,4,FALSE)*T393</f>
        <v>0</v>
      </c>
      <c r="V393" s="182">
        <f t="shared" si="50"/>
        <v>0</v>
      </c>
    </row>
    <row r="394" spans="2:22">
      <c r="B394" s="1" t="s">
        <v>235</v>
      </c>
      <c r="C394" s="1" t="s">
        <v>770</v>
      </c>
      <c r="D394" s="304">
        <v>357652</v>
      </c>
      <c r="E394" s="1" t="s">
        <v>1515</v>
      </c>
      <c r="F394" s="1" t="s">
        <v>1516</v>
      </c>
      <c r="G394" s="189" t="s">
        <v>1340</v>
      </c>
      <c r="H394" s="234">
        <v>44602.705555555556</v>
      </c>
      <c r="I394" s="234">
        <v>44603.553472222222</v>
      </c>
      <c r="J394" s="234">
        <v>44603.553472222222</v>
      </c>
      <c r="K394" s="1"/>
      <c r="L394" s="1">
        <f t="shared" si="53"/>
        <v>1</v>
      </c>
      <c r="M394" s="198">
        <f t="shared" si="54"/>
        <v>1</v>
      </c>
      <c r="N394" s="169">
        <f t="shared" si="49"/>
        <v>0</v>
      </c>
      <c r="O394" s="198" t="s">
        <v>168</v>
      </c>
      <c r="P394" s="182">
        <v>0</v>
      </c>
      <c r="Q394" s="182">
        <f>HLOOKUP(O394,Pesos!$C$4:$H$8,3,FALSE)*P394</f>
        <v>0</v>
      </c>
      <c r="R394" s="182">
        <v>0</v>
      </c>
      <c r="S394" s="182">
        <f>HLOOKUP(O394,Pesos!$C$4:$H$8,4,FALSE)*R394</f>
        <v>0</v>
      </c>
      <c r="T394" s="182">
        <v>0</v>
      </c>
      <c r="U394" s="182">
        <f>HLOOKUP(O394,Pesos!$C$4:$H$8,4,FALSE)*T394</f>
        <v>0</v>
      </c>
      <c r="V394" s="182">
        <f t="shared" si="50"/>
        <v>0</v>
      </c>
    </row>
    <row r="395" spans="2:22">
      <c r="B395" s="1" t="s">
        <v>235</v>
      </c>
      <c r="C395" s="1" t="s">
        <v>770</v>
      </c>
      <c r="D395" s="304">
        <v>352468</v>
      </c>
      <c r="E395" s="1" t="s">
        <v>1517</v>
      </c>
      <c r="F395" s="1" t="s">
        <v>1518</v>
      </c>
      <c r="G395" s="189" t="s">
        <v>944</v>
      </c>
      <c r="H395" s="234">
        <v>44602.57916666667</v>
      </c>
      <c r="I395" s="234">
        <v>44602.589583333334</v>
      </c>
      <c r="J395" s="234">
        <v>44602.589583333334</v>
      </c>
      <c r="K395" s="1"/>
      <c r="L395" s="1">
        <f t="shared" si="53"/>
        <v>1</v>
      </c>
      <c r="M395" s="198">
        <f t="shared" si="54"/>
        <v>1</v>
      </c>
      <c r="N395" s="169">
        <f t="shared" si="49"/>
        <v>0</v>
      </c>
      <c r="O395" s="198" t="s">
        <v>168</v>
      </c>
      <c r="P395" s="182">
        <v>0</v>
      </c>
      <c r="Q395" s="182">
        <f>HLOOKUP(O395,Pesos!$C$4:$H$8,3,FALSE)*P395</f>
        <v>0</v>
      </c>
      <c r="R395" s="182">
        <v>0</v>
      </c>
      <c r="S395" s="182">
        <f>HLOOKUP(O395,Pesos!$C$4:$H$8,4,FALSE)*R395</f>
        <v>0</v>
      </c>
      <c r="T395" s="182">
        <v>0</v>
      </c>
      <c r="U395" s="182">
        <f>HLOOKUP(O395,Pesos!$C$4:$H$8,4,FALSE)*T395</f>
        <v>0</v>
      </c>
      <c r="V395" s="182">
        <f t="shared" si="50"/>
        <v>0</v>
      </c>
    </row>
    <row r="396" spans="2:22">
      <c r="B396" s="1" t="s">
        <v>235</v>
      </c>
      <c r="C396" s="1" t="s">
        <v>770</v>
      </c>
      <c r="D396" s="304">
        <v>358437</v>
      </c>
      <c r="E396" s="1" t="s">
        <v>1519</v>
      </c>
      <c r="F396" s="1" t="s">
        <v>1520</v>
      </c>
      <c r="G396" s="189" t="s">
        <v>881</v>
      </c>
      <c r="H396" s="234">
        <v>44602.54583333333</v>
      </c>
      <c r="I396" s="234">
        <v>44602.587500000001</v>
      </c>
      <c r="J396" s="234">
        <v>44602.587500000001</v>
      </c>
      <c r="K396" s="1"/>
      <c r="L396" s="1">
        <f t="shared" si="53"/>
        <v>1</v>
      </c>
      <c r="M396" s="198">
        <f t="shared" si="54"/>
        <v>1</v>
      </c>
      <c r="N396" s="169">
        <f t="shared" si="49"/>
        <v>0</v>
      </c>
      <c r="O396" s="198" t="s">
        <v>168</v>
      </c>
      <c r="P396" s="182">
        <v>0</v>
      </c>
      <c r="Q396" s="182">
        <f>HLOOKUP(O396,Pesos!$C$4:$H$8,3,FALSE)*P396</f>
        <v>0</v>
      </c>
      <c r="R396" s="182">
        <v>0</v>
      </c>
      <c r="S396" s="182">
        <f>HLOOKUP(O396,Pesos!$C$4:$H$8,4,FALSE)*R396</f>
        <v>0</v>
      </c>
      <c r="T396" s="182">
        <v>0</v>
      </c>
      <c r="U396" s="182">
        <f>HLOOKUP(O396,Pesos!$C$4:$H$8,4,FALSE)*T396</f>
        <v>0</v>
      </c>
      <c r="V396" s="182">
        <f t="shared" si="50"/>
        <v>0</v>
      </c>
    </row>
    <row r="397" spans="2:22">
      <c r="B397" s="1" t="s">
        <v>235</v>
      </c>
      <c r="C397" s="1" t="s">
        <v>770</v>
      </c>
      <c r="D397" s="304">
        <v>357092</v>
      </c>
      <c r="E397" s="1" t="s">
        <v>1521</v>
      </c>
      <c r="F397" s="1" t="s">
        <v>1522</v>
      </c>
      <c r="G397" s="189" t="s">
        <v>806</v>
      </c>
      <c r="H397" s="234">
        <v>44601.618750000001</v>
      </c>
      <c r="I397" s="234">
        <v>44602.575694444444</v>
      </c>
      <c r="J397" s="234">
        <v>44602.575694444444</v>
      </c>
      <c r="K397" s="1"/>
      <c r="L397" s="1">
        <f t="shared" si="53"/>
        <v>1</v>
      </c>
      <c r="M397" s="198">
        <f t="shared" si="54"/>
        <v>1</v>
      </c>
      <c r="N397" s="169">
        <f t="shared" si="49"/>
        <v>0</v>
      </c>
      <c r="O397" s="198" t="s">
        <v>168</v>
      </c>
      <c r="P397" s="182">
        <v>0</v>
      </c>
      <c r="Q397" s="182">
        <f>HLOOKUP(O397,Pesos!$C$4:$H$8,3,FALSE)*P397</f>
        <v>0</v>
      </c>
      <c r="R397" s="182">
        <v>0</v>
      </c>
      <c r="S397" s="182">
        <f>HLOOKUP(O397,Pesos!$C$4:$H$8,4,FALSE)*R397</f>
        <v>0</v>
      </c>
      <c r="T397" s="182">
        <v>0</v>
      </c>
      <c r="U397" s="182">
        <f>HLOOKUP(O397,Pesos!$C$4:$H$8,4,FALSE)*T397</f>
        <v>0</v>
      </c>
      <c r="V397" s="182">
        <f t="shared" si="50"/>
        <v>0</v>
      </c>
    </row>
    <row r="398" spans="2:22">
      <c r="B398" s="1" t="s">
        <v>235</v>
      </c>
      <c r="C398" s="1" t="s">
        <v>770</v>
      </c>
      <c r="D398" s="304">
        <v>356948</v>
      </c>
      <c r="E398" s="1" t="s">
        <v>1523</v>
      </c>
      <c r="F398" s="1" t="s">
        <v>1524</v>
      </c>
      <c r="G398" s="189" t="s">
        <v>827</v>
      </c>
      <c r="H398" s="234">
        <v>44599.743055555555</v>
      </c>
      <c r="I398" s="234">
        <v>44600.604861111111</v>
      </c>
      <c r="J398" s="234">
        <v>44600.604861111111</v>
      </c>
      <c r="K398" s="1"/>
      <c r="L398" s="1">
        <f t="shared" si="53"/>
        <v>1</v>
      </c>
      <c r="M398" s="198">
        <f t="shared" si="54"/>
        <v>1</v>
      </c>
      <c r="N398" s="169">
        <f t="shared" si="49"/>
        <v>0</v>
      </c>
      <c r="O398" s="198" t="s">
        <v>168</v>
      </c>
      <c r="P398" s="182">
        <v>0</v>
      </c>
      <c r="Q398" s="182">
        <f>HLOOKUP(O398,Pesos!$C$4:$H$8,3,FALSE)*P398</f>
        <v>0</v>
      </c>
      <c r="R398" s="182">
        <v>0</v>
      </c>
      <c r="S398" s="182">
        <f>HLOOKUP(O398,Pesos!$C$4:$H$8,4,FALSE)*R398</f>
        <v>0</v>
      </c>
      <c r="T398" s="182">
        <v>0</v>
      </c>
      <c r="U398" s="182">
        <f>HLOOKUP(O398,Pesos!$C$4:$H$8,4,FALSE)*T398</f>
        <v>0</v>
      </c>
      <c r="V398" s="182">
        <f t="shared" si="50"/>
        <v>0</v>
      </c>
    </row>
    <row r="399" spans="2:22">
      <c r="B399" s="1" t="s">
        <v>235</v>
      </c>
      <c r="C399" s="1" t="s">
        <v>770</v>
      </c>
      <c r="D399" s="304">
        <v>356873</v>
      </c>
      <c r="E399" s="1" t="s">
        <v>1525</v>
      </c>
      <c r="F399" s="1" t="s">
        <v>1526</v>
      </c>
      <c r="G399" s="189" t="s">
        <v>830</v>
      </c>
      <c r="H399" s="234">
        <v>44596.590277777781</v>
      </c>
      <c r="I399" s="234">
        <v>44597.617361111108</v>
      </c>
      <c r="J399" s="234">
        <v>44597.617361111108</v>
      </c>
      <c r="K399" s="1"/>
      <c r="L399" s="1">
        <f t="shared" si="53"/>
        <v>1</v>
      </c>
      <c r="M399" s="198">
        <f t="shared" si="54"/>
        <v>1</v>
      </c>
      <c r="N399" s="169">
        <f t="shared" si="49"/>
        <v>0</v>
      </c>
      <c r="O399" s="198" t="s">
        <v>168</v>
      </c>
      <c r="P399" s="182">
        <v>0</v>
      </c>
      <c r="Q399" s="182">
        <f>HLOOKUP(O399,Pesos!$C$4:$H$8,3,FALSE)*P399</f>
        <v>0</v>
      </c>
      <c r="R399" s="182">
        <v>0</v>
      </c>
      <c r="S399" s="182">
        <f>HLOOKUP(O399,Pesos!$C$4:$H$8,4,FALSE)*R399</f>
        <v>0</v>
      </c>
      <c r="T399" s="182">
        <v>0</v>
      </c>
      <c r="U399" s="182">
        <f>HLOOKUP(O399,Pesos!$C$4:$H$8,4,FALSE)*T399</f>
        <v>0</v>
      </c>
      <c r="V399" s="182">
        <f t="shared" si="50"/>
        <v>0</v>
      </c>
    </row>
    <row r="400" spans="2:22">
      <c r="B400" s="1" t="s">
        <v>235</v>
      </c>
      <c r="C400" s="1" t="s">
        <v>770</v>
      </c>
      <c r="D400" s="304">
        <v>356548</v>
      </c>
      <c r="E400" s="1" t="s">
        <v>1527</v>
      </c>
      <c r="F400" s="1" t="s">
        <v>1528</v>
      </c>
      <c r="G400" s="189" t="s">
        <v>944</v>
      </c>
      <c r="H400" s="234">
        <v>44594.720833333333</v>
      </c>
      <c r="I400" s="234">
        <v>44595.594444444447</v>
      </c>
      <c r="J400" s="234">
        <v>44595.594444444447</v>
      </c>
      <c r="K400" s="1"/>
      <c r="L400" s="1">
        <f t="shared" si="53"/>
        <v>1</v>
      </c>
      <c r="M400" s="198">
        <f t="shared" si="54"/>
        <v>1</v>
      </c>
      <c r="N400" s="169">
        <f t="shared" si="49"/>
        <v>0</v>
      </c>
      <c r="O400" s="198" t="s">
        <v>168</v>
      </c>
      <c r="P400" s="182">
        <v>0</v>
      </c>
      <c r="Q400" s="182">
        <f>HLOOKUP(O400,Pesos!$C$4:$H$8,3,FALSE)*P400</f>
        <v>0</v>
      </c>
      <c r="R400" s="182">
        <v>0</v>
      </c>
      <c r="S400" s="182">
        <f>HLOOKUP(O400,Pesos!$C$4:$H$8,4,FALSE)*R400</f>
        <v>0</v>
      </c>
      <c r="T400" s="182">
        <v>0</v>
      </c>
      <c r="U400" s="182">
        <f>HLOOKUP(O400,Pesos!$C$4:$H$8,4,FALSE)*T400</f>
        <v>0</v>
      </c>
      <c r="V400" s="182">
        <f t="shared" si="50"/>
        <v>0</v>
      </c>
    </row>
    <row r="401" spans="2:22">
      <c r="B401" s="1" t="s">
        <v>235</v>
      </c>
      <c r="C401" s="1" t="s">
        <v>770</v>
      </c>
      <c r="D401" s="304">
        <v>355225</v>
      </c>
      <c r="E401" s="1" t="s">
        <v>1529</v>
      </c>
      <c r="F401" s="1" t="s">
        <v>1530</v>
      </c>
      <c r="G401" s="189" t="s">
        <v>1531</v>
      </c>
      <c r="H401" s="234">
        <v>44592.597222222219</v>
      </c>
      <c r="I401" s="234">
        <v>44594.332638888889</v>
      </c>
      <c r="J401" s="234">
        <v>44594.332638888889</v>
      </c>
      <c r="K401" s="1"/>
      <c r="L401" s="1">
        <f t="shared" si="53"/>
        <v>2</v>
      </c>
      <c r="M401" s="198">
        <f t="shared" si="54"/>
        <v>2</v>
      </c>
      <c r="N401" s="169">
        <f t="shared" si="49"/>
        <v>0</v>
      </c>
      <c r="O401" s="198" t="s">
        <v>168</v>
      </c>
      <c r="P401" s="182">
        <v>0</v>
      </c>
      <c r="Q401" s="182">
        <f>HLOOKUP(O401,Pesos!$C$4:$H$8,3,FALSE)*P401</f>
        <v>0</v>
      </c>
      <c r="R401" s="182">
        <v>0</v>
      </c>
      <c r="S401" s="182">
        <f>HLOOKUP(O401,Pesos!$C$4:$H$8,4,FALSE)*R401</f>
        <v>0</v>
      </c>
      <c r="T401" s="182">
        <v>0</v>
      </c>
      <c r="U401" s="182">
        <f>HLOOKUP(O401,Pesos!$C$4:$H$8,4,FALSE)*T401</f>
        <v>0</v>
      </c>
      <c r="V401" s="182">
        <f t="shared" si="50"/>
        <v>0</v>
      </c>
    </row>
    <row r="402" spans="2:22">
      <c r="B402" s="1" t="s">
        <v>235</v>
      </c>
      <c r="C402" s="1" t="s">
        <v>770</v>
      </c>
      <c r="D402" s="304">
        <v>354909</v>
      </c>
      <c r="E402" s="1" t="s">
        <v>1532</v>
      </c>
      <c r="F402" s="1" t="s">
        <v>1533</v>
      </c>
      <c r="G402" s="189" t="s">
        <v>830</v>
      </c>
      <c r="H402" s="234">
        <v>44587.765972222223</v>
      </c>
      <c r="I402" s="234">
        <v>44590.931250000001</v>
      </c>
      <c r="J402" s="234">
        <v>44590.931250000001</v>
      </c>
      <c r="K402" s="1"/>
      <c r="L402" s="1">
        <f t="shared" si="53"/>
        <v>3</v>
      </c>
      <c r="M402" s="198">
        <f t="shared" si="54"/>
        <v>3</v>
      </c>
      <c r="N402" s="169">
        <f t="shared" si="49"/>
        <v>0</v>
      </c>
      <c r="O402" s="198" t="s">
        <v>168</v>
      </c>
      <c r="P402" s="182">
        <v>0</v>
      </c>
      <c r="Q402" s="182">
        <f>HLOOKUP(O402,Pesos!$C$4:$H$8,3,FALSE)*P402</f>
        <v>0</v>
      </c>
      <c r="R402" s="182">
        <v>0</v>
      </c>
      <c r="S402" s="182">
        <f>HLOOKUP(O402,Pesos!$C$4:$H$8,4,FALSE)*R402</f>
        <v>0</v>
      </c>
      <c r="T402" s="182">
        <v>0</v>
      </c>
      <c r="U402" s="182">
        <f>HLOOKUP(O402,Pesos!$C$4:$H$8,4,FALSE)*T402</f>
        <v>0</v>
      </c>
      <c r="V402" s="182">
        <f t="shared" si="50"/>
        <v>0</v>
      </c>
    </row>
    <row r="403" spans="2:22">
      <c r="B403" s="1" t="s">
        <v>235</v>
      </c>
      <c r="C403" s="1" t="s">
        <v>770</v>
      </c>
      <c r="D403" s="304">
        <v>354911</v>
      </c>
      <c r="E403" s="1" t="s">
        <v>1534</v>
      </c>
      <c r="F403" s="1" t="s">
        <v>1535</v>
      </c>
      <c r="G403" s="189" t="s">
        <v>806</v>
      </c>
      <c r="H403" s="234">
        <v>44587.400694444441</v>
      </c>
      <c r="I403" s="234">
        <v>44587.572222222225</v>
      </c>
      <c r="J403" s="234">
        <v>44587.572222222225</v>
      </c>
      <c r="K403" s="1"/>
      <c r="L403" s="1">
        <f t="shared" si="53"/>
        <v>1</v>
      </c>
      <c r="M403" s="198">
        <f t="shared" si="54"/>
        <v>1</v>
      </c>
      <c r="N403" s="169">
        <f t="shared" si="49"/>
        <v>0</v>
      </c>
      <c r="O403" s="198" t="s">
        <v>168</v>
      </c>
      <c r="P403" s="182">
        <v>0</v>
      </c>
      <c r="Q403" s="182">
        <f>HLOOKUP(O403,Pesos!$C$4:$H$8,3,FALSE)*P403</f>
        <v>0</v>
      </c>
      <c r="R403" s="182">
        <v>0</v>
      </c>
      <c r="S403" s="182">
        <f>HLOOKUP(O403,Pesos!$C$4:$H$8,4,FALSE)*R403</f>
        <v>0</v>
      </c>
      <c r="T403" s="182">
        <v>0</v>
      </c>
      <c r="U403" s="182">
        <f>HLOOKUP(O403,Pesos!$C$4:$H$8,4,FALSE)*T403</f>
        <v>0</v>
      </c>
      <c r="V403" s="182">
        <f t="shared" si="50"/>
        <v>0</v>
      </c>
    </row>
    <row r="404" spans="2:22">
      <c r="B404" s="1" t="s">
        <v>235</v>
      </c>
      <c r="C404" s="1" t="s">
        <v>770</v>
      </c>
      <c r="D404" s="304">
        <v>353754</v>
      </c>
      <c r="E404" s="1" t="s">
        <v>1536</v>
      </c>
      <c r="F404" s="1" t="s">
        <v>1537</v>
      </c>
      <c r="G404" s="189" t="s">
        <v>801</v>
      </c>
      <c r="H404" s="234">
        <v>44585.71875</v>
      </c>
      <c r="I404" s="234">
        <v>44587.552777777775</v>
      </c>
      <c r="J404" s="234">
        <v>44587.552777777775</v>
      </c>
      <c r="K404" s="1"/>
      <c r="L404" s="1">
        <f t="shared" si="53"/>
        <v>2</v>
      </c>
      <c r="M404" s="198">
        <f t="shared" si="54"/>
        <v>2</v>
      </c>
      <c r="N404" s="169">
        <f t="shared" si="49"/>
        <v>0</v>
      </c>
      <c r="O404" s="198" t="s">
        <v>168</v>
      </c>
      <c r="P404" s="182">
        <v>0</v>
      </c>
      <c r="Q404" s="182">
        <f>HLOOKUP(O404,Pesos!$C$4:$H$8,3,FALSE)*P404</f>
        <v>0</v>
      </c>
      <c r="R404" s="182">
        <v>0</v>
      </c>
      <c r="S404" s="182">
        <v>0</v>
      </c>
      <c r="T404" s="182">
        <v>0</v>
      </c>
      <c r="U404" s="182">
        <f>HLOOKUP(O404,Pesos!$C$4:$H$8,4,FALSE)*T404</f>
        <v>0</v>
      </c>
      <c r="V404" s="182">
        <f t="shared" si="50"/>
        <v>0</v>
      </c>
    </row>
    <row r="405" spans="2:22">
      <c r="B405" s="1" t="s">
        <v>235</v>
      </c>
      <c r="C405" s="1" t="s">
        <v>770</v>
      </c>
      <c r="D405" s="304">
        <v>354718</v>
      </c>
      <c r="E405" s="1" t="s">
        <v>1538</v>
      </c>
      <c r="F405" s="1" t="s">
        <v>1539</v>
      </c>
      <c r="G405" s="189" t="s">
        <v>809</v>
      </c>
      <c r="H405" s="234">
        <v>44586.730555555558</v>
      </c>
      <c r="I405" s="234">
        <v>44586.940972222219</v>
      </c>
      <c r="J405" s="234">
        <v>44586.940972222219</v>
      </c>
      <c r="K405" s="1"/>
      <c r="L405" s="1">
        <f t="shared" si="53"/>
        <v>1</v>
      </c>
      <c r="M405" s="198">
        <f t="shared" si="54"/>
        <v>1</v>
      </c>
      <c r="N405" s="169">
        <f t="shared" si="49"/>
        <v>0</v>
      </c>
      <c r="O405" s="198" t="s">
        <v>168</v>
      </c>
      <c r="P405" s="182">
        <v>0</v>
      </c>
      <c r="Q405" s="182">
        <f>HLOOKUP(O405,Pesos!$C$4:$H$8,3,FALSE)*P405</f>
        <v>0</v>
      </c>
      <c r="R405" s="182">
        <v>0</v>
      </c>
      <c r="S405" s="182">
        <v>0</v>
      </c>
      <c r="T405" s="182">
        <v>0</v>
      </c>
      <c r="U405" s="182">
        <f>HLOOKUP(O405,Pesos!$C$4:$H$8,4,FALSE)*T405</f>
        <v>0</v>
      </c>
      <c r="V405" s="182">
        <f t="shared" si="50"/>
        <v>0</v>
      </c>
    </row>
    <row r="406" spans="2:22">
      <c r="B406" s="1" t="s">
        <v>235</v>
      </c>
      <c r="C406" s="1" t="s">
        <v>770</v>
      </c>
      <c r="D406" s="304">
        <v>354715</v>
      </c>
      <c r="E406" s="1" t="s">
        <v>922</v>
      </c>
      <c r="F406" s="1" t="s">
        <v>923</v>
      </c>
      <c r="G406" s="189" t="s">
        <v>881</v>
      </c>
      <c r="H406" s="234">
        <v>44586.504166666666</v>
      </c>
      <c r="I406" s="234">
        <v>44586.506944444445</v>
      </c>
      <c r="J406" s="234">
        <v>44586.506944444445</v>
      </c>
      <c r="K406" s="1"/>
      <c r="L406" s="1">
        <f t="shared" si="53"/>
        <v>1</v>
      </c>
      <c r="M406" s="198">
        <f t="shared" si="54"/>
        <v>1</v>
      </c>
      <c r="N406" s="169">
        <f t="shared" si="49"/>
        <v>0</v>
      </c>
      <c r="O406" s="198" t="s">
        <v>168</v>
      </c>
      <c r="P406" s="182">
        <v>0</v>
      </c>
      <c r="Q406" s="182">
        <f>HLOOKUP(O406,Pesos!$C$4:$H$8,3,FALSE)*P406</f>
        <v>0</v>
      </c>
      <c r="R406" s="182">
        <v>0</v>
      </c>
      <c r="S406" s="182">
        <v>0</v>
      </c>
      <c r="T406" s="182">
        <v>0</v>
      </c>
      <c r="U406" s="182">
        <f>HLOOKUP(O406,Pesos!$C$4:$H$8,4,FALSE)*T406</f>
        <v>0</v>
      </c>
      <c r="V406" s="182">
        <f t="shared" ref="V406:V434" si="55">Q406+S406+U406</f>
        <v>0</v>
      </c>
    </row>
    <row r="407" spans="2:22">
      <c r="B407" s="1" t="s">
        <v>235</v>
      </c>
      <c r="C407" s="1" t="s">
        <v>770</v>
      </c>
      <c r="D407" s="304">
        <v>353964</v>
      </c>
      <c r="E407" s="1" t="s">
        <v>1540</v>
      </c>
      <c r="F407" s="1" t="s">
        <v>1541</v>
      </c>
      <c r="G407" s="189" t="s">
        <v>830</v>
      </c>
      <c r="H407" s="234">
        <v>44583.46597222222</v>
      </c>
      <c r="I407" s="234">
        <v>44583.86041666667</v>
      </c>
      <c r="J407" s="234">
        <v>44583.86041666667</v>
      </c>
      <c r="K407" s="1"/>
      <c r="L407" s="1">
        <f t="shared" si="53"/>
        <v>1</v>
      </c>
      <c r="M407" s="198">
        <f t="shared" si="54"/>
        <v>1</v>
      </c>
      <c r="N407" s="169">
        <f t="shared" si="49"/>
        <v>0</v>
      </c>
      <c r="O407" s="198" t="s">
        <v>168</v>
      </c>
      <c r="P407" s="182">
        <v>0</v>
      </c>
      <c r="Q407" s="182">
        <f>HLOOKUP(O407,Pesos!$C$4:$H$8,3,FALSE)*P407</f>
        <v>0</v>
      </c>
      <c r="R407" s="182">
        <v>0</v>
      </c>
      <c r="S407" s="182">
        <v>0</v>
      </c>
      <c r="T407" s="182">
        <v>0</v>
      </c>
      <c r="U407" s="182">
        <f>HLOOKUP(O407,Pesos!$C$4:$H$8,4,FALSE)*T407</f>
        <v>0</v>
      </c>
      <c r="V407" s="182">
        <f t="shared" si="55"/>
        <v>0</v>
      </c>
    </row>
    <row r="408" spans="2:22">
      <c r="B408" s="1" t="s">
        <v>235</v>
      </c>
      <c r="C408" s="1" t="s">
        <v>770</v>
      </c>
      <c r="D408" s="304">
        <v>352944</v>
      </c>
      <c r="E408" s="1" t="s">
        <v>1542</v>
      </c>
      <c r="F408" s="1" t="s">
        <v>1543</v>
      </c>
      <c r="G408" s="189" t="s">
        <v>830</v>
      </c>
      <c r="H408" s="234">
        <v>44582.713888888888</v>
      </c>
      <c r="I408" s="234">
        <v>44583.859027777777</v>
      </c>
      <c r="J408" s="234">
        <v>44583.859027777777</v>
      </c>
      <c r="K408" s="1"/>
      <c r="L408" s="1">
        <f t="shared" si="53"/>
        <v>1</v>
      </c>
      <c r="M408" s="198">
        <f t="shared" si="54"/>
        <v>1</v>
      </c>
      <c r="N408" s="169">
        <f t="shared" si="49"/>
        <v>0</v>
      </c>
      <c r="O408" s="198" t="s">
        <v>168</v>
      </c>
      <c r="P408" s="182">
        <v>0</v>
      </c>
      <c r="Q408" s="182">
        <f>HLOOKUP(O408,Pesos!$C$4:$H$8,3,FALSE)*P408</f>
        <v>0</v>
      </c>
      <c r="R408" s="182">
        <v>0</v>
      </c>
      <c r="S408" s="182">
        <v>0</v>
      </c>
      <c r="T408" s="182">
        <v>0</v>
      </c>
      <c r="U408" s="182">
        <f>HLOOKUP(O408,Pesos!$C$4:$H$8,4,FALSE)*T408</f>
        <v>0</v>
      </c>
      <c r="V408" s="182">
        <f t="shared" si="55"/>
        <v>0</v>
      </c>
    </row>
    <row r="409" spans="2:22">
      <c r="B409" s="1" t="s">
        <v>235</v>
      </c>
      <c r="C409" s="1" t="s">
        <v>770</v>
      </c>
      <c r="D409" s="304">
        <v>352682</v>
      </c>
      <c r="E409" s="1" t="s">
        <v>1544</v>
      </c>
      <c r="F409" s="1" t="s">
        <v>1545</v>
      </c>
      <c r="G409" s="189" t="s">
        <v>1130</v>
      </c>
      <c r="H409" s="234">
        <v>44583.42291666667</v>
      </c>
      <c r="I409" s="234">
        <v>44583.578472222223</v>
      </c>
      <c r="J409" s="234">
        <v>44583.578472222223</v>
      </c>
      <c r="K409" s="1"/>
      <c r="L409" s="1">
        <f t="shared" si="53"/>
        <v>1</v>
      </c>
      <c r="M409" s="198">
        <f t="shared" si="54"/>
        <v>1</v>
      </c>
      <c r="N409" s="169">
        <f t="shared" si="49"/>
        <v>0</v>
      </c>
      <c r="O409" s="198" t="s">
        <v>168</v>
      </c>
      <c r="P409" s="182">
        <v>0</v>
      </c>
      <c r="Q409" s="182">
        <f>HLOOKUP(O409,Pesos!$C$4:$H$8,3,FALSE)*P409</f>
        <v>0</v>
      </c>
      <c r="R409" s="182">
        <v>0</v>
      </c>
      <c r="S409" s="182">
        <v>0</v>
      </c>
      <c r="T409" s="182">
        <v>0</v>
      </c>
      <c r="U409" s="182">
        <f>HLOOKUP(O409,Pesos!$C$4:$H$8,4,FALSE)*T409</f>
        <v>0</v>
      </c>
      <c r="V409" s="182">
        <f t="shared" si="55"/>
        <v>0</v>
      </c>
    </row>
    <row r="410" spans="2:22">
      <c r="B410" s="1" t="s">
        <v>235</v>
      </c>
      <c r="C410" s="1" t="s">
        <v>770</v>
      </c>
      <c r="D410" s="304">
        <v>353831</v>
      </c>
      <c r="E410" s="1" t="s">
        <v>1546</v>
      </c>
      <c r="F410" s="1" t="s">
        <v>1547</v>
      </c>
      <c r="G410" s="189" t="s">
        <v>944</v>
      </c>
      <c r="H410" s="234">
        <v>44581.490277777775</v>
      </c>
      <c r="I410" s="234">
        <v>44582.597222222219</v>
      </c>
      <c r="J410" s="234">
        <v>44582.597222222219</v>
      </c>
      <c r="K410" s="1"/>
      <c r="L410" s="1">
        <f t="shared" si="53"/>
        <v>1</v>
      </c>
      <c r="M410" s="198">
        <f t="shared" si="54"/>
        <v>1</v>
      </c>
      <c r="N410" s="169">
        <f t="shared" si="49"/>
        <v>0</v>
      </c>
      <c r="O410" s="198" t="s">
        <v>168</v>
      </c>
      <c r="P410" s="182">
        <v>0</v>
      </c>
      <c r="Q410" s="182">
        <f>HLOOKUP(O410,Pesos!$C$4:$H$8,3,FALSE)*P410</f>
        <v>0</v>
      </c>
      <c r="R410" s="182">
        <v>0</v>
      </c>
      <c r="S410" s="182">
        <v>0</v>
      </c>
      <c r="T410" s="182">
        <v>0</v>
      </c>
      <c r="U410" s="182">
        <f>HLOOKUP(O410,Pesos!$C$4:$H$8,4,FALSE)*T410</f>
        <v>0</v>
      </c>
      <c r="V410" s="182">
        <f t="shared" si="55"/>
        <v>0</v>
      </c>
    </row>
    <row r="411" spans="2:22">
      <c r="B411" s="1" t="s">
        <v>235</v>
      </c>
      <c r="C411" s="1" t="s">
        <v>770</v>
      </c>
      <c r="D411" s="304">
        <v>353171</v>
      </c>
      <c r="E411" s="1" t="s">
        <v>1534</v>
      </c>
      <c r="F411" s="1" t="s">
        <v>1548</v>
      </c>
      <c r="G411" s="189" t="s">
        <v>806</v>
      </c>
      <c r="H411" s="234">
        <v>44580.744444444441</v>
      </c>
      <c r="I411" s="234">
        <v>44581.625</v>
      </c>
      <c r="J411" s="234">
        <v>44581.625</v>
      </c>
      <c r="K411" s="1"/>
      <c r="L411" s="1">
        <f t="shared" si="53"/>
        <v>1</v>
      </c>
      <c r="M411" s="198">
        <f t="shared" si="54"/>
        <v>1</v>
      </c>
      <c r="N411" s="169">
        <f t="shared" si="49"/>
        <v>0</v>
      </c>
      <c r="O411" s="198" t="s">
        <v>168</v>
      </c>
      <c r="P411" s="182">
        <v>0</v>
      </c>
      <c r="Q411" s="182">
        <f>HLOOKUP(O411,Pesos!$C$4:$H$8,3,FALSE)*P411</f>
        <v>0</v>
      </c>
      <c r="R411" s="182">
        <v>0</v>
      </c>
      <c r="S411" s="182">
        <f>HLOOKUP(O411,Pesos!$C$4:$H$8,4,FALSE)*R411</f>
        <v>0</v>
      </c>
      <c r="T411" s="182">
        <v>0</v>
      </c>
      <c r="U411" s="182">
        <f>HLOOKUP(O411,Pesos!$C$4:$H$8,4,FALSE)*T411</f>
        <v>0</v>
      </c>
      <c r="V411" s="182">
        <f t="shared" si="55"/>
        <v>0</v>
      </c>
    </row>
    <row r="412" spans="2:22">
      <c r="B412" s="1" t="s">
        <v>235</v>
      </c>
      <c r="C412" s="1" t="s">
        <v>770</v>
      </c>
      <c r="D412" s="304">
        <v>353155</v>
      </c>
      <c r="E412" s="1" t="s">
        <v>1549</v>
      </c>
      <c r="F412" s="1" t="s">
        <v>1550</v>
      </c>
      <c r="G412" s="189" t="s">
        <v>1551</v>
      </c>
      <c r="H412" s="234">
        <v>44580.520138888889</v>
      </c>
      <c r="I412" s="234">
        <v>44581.606944444444</v>
      </c>
      <c r="J412" s="234">
        <v>44581.606944444444</v>
      </c>
      <c r="K412" s="1"/>
      <c r="L412" s="1">
        <f t="shared" si="53"/>
        <v>1</v>
      </c>
      <c r="M412" s="198">
        <f t="shared" si="54"/>
        <v>1</v>
      </c>
      <c r="N412" s="169">
        <f t="shared" si="49"/>
        <v>0</v>
      </c>
      <c r="O412" s="198" t="s">
        <v>168</v>
      </c>
      <c r="P412" s="182">
        <v>0</v>
      </c>
      <c r="Q412" s="182">
        <f>HLOOKUP(O412,Pesos!$C$4:$H$8,3,FALSE)*P412</f>
        <v>0</v>
      </c>
      <c r="R412" s="182">
        <v>0</v>
      </c>
      <c r="S412" s="182">
        <f>HLOOKUP(O412,Pesos!$C$4:$H$8,4,FALSE)*R412</f>
        <v>0</v>
      </c>
      <c r="T412" s="182">
        <v>0</v>
      </c>
      <c r="U412" s="182">
        <f>HLOOKUP(O412,Pesos!$C$4:$H$8,4,FALSE)*T412</f>
        <v>0</v>
      </c>
      <c r="V412" s="182">
        <f t="shared" si="55"/>
        <v>0</v>
      </c>
    </row>
    <row r="413" spans="2:22">
      <c r="B413" s="1" t="s">
        <v>235</v>
      </c>
      <c r="C413" s="1" t="s">
        <v>770</v>
      </c>
      <c r="D413" s="304">
        <v>353246</v>
      </c>
      <c r="E413" s="1" t="s">
        <v>1552</v>
      </c>
      <c r="F413" s="1" t="s">
        <v>1553</v>
      </c>
      <c r="G413" s="189" t="s">
        <v>790</v>
      </c>
      <c r="H413" s="234">
        <v>44580.544444444444</v>
      </c>
      <c r="I413" s="234">
        <v>44580.607638888891</v>
      </c>
      <c r="J413" s="234">
        <v>44580.607638888891</v>
      </c>
      <c r="K413" s="1"/>
      <c r="L413" s="1">
        <f t="shared" si="53"/>
        <v>1</v>
      </c>
      <c r="M413" s="198">
        <f t="shared" si="54"/>
        <v>1</v>
      </c>
      <c r="N413" s="169">
        <f t="shared" si="49"/>
        <v>0</v>
      </c>
      <c r="O413" s="198" t="s">
        <v>168</v>
      </c>
      <c r="P413" s="182">
        <v>0</v>
      </c>
      <c r="Q413" s="182">
        <f>HLOOKUP(O413,Pesos!$C$4:$H$8,3,FALSE)*P413</f>
        <v>0</v>
      </c>
      <c r="R413" s="182">
        <v>0</v>
      </c>
      <c r="S413" s="182">
        <f>HLOOKUP(O413,Pesos!$C$4:$H$8,4,FALSE)*R413</f>
        <v>0</v>
      </c>
      <c r="T413" s="182">
        <v>0</v>
      </c>
      <c r="U413" s="182">
        <f>HLOOKUP(O413,Pesos!$C$4:$H$8,4,FALSE)*T413</f>
        <v>0</v>
      </c>
      <c r="V413" s="182">
        <f t="shared" si="55"/>
        <v>0</v>
      </c>
    </row>
    <row r="414" spans="2:22">
      <c r="B414" s="1" t="s">
        <v>235</v>
      </c>
      <c r="C414" s="1" t="s">
        <v>770</v>
      </c>
      <c r="D414" s="304">
        <v>352821</v>
      </c>
      <c r="E414" s="1" t="s">
        <v>1554</v>
      </c>
      <c r="F414" s="1" t="s">
        <v>1555</v>
      </c>
      <c r="G414" s="189" t="s">
        <v>790</v>
      </c>
      <c r="H414" s="234">
        <v>44578.434027777781</v>
      </c>
      <c r="I414" s="234">
        <v>44578.624305555553</v>
      </c>
      <c r="J414" s="234">
        <v>44578.624305555553</v>
      </c>
      <c r="K414" s="1"/>
      <c r="L414" s="1">
        <f t="shared" si="53"/>
        <v>1</v>
      </c>
      <c r="M414" s="198">
        <f t="shared" si="54"/>
        <v>1</v>
      </c>
      <c r="N414" s="169">
        <f t="shared" si="49"/>
        <v>0</v>
      </c>
      <c r="O414" s="198" t="s">
        <v>168</v>
      </c>
      <c r="P414" s="182">
        <v>0</v>
      </c>
      <c r="Q414" s="182">
        <f>HLOOKUP(O414,Pesos!$C$4:$H$8,3,FALSE)*P414</f>
        <v>0</v>
      </c>
      <c r="R414" s="182">
        <v>0</v>
      </c>
      <c r="S414" s="182">
        <f>HLOOKUP(O414,Pesos!$C$4:$H$8,4,FALSE)*R414</f>
        <v>0</v>
      </c>
      <c r="T414" s="182">
        <v>0</v>
      </c>
      <c r="U414" s="182">
        <f>HLOOKUP(O414,Pesos!$C$4:$H$8,4,FALSE)*T414</f>
        <v>0</v>
      </c>
      <c r="V414" s="182">
        <f t="shared" si="55"/>
        <v>0</v>
      </c>
    </row>
    <row r="415" spans="2:22">
      <c r="B415" s="1" t="s">
        <v>235</v>
      </c>
      <c r="C415" s="1" t="s">
        <v>770</v>
      </c>
      <c r="D415" s="304">
        <v>345774</v>
      </c>
      <c r="E415" s="1" t="s">
        <v>1556</v>
      </c>
      <c r="F415" s="1" t="s">
        <v>1557</v>
      </c>
      <c r="G415" s="189" t="s">
        <v>773</v>
      </c>
      <c r="H415" s="234">
        <v>44578.429861111108</v>
      </c>
      <c r="I415" s="234">
        <v>44578.623611111114</v>
      </c>
      <c r="J415" s="234">
        <v>44578.623611111114</v>
      </c>
      <c r="K415" s="1"/>
      <c r="L415" s="1">
        <f t="shared" si="53"/>
        <v>1</v>
      </c>
      <c r="M415" s="198">
        <f t="shared" si="54"/>
        <v>1</v>
      </c>
      <c r="N415" s="169">
        <f t="shared" si="49"/>
        <v>0</v>
      </c>
      <c r="O415" s="198" t="s">
        <v>168</v>
      </c>
      <c r="P415" s="182">
        <v>0</v>
      </c>
      <c r="Q415" s="182">
        <f>HLOOKUP(O415,Pesos!$C$4:$H$8,3,FALSE)*P415</f>
        <v>0</v>
      </c>
      <c r="R415" s="182">
        <v>0</v>
      </c>
      <c r="S415" s="182">
        <f>HLOOKUP(O415,Pesos!$C$4:$H$8,4,FALSE)*R415</f>
        <v>0</v>
      </c>
      <c r="T415" s="182">
        <v>0</v>
      </c>
      <c r="U415" s="182">
        <f>HLOOKUP(O415,Pesos!$C$4:$H$8,4,FALSE)*T415</f>
        <v>0</v>
      </c>
      <c r="V415" s="182">
        <f t="shared" si="55"/>
        <v>0</v>
      </c>
    </row>
    <row r="416" spans="2:22">
      <c r="B416" s="1" t="s">
        <v>235</v>
      </c>
      <c r="C416" s="1" t="s">
        <v>770</v>
      </c>
      <c r="D416" s="304">
        <v>352195</v>
      </c>
      <c r="E416" s="1" t="s">
        <v>1558</v>
      </c>
      <c r="F416" s="1" t="s">
        <v>1559</v>
      </c>
      <c r="G416" s="189" t="s">
        <v>790</v>
      </c>
      <c r="H416" s="234">
        <v>44576.491666666669</v>
      </c>
      <c r="I416" s="234">
        <v>44576.904861111114</v>
      </c>
      <c r="J416" s="234">
        <v>44576.904861111114</v>
      </c>
      <c r="K416" s="1"/>
      <c r="L416" s="1">
        <f t="shared" si="53"/>
        <v>1</v>
      </c>
      <c r="M416" s="198">
        <f t="shared" si="54"/>
        <v>1</v>
      </c>
      <c r="N416" s="169">
        <f t="shared" si="49"/>
        <v>0</v>
      </c>
      <c r="O416" s="198" t="s">
        <v>168</v>
      </c>
      <c r="P416" s="182">
        <v>0</v>
      </c>
      <c r="Q416" s="182">
        <f>HLOOKUP(O416,Pesos!$C$4:$H$8,3,FALSE)*P416</f>
        <v>0</v>
      </c>
      <c r="R416" s="182">
        <v>0</v>
      </c>
      <c r="S416" s="182">
        <f>HLOOKUP(O416,Pesos!$C$4:$H$8,4,FALSE)*R416</f>
        <v>0</v>
      </c>
      <c r="T416" s="182">
        <v>0</v>
      </c>
      <c r="U416" s="182">
        <f>HLOOKUP(O416,Pesos!$C$4:$H$8,4,FALSE)*T416</f>
        <v>0</v>
      </c>
      <c r="V416" s="182">
        <f t="shared" si="55"/>
        <v>0</v>
      </c>
    </row>
    <row r="417" spans="2:22">
      <c r="B417" s="1" t="s">
        <v>235</v>
      </c>
      <c r="C417" s="1" t="s">
        <v>770</v>
      </c>
      <c r="D417" s="304">
        <v>352228</v>
      </c>
      <c r="E417" s="1" t="s">
        <v>936</v>
      </c>
      <c r="F417" s="1" t="s">
        <v>937</v>
      </c>
      <c r="G417" s="189" t="s">
        <v>938</v>
      </c>
      <c r="H417" s="234">
        <v>44575.8</v>
      </c>
      <c r="I417" s="234">
        <v>44576.897916666669</v>
      </c>
      <c r="J417" s="234">
        <v>44576.897916666669</v>
      </c>
      <c r="K417" s="1"/>
      <c r="L417" s="1">
        <f t="shared" si="53"/>
        <v>1</v>
      </c>
      <c r="M417" s="198">
        <f t="shared" si="54"/>
        <v>1</v>
      </c>
      <c r="N417" s="169">
        <f t="shared" si="49"/>
        <v>0</v>
      </c>
      <c r="O417" s="198" t="s">
        <v>168</v>
      </c>
      <c r="P417" s="182">
        <v>0</v>
      </c>
      <c r="Q417" s="182">
        <f>HLOOKUP(O417,Pesos!$C$4:$H$8,3,FALSE)*P417</f>
        <v>0</v>
      </c>
      <c r="R417" s="182">
        <v>0</v>
      </c>
      <c r="S417" s="182">
        <f>HLOOKUP(O417,Pesos!$C$4:$H$8,4,FALSE)*R417</f>
        <v>0</v>
      </c>
      <c r="T417" s="182">
        <v>0</v>
      </c>
      <c r="U417" s="182">
        <f>HLOOKUP(O417,Pesos!$C$4:$H$8,4,FALSE)*T417</f>
        <v>0</v>
      </c>
      <c r="V417" s="182">
        <f t="shared" si="55"/>
        <v>0</v>
      </c>
    </row>
    <row r="418" spans="2:22">
      <c r="B418" s="1" t="s">
        <v>235</v>
      </c>
      <c r="C418" s="1" t="s">
        <v>770</v>
      </c>
      <c r="D418" s="304">
        <v>350145</v>
      </c>
      <c r="E418" s="1" t="s">
        <v>939</v>
      </c>
      <c r="F418" s="1" t="s">
        <v>940</v>
      </c>
      <c r="G418" s="189" t="s">
        <v>941</v>
      </c>
      <c r="H418" s="234">
        <v>44575.8</v>
      </c>
      <c r="I418" s="234">
        <v>44576.895138888889</v>
      </c>
      <c r="J418" s="234">
        <v>44576.895138888889</v>
      </c>
      <c r="K418" s="1"/>
      <c r="L418" s="1">
        <f t="shared" si="53"/>
        <v>1</v>
      </c>
      <c r="M418" s="198">
        <f t="shared" si="54"/>
        <v>1</v>
      </c>
      <c r="N418" s="169">
        <f t="shared" si="49"/>
        <v>0</v>
      </c>
      <c r="O418" s="198" t="s">
        <v>168</v>
      </c>
      <c r="P418" s="182">
        <v>0</v>
      </c>
      <c r="Q418" s="182">
        <f>HLOOKUP(O418,Pesos!$C$4:$H$8,3,FALSE)*P418</f>
        <v>0</v>
      </c>
      <c r="R418" s="182">
        <v>0</v>
      </c>
      <c r="S418" s="182">
        <f>HLOOKUP(O418,Pesos!$C$4:$H$8,4,FALSE)*R418</f>
        <v>0</v>
      </c>
      <c r="T418" s="182">
        <v>0</v>
      </c>
      <c r="U418" s="182">
        <f>HLOOKUP(O418,Pesos!$C$4:$H$8,4,FALSE)*T418</f>
        <v>0</v>
      </c>
      <c r="V418" s="182">
        <f t="shared" si="55"/>
        <v>0</v>
      </c>
    </row>
    <row r="419" spans="2:22">
      <c r="B419" s="1" t="s">
        <v>235</v>
      </c>
      <c r="C419" s="1" t="s">
        <v>770</v>
      </c>
      <c r="D419" s="304">
        <v>350747</v>
      </c>
      <c r="E419" s="1" t="s">
        <v>1560</v>
      </c>
      <c r="F419" s="1" t="s">
        <v>1561</v>
      </c>
      <c r="G419" s="189" t="s">
        <v>1562</v>
      </c>
      <c r="H419" s="234">
        <v>44575.801388888889</v>
      </c>
      <c r="I419" s="234">
        <v>44576.885416666664</v>
      </c>
      <c r="J419" s="234">
        <v>44576.885416666664</v>
      </c>
      <c r="K419" s="1"/>
      <c r="L419" s="1">
        <f t="shared" si="53"/>
        <v>1</v>
      </c>
      <c r="M419" s="198">
        <f t="shared" si="54"/>
        <v>1</v>
      </c>
      <c r="N419" s="169">
        <f t="shared" si="49"/>
        <v>0</v>
      </c>
      <c r="O419" s="198" t="s">
        <v>168</v>
      </c>
      <c r="P419" s="182">
        <v>0</v>
      </c>
      <c r="Q419" s="182">
        <f>HLOOKUP(O419,Pesos!$C$4:$H$8,3,FALSE)*P419</f>
        <v>0</v>
      </c>
      <c r="R419" s="182">
        <v>0</v>
      </c>
      <c r="S419" s="182">
        <f>HLOOKUP(O419,Pesos!$C$4:$H$8,4,FALSE)*R419</f>
        <v>0</v>
      </c>
      <c r="T419" s="182">
        <v>0</v>
      </c>
      <c r="U419" s="182">
        <f>HLOOKUP(O419,Pesos!$C$4:$H$8,4,FALSE)*T419</f>
        <v>0</v>
      </c>
      <c r="V419" s="182">
        <f t="shared" si="55"/>
        <v>0</v>
      </c>
    </row>
    <row r="420" spans="2:22">
      <c r="B420" s="1" t="s">
        <v>235</v>
      </c>
      <c r="C420" s="1" t="s">
        <v>770</v>
      </c>
      <c r="D420" s="304">
        <v>352428</v>
      </c>
      <c r="E420" s="1" t="s">
        <v>1563</v>
      </c>
      <c r="F420" s="1" t="s">
        <v>1564</v>
      </c>
      <c r="G420" s="189" t="s">
        <v>806</v>
      </c>
      <c r="H420" s="234">
        <v>44575.695833333331</v>
      </c>
      <c r="I420" s="234">
        <v>44576.879861111112</v>
      </c>
      <c r="J420" s="234">
        <v>44576.879861111112</v>
      </c>
      <c r="K420" s="1"/>
      <c r="L420" s="1">
        <f t="shared" si="53"/>
        <v>1</v>
      </c>
      <c r="M420" s="198">
        <f t="shared" si="54"/>
        <v>1</v>
      </c>
      <c r="N420" s="169">
        <f t="shared" si="49"/>
        <v>0</v>
      </c>
      <c r="O420" s="198" t="s">
        <v>168</v>
      </c>
      <c r="P420" s="182">
        <v>0</v>
      </c>
      <c r="Q420" s="182">
        <f>HLOOKUP(O420,Pesos!$C$4:$H$8,3,FALSE)*P420</f>
        <v>0</v>
      </c>
      <c r="R420" s="182">
        <v>0</v>
      </c>
      <c r="S420" s="182">
        <f>HLOOKUP(O420,Pesos!$C$4:$H$8,4,FALSE)*R420</f>
        <v>0</v>
      </c>
      <c r="T420" s="182">
        <v>0</v>
      </c>
      <c r="U420" s="182">
        <f>HLOOKUP(O420,Pesos!$C$4:$H$8,4,FALSE)*T420</f>
        <v>0</v>
      </c>
      <c r="V420" s="182">
        <f t="shared" si="55"/>
        <v>0</v>
      </c>
    </row>
    <row r="421" spans="2:22">
      <c r="B421" s="1" t="s">
        <v>235</v>
      </c>
      <c r="C421" s="1" t="s">
        <v>770</v>
      </c>
      <c r="D421" s="304">
        <v>350308</v>
      </c>
      <c r="E421" s="1" t="s">
        <v>1565</v>
      </c>
      <c r="F421" s="1" t="s">
        <v>1566</v>
      </c>
      <c r="G421" s="189" t="s">
        <v>1567</v>
      </c>
      <c r="H421" s="234">
        <v>44575.800694444442</v>
      </c>
      <c r="I421" s="234">
        <v>44575.800694444442</v>
      </c>
      <c r="J421" s="234">
        <v>44575.800694444442</v>
      </c>
      <c r="K421" s="1"/>
      <c r="L421" s="1">
        <f t="shared" si="53"/>
        <v>1</v>
      </c>
      <c r="M421" s="198">
        <f t="shared" si="54"/>
        <v>1</v>
      </c>
      <c r="N421" s="169">
        <f t="shared" si="49"/>
        <v>0</v>
      </c>
      <c r="O421" s="198" t="s">
        <v>168</v>
      </c>
      <c r="P421" s="182">
        <v>0</v>
      </c>
      <c r="Q421" s="182">
        <f>HLOOKUP(O421,Pesos!$C$4:$H$8,3,FALSE)*P421</f>
        <v>0</v>
      </c>
      <c r="R421" s="182">
        <v>0</v>
      </c>
      <c r="S421" s="182">
        <f>HLOOKUP(O421,Pesos!$C$4:$H$8,4,FALSE)*R421</f>
        <v>0</v>
      </c>
      <c r="T421" s="182">
        <v>0</v>
      </c>
      <c r="U421" s="182">
        <f>HLOOKUP(O421,Pesos!$C$4:$H$8,4,FALSE)*T421</f>
        <v>0</v>
      </c>
      <c r="V421" s="182">
        <f t="shared" si="55"/>
        <v>0</v>
      </c>
    </row>
    <row r="422" spans="2:22">
      <c r="B422" s="1" t="s">
        <v>235</v>
      </c>
      <c r="C422" s="1" t="s">
        <v>770</v>
      </c>
      <c r="D422" s="304">
        <v>352183</v>
      </c>
      <c r="E422" s="1" t="s">
        <v>1568</v>
      </c>
      <c r="F422" s="1" t="s">
        <v>1569</v>
      </c>
      <c r="G422" s="189" t="s">
        <v>1171</v>
      </c>
      <c r="H422" s="234">
        <v>44575.739583333336</v>
      </c>
      <c r="I422" s="234">
        <v>44575.739583333336</v>
      </c>
      <c r="J422" s="234">
        <v>44575.739583333336</v>
      </c>
      <c r="K422" s="1"/>
      <c r="L422" s="1">
        <f t="shared" si="53"/>
        <v>1</v>
      </c>
      <c r="M422" s="198">
        <f t="shared" si="54"/>
        <v>1</v>
      </c>
      <c r="N422" s="169">
        <f t="shared" si="49"/>
        <v>0</v>
      </c>
      <c r="O422" s="198" t="s">
        <v>168</v>
      </c>
      <c r="P422" s="182">
        <v>0</v>
      </c>
      <c r="Q422" s="182">
        <f>HLOOKUP(O422,Pesos!$C$4:$H$8,3,FALSE)*P422</f>
        <v>0</v>
      </c>
      <c r="R422" s="182">
        <v>0</v>
      </c>
      <c r="S422" s="182">
        <f>HLOOKUP(O422,Pesos!$C$4:$H$8,4,FALSE)*R422</f>
        <v>0</v>
      </c>
      <c r="T422" s="182">
        <v>0</v>
      </c>
      <c r="U422" s="182">
        <f>HLOOKUP(O422,Pesos!$C$4:$H$8,4,FALSE)*T422</f>
        <v>0</v>
      </c>
      <c r="V422" s="182">
        <f t="shared" si="55"/>
        <v>0</v>
      </c>
    </row>
    <row r="423" spans="2:22">
      <c r="B423" s="1" t="s">
        <v>235</v>
      </c>
      <c r="C423" s="1" t="s">
        <v>770</v>
      </c>
      <c r="D423" s="304">
        <v>351914</v>
      </c>
      <c r="E423" s="1" t="s">
        <v>1570</v>
      </c>
      <c r="F423" s="1" t="s">
        <v>1571</v>
      </c>
      <c r="G423" s="189" t="s">
        <v>790</v>
      </c>
      <c r="H423" s="234">
        <v>44575.563888888886</v>
      </c>
      <c r="I423" s="234">
        <v>44575.61041666667</v>
      </c>
      <c r="J423" s="234">
        <v>44575.61041666667</v>
      </c>
      <c r="K423" s="1"/>
      <c r="L423" s="1">
        <f t="shared" si="53"/>
        <v>1</v>
      </c>
      <c r="M423" s="198">
        <f t="shared" si="54"/>
        <v>1</v>
      </c>
      <c r="N423" s="169">
        <f t="shared" si="49"/>
        <v>0</v>
      </c>
      <c r="O423" s="198" t="s">
        <v>168</v>
      </c>
      <c r="P423" s="182">
        <v>0</v>
      </c>
      <c r="Q423" s="182">
        <f>HLOOKUP(O423,Pesos!$C$4:$H$8,3,FALSE)*P423</f>
        <v>0</v>
      </c>
      <c r="R423" s="182">
        <v>0</v>
      </c>
      <c r="S423" s="182">
        <f>HLOOKUP(O423,Pesos!$C$4:$H$8,4,FALSE)*R423</f>
        <v>0</v>
      </c>
      <c r="T423" s="182">
        <v>0</v>
      </c>
      <c r="U423" s="182">
        <f>HLOOKUP(O423,Pesos!$C$4:$H$8,4,FALSE)*T423</f>
        <v>0</v>
      </c>
      <c r="V423" s="182">
        <f t="shared" si="55"/>
        <v>0</v>
      </c>
    </row>
    <row r="424" spans="2:22">
      <c r="B424" s="1" t="s">
        <v>235</v>
      </c>
      <c r="C424" s="1" t="s">
        <v>770</v>
      </c>
      <c r="D424" s="304">
        <v>351186</v>
      </c>
      <c r="E424" s="1" t="s">
        <v>1572</v>
      </c>
      <c r="F424" s="1" t="s">
        <v>1573</v>
      </c>
      <c r="G424" s="189" t="s">
        <v>1153</v>
      </c>
      <c r="H424" s="234">
        <v>44573.67083333333</v>
      </c>
      <c r="I424" s="234">
        <v>44574.612500000003</v>
      </c>
      <c r="J424" s="234">
        <v>44574.612500000003</v>
      </c>
      <c r="K424" s="1"/>
      <c r="L424" s="1">
        <f t="shared" si="53"/>
        <v>1</v>
      </c>
      <c r="M424" s="198">
        <f t="shared" si="54"/>
        <v>1</v>
      </c>
      <c r="N424" s="169">
        <f t="shared" si="49"/>
        <v>0</v>
      </c>
      <c r="O424" s="198" t="s">
        <v>168</v>
      </c>
      <c r="P424" s="182">
        <v>0</v>
      </c>
      <c r="Q424" s="182">
        <f>HLOOKUP(O424,Pesos!$C$4:$H$8,3,FALSE)*P424</f>
        <v>0</v>
      </c>
      <c r="R424" s="182">
        <v>0</v>
      </c>
      <c r="S424" s="182">
        <f>HLOOKUP(O424,Pesos!$C$4:$H$8,4,FALSE)*R424</f>
        <v>0</v>
      </c>
      <c r="T424" s="182">
        <v>0</v>
      </c>
      <c r="U424" s="182">
        <f>HLOOKUP(O424,Pesos!$C$4:$H$8,4,FALSE)*T424</f>
        <v>0</v>
      </c>
      <c r="V424" s="182">
        <f t="shared" si="55"/>
        <v>0</v>
      </c>
    </row>
    <row r="425" spans="2:22">
      <c r="B425" s="1" t="s">
        <v>235</v>
      </c>
      <c r="C425" s="1" t="s">
        <v>770</v>
      </c>
      <c r="D425" s="304">
        <v>350681</v>
      </c>
      <c r="E425" s="1" t="s">
        <v>1574</v>
      </c>
      <c r="F425" s="1" t="s">
        <v>1575</v>
      </c>
      <c r="G425" s="189" t="s">
        <v>773</v>
      </c>
      <c r="H425" s="234">
        <v>44572.780555555553</v>
      </c>
      <c r="I425" s="234">
        <v>44574.609027777777</v>
      </c>
      <c r="J425" s="234">
        <v>44574.609027777777</v>
      </c>
      <c r="K425" s="1"/>
      <c r="L425" s="1">
        <f t="shared" si="53"/>
        <v>2</v>
      </c>
      <c r="M425" s="198">
        <f t="shared" si="54"/>
        <v>2</v>
      </c>
      <c r="N425" s="169">
        <f t="shared" si="49"/>
        <v>0</v>
      </c>
      <c r="O425" s="198" t="s">
        <v>168</v>
      </c>
      <c r="P425" s="182">
        <v>0</v>
      </c>
      <c r="Q425" s="182">
        <f>HLOOKUP(O425,Pesos!$C$4:$H$8,3,FALSE)*P425</f>
        <v>0</v>
      </c>
      <c r="R425" s="182">
        <v>0</v>
      </c>
      <c r="S425" s="182">
        <f>HLOOKUP(O425,Pesos!$C$4:$H$8,4,FALSE)*R425</f>
        <v>0</v>
      </c>
      <c r="T425" s="182">
        <v>0</v>
      </c>
      <c r="U425" s="182">
        <f>HLOOKUP(O425,Pesos!$C$4:$H$8,4,FALSE)*T425</f>
        <v>0</v>
      </c>
      <c r="V425" s="182">
        <f t="shared" si="55"/>
        <v>0</v>
      </c>
    </row>
    <row r="426" spans="2:22">
      <c r="B426" s="1" t="s">
        <v>235</v>
      </c>
      <c r="C426" s="1" t="s">
        <v>770</v>
      </c>
      <c r="D426" s="304">
        <v>352210</v>
      </c>
      <c r="E426" s="1" t="s">
        <v>1576</v>
      </c>
      <c r="F426" s="1" t="s">
        <v>1577</v>
      </c>
      <c r="G426" s="189" t="s">
        <v>881</v>
      </c>
      <c r="H426" s="234">
        <v>44573.914583333331</v>
      </c>
      <c r="I426" s="234">
        <v>44573.933333333334</v>
      </c>
      <c r="J426" s="234">
        <v>44573.933333333334</v>
      </c>
      <c r="K426" s="1"/>
      <c r="L426" s="1">
        <f t="shared" si="53"/>
        <v>1</v>
      </c>
      <c r="M426" s="198">
        <f t="shared" si="54"/>
        <v>1</v>
      </c>
      <c r="N426" s="169">
        <f t="shared" si="49"/>
        <v>0</v>
      </c>
      <c r="O426" s="198" t="s">
        <v>168</v>
      </c>
      <c r="P426" s="182">
        <v>0</v>
      </c>
      <c r="Q426" s="182">
        <f>HLOOKUP(O426,Pesos!$C$4:$H$8,3,FALSE)*P426</f>
        <v>0</v>
      </c>
      <c r="R426" s="182">
        <v>0</v>
      </c>
      <c r="S426" s="182">
        <f>HLOOKUP(O426,Pesos!$C$4:$H$8,4,FALSE)*R426</f>
        <v>0</v>
      </c>
      <c r="T426" s="182">
        <v>0</v>
      </c>
      <c r="U426" s="182">
        <f>HLOOKUP(O426,Pesos!$C$4:$H$8,4,FALSE)*T426</f>
        <v>0</v>
      </c>
      <c r="V426" s="182">
        <f t="shared" si="55"/>
        <v>0</v>
      </c>
    </row>
    <row r="427" spans="2:22">
      <c r="B427" s="1" t="s">
        <v>235</v>
      </c>
      <c r="C427" s="1" t="s">
        <v>770</v>
      </c>
      <c r="D427" s="304">
        <v>351657</v>
      </c>
      <c r="E427" s="1" t="s">
        <v>1578</v>
      </c>
      <c r="F427" s="1" t="s">
        <v>1579</v>
      </c>
      <c r="G427" s="189" t="s">
        <v>790</v>
      </c>
      <c r="H427" s="234">
        <v>44573.452777777777</v>
      </c>
      <c r="I427" s="234">
        <v>44573.611111111109</v>
      </c>
      <c r="J427" s="234">
        <v>44573.611111111109</v>
      </c>
      <c r="K427" s="1"/>
      <c r="L427" s="1">
        <f t="shared" si="53"/>
        <v>1</v>
      </c>
      <c r="M427" s="198">
        <f t="shared" si="54"/>
        <v>1</v>
      </c>
      <c r="N427" s="169">
        <f t="shared" si="49"/>
        <v>0</v>
      </c>
      <c r="O427" s="198" t="s">
        <v>168</v>
      </c>
      <c r="P427" s="182">
        <v>0</v>
      </c>
      <c r="Q427" s="182">
        <f>HLOOKUP(O427,Pesos!$C$4:$H$8,3,FALSE)*P427</f>
        <v>0</v>
      </c>
      <c r="R427" s="182">
        <v>0</v>
      </c>
      <c r="S427" s="182">
        <f>HLOOKUP(O427,Pesos!$C$4:$H$8,4,FALSE)*R427</f>
        <v>0</v>
      </c>
      <c r="T427" s="182">
        <v>0</v>
      </c>
      <c r="U427" s="182">
        <f>HLOOKUP(O427,Pesos!$C$4:$H$8,4,FALSE)*T427</f>
        <v>0</v>
      </c>
      <c r="V427" s="182">
        <f t="shared" si="55"/>
        <v>0</v>
      </c>
    </row>
    <row r="428" spans="2:22">
      <c r="B428" s="1" t="s">
        <v>235</v>
      </c>
      <c r="C428" s="1" t="s">
        <v>770</v>
      </c>
      <c r="D428" s="304">
        <v>350054</v>
      </c>
      <c r="E428" s="1" t="s">
        <v>1580</v>
      </c>
      <c r="F428" s="1" t="s">
        <v>1581</v>
      </c>
      <c r="G428" s="189" t="s">
        <v>1582</v>
      </c>
      <c r="H428" s="234">
        <v>44571.807638888888</v>
      </c>
      <c r="I428" s="234">
        <v>44572.45416666667</v>
      </c>
      <c r="J428" s="234">
        <v>44572.45416666667</v>
      </c>
      <c r="K428" s="1"/>
      <c r="L428" s="1">
        <f t="shared" si="53"/>
        <v>1</v>
      </c>
      <c r="M428" s="198">
        <f t="shared" si="54"/>
        <v>1</v>
      </c>
      <c r="N428" s="169">
        <f t="shared" si="49"/>
        <v>0</v>
      </c>
      <c r="O428" s="198" t="s">
        <v>168</v>
      </c>
      <c r="P428" s="182">
        <v>0</v>
      </c>
      <c r="Q428" s="182">
        <f>HLOOKUP(O428,Pesos!$C$4:$H$8,3,FALSE)*P428</f>
        <v>0</v>
      </c>
      <c r="R428" s="182">
        <v>0</v>
      </c>
      <c r="S428" s="182">
        <f>HLOOKUP(O428,Pesos!$C$4:$H$8,4,FALSE)*R428</f>
        <v>0</v>
      </c>
      <c r="T428" s="182">
        <v>0</v>
      </c>
      <c r="U428" s="182">
        <f>HLOOKUP(O428,Pesos!$C$4:$H$8,4,FALSE)*T428</f>
        <v>0</v>
      </c>
      <c r="V428" s="182">
        <f t="shared" si="55"/>
        <v>0</v>
      </c>
    </row>
    <row r="429" spans="2:22">
      <c r="B429" s="1" t="s">
        <v>235</v>
      </c>
      <c r="C429" s="1" t="s">
        <v>770</v>
      </c>
      <c r="D429" s="304">
        <v>350958</v>
      </c>
      <c r="E429" s="1" t="s">
        <v>949</v>
      </c>
      <c r="F429" s="1" t="s">
        <v>950</v>
      </c>
      <c r="G429" s="189" t="s">
        <v>773</v>
      </c>
      <c r="H429" s="234">
        <v>44571.731249999997</v>
      </c>
      <c r="I429" s="234">
        <v>44572.45</v>
      </c>
      <c r="J429" s="234">
        <v>44572.45</v>
      </c>
      <c r="K429" s="1"/>
      <c r="L429" s="1">
        <f t="shared" si="53"/>
        <v>1</v>
      </c>
      <c r="M429" s="198">
        <f t="shared" si="54"/>
        <v>1</v>
      </c>
      <c r="N429" s="169">
        <f t="shared" si="49"/>
        <v>0</v>
      </c>
      <c r="O429" s="198" t="s">
        <v>168</v>
      </c>
      <c r="P429" s="182">
        <v>0</v>
      </c>
      <c r="Q429" s="182">
        <f>HLOOKUP(O429,Pesos!$C$4:$H$8,3,FALSE)*P429</f>
        <v>0</v>
      </c>
      <c r="R429" s="182">
        <v>0</v>
      </c>
      <c r="S429" s="182">
        <f>HLOOKUP(O429,Pesos!$C$4:$H$8,4,FALSE)*R429</f>
        <v>0</v>
      </c>
      <c r="T429" s="182">
        <v>0</v>
      </c>
      <c r="U429" s="182">
        <f>HLOOKUP(O429,Pesos!$C$4:$H$8,4,FALSE)*T429</f>
        <v>0</v>
      </c>
      <c r="V429" s="182">
        <f t="shared" si="55"/>
        <v>0</v>
      </c>
    </row>
    <row r="430" spans="2:22">
      <c r="B430" s="1" t="s">
        <v>235</v>
      </c>
      <c r="C430" s="1" t="s">
        <v>770</v>
      </c>
      <c r="D430" s="304">
        <v>348926</v>
      </c>
      <c r="E430" s="1" t="s">
        <v>1583</v>
      </c>
      <c r="F430" s="1" t="s">
        <v>1584</v>
      </c>
      <c r="G430" s="189" t="s">
        <v>1476</v>
      </c>
      <c r="H430" s="234">
        <v>44571.724999999999</v>
      </c>
      <c r="I430" s="234">
        <v>44572.449305555558</v>
      </c>
      <c r="J430" s="234">
        <v>44572.449305555558</v>
      </c>
      <c r="K430" s="1"/>
      <c r="L430" s="1">
        <f t="shared" si="53"/>
        <v>1</v>
      </c>
      <c r="M430" s="198">
        <f t="shared" si="54"/>
        <v>1</v>
      </c>
      <c r="N430" s="169">
        <f t="shared" si="49"/>
        <v>0</v>
      </c>
      <c r="O430" s="198" t="s">
        <v>168</v>
      </c>
      <c r="P430" s="182">
        <v>0</v>
      </c>
      <c r="Q430" s="182">
        <f>HLOOKUP(O430,Pesos!$C$4:$H$8,3,FALSE)*P430</f>
        <v>0</v>
      </c>
      <c r="R430" s="182">
        <v>0</v>
      </c>
      <c r="S430" s="182">
        <f>HLOOKUP(O430,Pesos!$C$4:$H$8,4,FALSE)*R430</f>
        <v>0</v>
      </c>
      <c r="T430" s="182">
        <v>0</v>
      </c>
      <c r="U430" s="182">
        <f>HLOOKUP(O430,Pesos!$C$4:$H$8,4,FALSE)*T430</f>
        <v>0</v>
      </c>
      <c r="V430" s="182">
        <f t="shared" si="55"/>
        <v>0</v>
      </c>
    </row>
    <row r="431" spans="2:22">
      <c r="B431" s="1" t="s">
        <v>235</v>
      </c>
      <c r="C431" s="1" t="s">
        <v>770</v>
      </c>
      <c r="D431" s="304">
        <v>350736</v>
      </c>
      <c r="E431" s="1" t="s">
        <v>1585</v>
      </c>
      <c r="F431" s="1" t="s">
        <v>1586</v>
      </c>
      <c r="G431" s="189" t="s">
        <v>944</v>
      </c>
      <c r="H431" s="234">
        <v>44568.814583333333</v>
      </c>
      <c r="I431" s="234">
        <v>44571.8125</v>
      </c>
      <c r="J431" s="234">
        <v>44571.8125</v>
      </c>
      <c r="K431" s="1"/>
      <c r="L431" s="1">
        <f t="shared" si="53"/>
        <v>3</v>
      </c>
      <c r="M431" s="198">
        <v>28</v>
      </c>
      <c r="N431" s="169">
        <f t="shared" si="49"/>
        <v>8.3333333333333339</v>
      </c>
      <c r="O431" s="198" t="s">
        <v>168</v>
      </c>
      <c r="P431" s="182">
        <v>0</v>
      </c>
      <c r="Q431" s="182">
        <f>HLOOKUP(O431,Pesos!$C$4:$H$8,3,FALSE)*P431</f>
        <v>0</v>
      </c>
      <c r="R431" s="182">
        <v>0</v>
      </c>
      <c r="S431" s="182">
        <f>HLOOKUP(O431,Pesos!$C$4:$H$8,4,FALSE)*R431</f>
        <v>0</v>
      </c>
      <c r="T431" s="182">
        <v>0</v>
      </c>
      <c r="U431" s="182">
        <f>HLOOKUP(O431,Pesos!$C$4:$H$8,4,FALSE)*T431</f>
        <v>0</v>
      </c>
      <c r="V431" s="182">
        <f t="shared" si="55"/>
        <v>0</v>
      </c>
    </row>
    <row r="432" spans="2:22">
      <c r="B432" s="1" t="s">
        <v>235</v>
      </c>
      <c r="C432" s="1" t="s">
        <v>770</v>
      </c>
      <c r="D432" s="304">
        <v>351049</v>
      </c>
      <c r="E432" s="1" t="s">
        <v>1587</v>
      </c>
      <c r="F432" s="1" t="s">
        <v>1588</v>
      </c>
      <c r="G432" s="189" t="s">
        <v>1589</v>
      </c>
      <c r="H432" s="234">
        <v>44571.775694444441</v>
      </c>
      <c r="I432" s="234">
        <v>44571.810416666667</v>
      </c>
      <c r="J432" s="234">
        <v>44571.810416666667</v>
      </c>
      <c r="K432" s="1"/>
      <c r="L432" s="1">
        <f t="shared" si="53"/>
        <v>1</v>
      </c>
      <c r="M432" s="198">
        <f>IF(EXACT(_xlfn.DAYS(H432,J432),0),1,_xlfn.DAYS(J432,H432))</f>
        <v>1</v>
      </c>
      <c r="N432" s="169">
        <f t="shared" si="49"/>
        <v>0</v>
      </c>
      <c r="O432" s="198" t="s">
        <v>168</v>
      </c>
      <c r="P432" s="182">
        <v>0</v>
      </c>
      <c r="Q432" s="182">
        <f>HLOOKUP(O432,Pesos!$C$4:$H$8,3,FALSE)*P432</f>
        <v>0</v>
      </c>
      <c r="R432" s="182">
        <v>0</v>
      </c>
      <c r="S432" s="182">
        <f>HLOOKUP(O432,Pesos!$C$4:$H$8,4,FALSE)*R432</f>
        <v>0</v>
      </c>
      <c r="T432" s="182">
        <v>0</v>
      </c>
      <c r="U432" s="182">
        <f>HLOOKUP(O432,Pesos!$C$4:$H$8,4,FALSE)*T432</f>
        <v>0</v>
      </c>
      <c r="V432" s="182">
        <f t="shared" si="55"/>
        <v>0</v>
      </c>
    </row>
    <row r="433" spans="2:22">
      <c r="B433" s="1" t="s">
        <v>235</v>
      </c>
      <c r="C433" s="1" t="s">
        <v>770</v>
      </c>
      <c r="D433" s="304">
        <v>351054</v>
      </c>
      <c r="E433" s="1" t="s">
        <v>1590</v>
      </c>
      <c r="F433" s="1" t="s">
        <v>1591</v>
      </c>
      <c r="G433" s="189" t="s">
        <v>1589</v>
      </c>
      <c r="H433" s="234">
        <v>44571.722222222219</v>
      </c>
      <c r="I433" s="234">
        <v>44571.80972222222</v>
      </c>
      <c r="J433" s="234">
        <v>44571.80972222222</v>
      </c>
      <c r="K433" s="1"/>
      <c r="L433" s="1">
        <f t="shared" si="53"/>
        <v>1</v>
      </c>
      <c r="M433" s="198">
        <f>IF(EXACT(_xlfn.DAYS(H433,J433),0),1,_xlfn.DAYS(J433,H433))</f>
        <v>1</v>
      </c>
      <c r="N433" s="169">
        <f t="shared" si="49"/>
        <v>0</v>
      </c>
      <c r="O433" s="198" t="s">
        <v>168</v>
      </c>
      <c r="P433" s="182">
        <v>0</v>
      </c>
      <c r="Q433" s="182">
        <f>HLOOKUP(O433,Pesos!$C$4:$H$8,3,FALSE)*P433</f>
        <v>0</v>
      </c>
      <c r="R433" s="182">
        <v>0</v>
      </c>
      <c r="S433" s="182">
        <f>HLOOKUP(O433,Pesos!$C$4:$H$8,4,FALSE)*R433</f>
        <v>0</v>
      </c>
      <c r="T433" s="182">
        <v>0</v>
      </c>
      <c r="U433" s="182">
        <f>HLOOKUP(O433,Pesos!$C$4:$H$8,4,FALSE)*T433</f>
        <v>0</v>
      </c>
      <c r="V433" s="182">
        <f t="shared" si="55"/>
        <v>0</v>
      </c>
    </row>
    <row r="434" spans="2:22">
      <c r="B434" s="1" t="s">
        <v>235</v>
      </c>
      <c r="C434" s="1" t="s">
        <v>770</v>
      </c>
      <c r="D434" s="304">
        <v>347407</v>
      </c>
      <c r="E434" s="1" t="s">
        <v>1592</v>
      </c>
      <c r="F434" s="1" t="s">
        <v>1593</v>
      </c>
      <c r="G434" s="189" t="s">
        <v>801</v>
      </c>
      <c r="H434" s="234">
        <v>44568.738888888889</v>
      </c>
      <c r="I434" s="234">
        <v>44568.963194444441</v>
      </c>
      <c r="J434" s="234">
        <v>44568.963194444441</v>
      </c>
      <c r="K434" s="1"/>
      <c r="L434" s="1">
        <f t="shared" si="53"/>
        <v>1</v>
      </c>
      <c r="M434" s="198">
        <f>IF(EXACT(_xlfn.DAYS(H434,J434),0),1,_xlfn.DAYS(J434,H434))</f>
        <v>1</v>
      </c>
      <c r="N434" s="169">
        <f t="shared" si="49"/>
        <v>0</v>
      </c>
      <c r="O434" s="198" t="s">
        <v>168</v>
      </c>
      <c r="P434" s="182">
        <v>0</v>
      </c>
      <c r="Q434" s="182">
        <f>HLOOKUP(O434,Pesos!$C$4:$H$8,3,FALSE)*P434</f>
        <v>0</v>
      </c>
      <c r="R434" s="182">
        <v>0</v>
      </c>
      <c r="S434" s="182">
        <f>HLOOKUP(O434,Pesos!$C$4:$H$8,4,FALSE)*R434</f>
        <v>0</v>
      </c>
      <c r="T434" s="182">
        <v>0</v>
      </c>
      <c r="U434" s="182">
        <f>HLOOKUP(O434,Pesos!$C$4:$H$8,4,FALSE)*T434</f>
        <v>0</v>
      </c>
      <c r="V434" s="182">
        <f t="shared" si="55"/>
        <v>0</v>
      </c>
    </row>
    <row r="435" spans="2:22">
      <c r="B435" s="1" t="s">
        <v>235</v>
      </c>
      <c r="C435" s="1" t="s">
        <v>770</v>
      </c>
      <c r="D435" s="304">
        <v>367079</v>
      </c>
      <c r="E435" s="1" t="s">
        <v>1594</v>
      </c>
      <c r="F435" s="1" t="s">
        <v>1595</v>
      </c>
      <c r="G435" s="189" t="s">
        <v>779</v>
      </c>
      <c r="H435" s="234">
        <v>44638.500694444447</v>
      </c>
      <c r="I435" s="234">
        <v>44638.500694444447</v>
      </c>
      <c r="J435" s="234">
        <v>44638.500694444447</v>
      </c>
      <c r="K435" s="1"/>
      <c r="L435" s="1">
        <f t="shared" ref="L435:L440" si="56">IF(EXACT(_xlfn.DAYS(H435,I435),0),1,_xlfn.DAYS(I435,H435))</f>
        <v>1</v>
      </c>
      <c r="M435" s="198">
        <f t="shared" ref="M435:M440" si="57">IF(EXACT(_xlfn.DAYS(H435,J435),0),1,_xlfn.DAYS(J435,H435))</f>
        <v>1</v>
      </c>
      <c r="N435" s="169">
        <f t="shared" si="49"/>
        <v>0</v>
      </c>
      <c r="O435" s="198" t="s">
        <v>168</v>
      </c>
      <c r="P435" s="182">
        <v>0</v>
      </c>
      <c r="Q435" s="182">
        <f>HLOOKUP(O435,Pesos!$C$4:$H$8,3,FALSE)*P435</f>
        <v>0</v>
      </c>
      <c r="R435" s="182">
        <v>0</v>
      </c>
      <c r="S435" s="182">
        <f>HLOOKUP(O435,Pesos!$C$4:$H$8,4,FALSE)*R435</f>
        <v>0</v>
      </c>
      <c r="T435" s="182">
        <v>0</v>
      </c>
      <c r="U435" s="182">
        <f>HLOOKUP(O435,Pesos!$C$4:$H$8,4,FALSE)*T435</f>
        <v>0</v>
      </c>
      <c r="V435" s="182">
        <f t="shared" ref="V435:V440" si="58">Q435+S435+U435</f>
        <v>0</v>
      </c>
    </row>
    <row r="436" spans="2:22">
      <c r="B436" s="1" t="s">
        <v>235</v>
      </c>
      <c r="C436" s="1" t="s">
        <v>770</v>
      </c>
      <c r="D436" s="304">
        <v>366906</v>
      </c>
      <c r="E436" s="1" t="s">
        <v>1596</v>
      </c>
      <c r="F436" s="1" t="s">
        <v>1597</v>
      </c>
      <c r="G436" s="189" t="s">
        <v>773</v>
      </c>
      <c r="H436" s="234">
        <v>44636.411805555559</v>
      </c>
      <c r="I436" s="234">
        <v>44636.411805555559</v>
      </c>
      <c r="J436" s="234">
        <v>44636.927083333336</v>
      </c>
      <c r="K436" s="1"/>
      <c r="L436" s="1">
        <f t="shared" si="56"/>
        <v>1</v>
      </c>
      <c r="M436" s="198">
        <f t="shared" si="57"/>
        <v>1</v>
      </c>
      <c r="N436" s="169">
        <f t="shared" ref="N436:N475" si="59">(M436-L436)/L436</f>
        <v>0</v>
      </c>
      <c r="O436" s="198" t="s">
        <v>168</v>
      </c>
      <c r="P436" s="182">
        <v>0</v>
      </c>
      <c r="Q436" s="182">
        <f>HLOOKUP(O436,Pesos!$C$4:$H$8,3,FALSE)*P436</f>
        <v>0</v>
      </c>
      <c r="R436" s="182">
        <v>0</v>
      </c>
      <c r="S436" s="182">
        <f>HLOOKUP(O436,Pesos!$C$4:$H$8,4,FALSE)*R436</f>
        <v>0</v>
      </c>
      <c r="T436" s="182">
        <v>0</v>
      </c>
      <c r="U436" s="182">
        <f>HLOOKUP(O436,Pesos!$C$4:$H$8,4,FALSE)*T436</f>
        <v>0</v>
      </c>
      <c r="V436" s="182">
        <f t="shared" si="58"/>
        <v>0</v>
      </c>
    </row>
    <row r="437" spans="2:22">
      <c r="B437" s="1" t="s">
        <v>235</v>
      </c>
      <c r="C437" s="1" t="s">
        <v>770</v>
      </c>
      <c r="D437" s="304">
        <v>365834</v>
      </c>
      <c r="E437" s="1" t="s">
        <v>1598</v>
      </c>
      <c r="F437" s="1" t="s">
        <v>1599</v>
      </c>
      <c r="G437" s="189" t="s">
        <v>871</v>
      </c>
      <c r="H437" s="234">
        <v>44636.441666666666</v>
      </c>
      <c r="I437" s="234">
        <v>44636.441666666666</v>
      </c>
      <c r="J437" s="234">
        <v>44636.923611111109</v>
      </c>
      <c r="K437" s="1"/>
      <c r="L437" s="1">
        <f t="shared" si="56"/>
        <v>1</v>
      </c>
      <c r="M437" s="198">
        <f t="shared" si="57"/>
        <v>1</v>
      </c>
      <c r="N437" s="169">
        <f t="shared" si="59"/>
        <v>0</v>
      </c>
      <c r="O437" s="198" t="s">
        <v>168</v>
      </c>
      <c r="P437" s="182">
        <v>0</v>
      </c>
      <c r="Q437" s="182">
        <f>HLOOKUP(O437,Pesos!$C$4:$H$8,3,FALSE)*P437</f>
        <v>0</v>
      </c>
      <c r="R437" s="182">
        <v>0</v>
      </c>
      <c r="S437" s="182">
        <f>HLOOKUP(O437,Pesos!$C$4:$H$8,4,FALSE)*R437</f>
        <v>0</v>
      </c>
      <c r="T437" s="182">
        <v>0</v>
      </c>
      <c r="U437" s="182">
        <f>HLOOKUP(O437,Pesos!$C$4:$H$8,4,FALSE)*T437</f>
        <v>0</v>
      </c>
      <c r="V437" s="182">
        <f t="shared" si="58"/>
        <v>0</v>
      </c>
    </row>
    <row r="438" spans="2:22">
      <c r="B438" s="1" t="s">
        <v>235</v>
      </c>
      <c r="C438" s="1" t="s">
        <v>770</v>
      </c>
      <c r="D438" s="304">
        <v>362933</v>
      </c>
      <c r="E438" s="1" t="s">
        <v>1600</v>
      </c>
      <c r="F438" s="1" t="s">
        <v>1601</v>
      </c>
      <c r="G438" s="189" t="s">
        <v>1153</v>
      </c>
      <c r="H438" s="234">
        <v>44635.762499999997</v>
      </c>
      <c r="I438" s="234">
        <v>44635.762499999997</v>
      </c>
      <c r="J438" s="234">
        <v>44635.872916666667</v>
      </c>
      <c r="K438" s="1"/>
      <c r="L438" s="1">
        <f t="shared" si="56"/>
        <v>1</v>
      </c>
      <c r="M438" s="198">
        <f t="shared" si="57"/>
        <v>1</v>
      </c>
      <c r="N438" s="169">
        <f t="shared" si="59"/>
        <v>0</v>
      </c>
      <c r="O438" s="198" t="s">
        <v>168</v>
      </c>
      <c r="P438" s="182">
        <v>0</v>
      </c>
      <c r="Q438" s="182">
        <f>HLOOKUP(O438,Pesos!$C$4:$H$8,3,FALSE)*P438</f>
        <v>0</v>
      </c>
      <c r="R438" s="182">
        <v>0</v>
      </c>
      <c r="S438" s="182">
        <f>HLOOKUP(O438,Pesos!$C$4:$H$8,4,FALSE)*R438</f>
        <v>0</v>
      </c>
      <c r="T438" s="182">
        <v>0</v>
      </c>
      <c r="U438" s="182">
        <f>HLOOKUP(O438,Pesos!$C$4:$H$8,4,FALSE)*T438</f>
        <v>0</v>
      </c>
      <c r="V438" s="182">
        <f t="shared" si="58"/>
        <v>0</v>
      </c>
    </row>
    <row r="439" spans="2:22">
      <c r="B439" s="1" t="s">
        <v>235</v>
      </c>
      <c r="C439" s="1" t="s">
        <v>770</v>
      </c>
      <c r="D439" s="304">
        <v>364240</v>
      </c>
      <c r="E439" s="1" t="s">
        <v>1602</v>
      </c>
      <c r="F439" s="1" t="s">
        <v>1603</v>
      </c>
      <c r="G439" s="189" t="s">
        <v>881</v>
      </c>
      <c r="H439" s="234">
        <v>44630</v>
      </c>
      <c r="I439" s="234">
        <v>44632.40625</v>
      </c>
      <c r="J439" s="234">
        <v>44633.351388888892</v>
      </c>
      <c r="K439" s="1"/>
      <c r="L439" s="1">
        <f t="shared" si="56"/>
        <v>2</v>
      </c>
      <c r="M439" s="198">
        <f t="shared" si="57"/>
        <v>3</v>
      </c>
      <c r="N439" s="169">
        <f t="shared" si="59"/>
        <v>0.5</v>
      </c>
      <c r="O439" s="198" t="s">
        <v>168</v>
      </c>
      <c r="P439" s="182">
        <v>0</v>
      </c>
      <c r="Q439" s="182">
        <f>HLOOKUP(O439,Pesos!$C$4:$H$8,3,FALSE)*P439</f>
        <v>0</v>
      </c>
      <c r="R439" s="182">
        <v>0</v>
      </c>
      <c r="S439" s="182">
        <f>HLOOKUP(O439,Pesos!$C$4:$H$8,4,FALSE)*R439</f>
        <v>0</v>
      </c>
      <c r="T439" s="182">
        <v>0</v>
      </c>
      <c r="U439" s="182">
        <f>HLOOKUP(O439,Pesos!$C$4:$H$8,4,FALSE)*T439</f>
        <v>0</v>
      </c>
      <c r="V439" s="182">
        <f t="shared" si="58"/>
        <v>0</v>
      </c>
    </row>
    <row r="440" spans="2:22">
      <c r="B440" s="1" t="s">
        <v>235</v>
      </c>
      <c r="C440" s="1"/>
      <c r="D440" s="304"/>
      <c r="E440" s="1" t="s">
        <v>1604</v>
      </c>
      <c r="F440" s="1" t="s">
        <v>1605</v>
      </c>
      <c r="G440" s="189" t="s">
        <v>1606</v>
      </c>
      <c r="H440" s="234">
        <v>44636</v>
      </c>
      <c r="I440" s="234">
        <v>44637</v>
      </c>
      <c r="J440" s="234">
        <v>44637</v>
      </c>
      <c r="K440" s="1"/>
      <c r="L440" s="1">
        <f t="shared" si="56"/>
        <v>1</v>
      </c>
      <c r="M440" s="198">
        <f t="shared" si="57"/>
        <v>1</v>
      </c>
      <c r="N440" s="169">
        <f t="shared" si="59"/>
        <v>0</v>
      </c>
      <c r="O440" s="198" t="s">
        <v>168</v>
      </c>
      <c r="P440" s="182">
        <v>0</v>
      </c>
      <c r="Q440" s="182">
        <f>HLOOKUP(O440,Pesos!$C$4:$H$8,3,FALSE)*P440</f>
        <v>0</v>
      </c>
      <c r="R440" s="182">
        <v>0</v>
      </c>
      <c r="S440" s="182">
        <f>HLOOKUP(O440,Pesos!$C$4:$H$8,4,FALSE)*R440</f>
        <v>0</v>
      </c>
      <c r="T440" s="182">
        <v>0</v>
      </c>
      <c r="U440" s="182">
        <f>HLOOKUP(O440,Pesos!$C$4:$H$8,4,FALSE)*T440</f>
        <v>0</v>
      </c>
      <c r="V440" s="182">
        <f t="shared" si="58"/>
        <v>0</v>
      </c>
    </row>
    <row r="441" spans="2:22">
      <c r="B441" s="1" t="s">
        <v>235</v>
      </c>
      <c r="C441" s="1" t="s">
        <v>770</v>
      </c>
      <c r="D441" s="304">
        <v>379519</v>
      </c>
      <c r="E441" s="1" t="s">
        <v>897</v>
      </c>
      <c r="F441" s="1" t="s">
        <v>1607</v>
      </c>
      <c r="G441" s="189" t="s">
        <v>801</v>
      </c>
      <c r="H441" s="234">
        <v>44714.495833333334</v>
      </c>
      <c r="I441" s="234">
        <v>44714.495833333334</v>
      </c>
      <c r="J441" s="234">
        <v>44714.495833333334</v>
      </c>
      <c r="K441" s="1"/>
      <c r="L441" s="1">
        <f t="shared" ref="L441:L475" si="60">IF(EXACT(_xlfn.DAYS(H441,I441),0),1,_xlfn.DAYS(I441,H441))</f>
        <v>1</v>
      </c>
      <c r="M441" s="198">
        <f t="shared" ref="M441:M475" si="61">IF(EXACT(_xlfn.DAYS(H441,J441),0),1,_xlfn.DAYS(J441,H441))</f>
        <v>1</v>
      </c>
      <c r="N441" s="169">
        <f t="shared" si="59"/>
        <v>0</v>
      </c>
      <c r="O441" s="198" t="s">
        <v>168</v>
      </c>
      <c r="P441" s="182">
        <v>0</v>
      </c>
      <c r="Q441" s="182">
        <v>0</v>
      </c>
      <c r="R441" s="182">
        <v>0</v>
      </c>
      <c r="S441" s="182">
        <v>0</v>
      </c>
      <c r="T441" s="182">
        <v>0</v>
      </c>
      <c r="U441" s="182">
        <v>0</v>
      </c>
      <c r="V441" s="182">
        <v>0</v>
      </c>
    </row>
    <row r="442" spans="2:22">
      <c r="B442" s="1" t="s">
        <v>235</v>
      </c>
      <c r="C442" s="1" t="s">
        <v>770</v>
      </c>
      <c r="D442" s="304">
        <v>374604</v>
      </c>
      <c r="E442" s="1" t="s">
        <v>1608</v>
      </c>
      <c r="F442" s="1" t="s">
        <v>1609</v>
      </c>
      <c r="G442" s="189" t="s">
        <v>801</v>
      </c>
      <c r="H442" s="234">
        <v>44685.340277777781</v>
      </c>
      <c r="I442" s="234">
        <v>44685.340277777781</v>
      </c>
      <c r="J442" s="234">
        <v>44685.340277777781</v>
      </c>
      <c r="K442" s="1"/>
      <c r="L442" s="1">
        <f t="shared" si="60"/>
        <v>1</v>
      </c>
      <c r="M442" s="198">
        <f t="shared" si="61"/>
        <v>1</v>
      </c>
      <c r="N442" s="169">
        <f t="shared" si="59"/>
        <v>0</v>
      </c>
      <c r="O442" s="198" t="s">
        <v>168</v>
      </c>
      <c r="P442" s="182">
        <v>0</v>
      </c>
      <c r="Q442" s="182">
        <v>0</v>
      </c>
      <c r="R442" s="182">
        <v>0</v>
      </c>
      <c r="S442" s="182">
        <v>0</v>
      </c>
      <c r="T442" s="182">
        <v>0</v>
      </c>
      <c r="U442" s="182">
        <v>0</v>
      </c>
      <c r="V442" s="182">
        <v>0</v>
      </c>
    </row>
    <row r="443" spans="2:22">
      <c r="B443" s="1" t="s">
        <v>235</v>
      </c>
      <c r="C443" s="1" t="s">
        <v>770</v>
      </c>
      <c r="D443" s="304">
        <v>379320</v>
      </c>
      <c r="E443" s="1" t="s">
        <v>1610</v>
      </c>
      <c r="F443" s="1" t="s">
        <v>1611</v>
      </c>
      <c r="G443" s="189" t="s">
        <v>944</v>
      </c>
      <c r="H443" s="234">
        <v>44713.482638888891</v>
      </c>
      <c r="I443" s="234">
        <v>44713.482638888891</v>
      </c>
      <c r="J443" s="234">
        <v>44713.482638888891</v>
      </c>
      <c r="K443" s="1"/>
      <c r="L443" s="1">
        <f t="shared" si="60"/>
        <v>1</v>
      </c>
      <c r="M443" s="198">
        <f t="shared" si="61"/>
        <v>1</v>
      </c>
      <c r="N443" s="169">
        <f t="shared" si="59"/>
        <v>0</v>
      </c>
      <c r="O443" s="198" t="s">
        <v>168</v>
      </c>
      <c r="P443" s="182">
        <v>0</v>
      </c>
      <c r="Q443" s="182">
        <v>0</v>
      </c>
      <c r="R443" s="182">
        <v>0</v>
      </c>
      <c r="S443" s="182">
        <v>0</v>
      </c>
      <c r="T443" s="182">
        <v>0</v>
      </c>
      <c r="U443" s="182">
        <v>0</v>
      </c>
      <c r="V443" s="182">
        <v>0</v>
      </c>
    </row>
    <row r="444" spans="2:22">
      <c r="B444" s="1" t="s">
        <v>235</v>
      </c>
      <c r="C444" s="1" t="s">
        <v>770</v>
      </c>
      <c r="D444" s="304">
        <v>377711</v>
      </c>
      <c r="E444" s="1" t="s">
        <v>1612</v>
      </c>
      <c r="F444" s="1" t="s">
        <v>1613</v>
      </c>
      <c r="G444" s="189" t="s">
        <v>773</v>
      </c>
      <c r="H444" s="234">
        <v>44708.893055555556</v>
      </c>
      <c r="I444" s="234">
        <v>44708.893055555556</v>
      </c>
      <c r="J444" s="234">
        <v>44708.893055555556</v>
      </c>
      <c r="K444" s="1"/>
      <c r="L444" s="1">
        <f t="shared" si="60"/>
        <v>1</v>
      </c>
      <c r="M444" s="198">
        <f t="shared" si="61"/>
        <v>1</v>
      </c>
      <c r="N444" s="169">
        <f t="shared" si="59"/>
        <v>0</v>
      </c>
      <c r="O444" s="198" t="s">
        <v>168</v>
      </c>
      <c r="P444" s="182">
        <v>0</v>
      </c>
      <c r="Q444" s="182">
        <v>0</v>
      </c>
      <c r="R444" s="182">
        <v>0</v>
      </c>
      <c r="S444" s="182">
        <v>0</v>
      </c>
      <c r="T444" s="182">
        <v>0</v>
      </c>
      <c r="U444" s="182">
        <v>0</v>
      </c>
      <c r="V444" s="182">
        <v>0</v>
      </c>
    </row>
    <row r="445" spans="2:22">
      <c r="B445" s="1" t="s">
        <v>235</v>
      </c>
      <c r="C445" s="1" t="s">
        <v>770</v>
      </c>
      <c r="D445" s="304">
        <v>377921</v>
      </c>
      <c r="E445" s="1" t="s">
        <v>1614</v>
      </c>
      <c r="F445" s="1" t="s">
        <v>1615</v>
      </c>
      <c r="G445" s="189" t="s">
        <v>830</v>
      </c>
      <c r="H445" s="234">
        <v>44706.473611111112</v>
      </c>
      <c r="I445" s="234">
        <v>44706.473611111112</v>
      </c>
      <c r="J445" s="234">
        <v>44706.473611111112</v>
      </c>
      <c r="K445" s="1"/>
      <c r="L445" s="1">
        <f t="shared" si="60"/>
        <v>1</v>
      </c>
      <c r="M445" s="198">
        <f t="shared" si="61"/>
        <v>1</v>
      </c>
      <c r="N445" s="169">
        <f t="shared" si="59"/>
        <v>0</v>
      </c>
      <c r="O445" s="198" t="s">
        <v>168</v>
      </c>
      <c r="P445" s="182">
        <v>0</v>
      </c>
      <c r="Q445" s="182">
        <v>0</v>
      </c>
      <c r="R445" s="182">
        <v>0</v>
      </c>
      <c r="S445" s="182">
        <v>0</v>
      </c>
      <c r="T445" s="182">
        <v>0</v>
      </c>
      <c r="U445" s="182">
        <v>0</v>
      </c>
      <c r="V445" s="182">
        <v>0</v>
      </c>
    </row>
    <row r="446" spans="2:22">
      <c r="B446" s="1" t="s">
        <v>235</v>
      </c>
      <c r="C446" s="1" t="s">
        <v>770</v>
      </c>
      <c r="D446" s="304">
        <v>377522</v>
      </c>
      <c r="E446" s="1" t="s">
        <v>897</v>
      </c>
      <c r="F446" s="1" t="s">
        <v>1616</v>
      </c>
      <c r="G446" s="189" t="s">
        <v>1617</v>
      </c>
      <c r="H446" s="234">
        <v>44705.459722222222</v>
      </c>
      <c r="I446" s="234">
        <v>44705.459722222222</v>
      </c>
      <c r="J446" s="234">
        <v>44705.459722222222</v>
      </c>
      <c r="K446" s="1"/>
      <c r="L446" s="1">
        <f t="shared" si="60"/>
        <v>1</v>
      </c>
      <c r="M446" s="198">
        <f t="shared" si="61"/>
        <v>1</v>
      </c>
      <c r="N446" s="169">
        <f t="shared" si="59"/>
        <v>0</v>
      </c>
      <c r="O446" s="198" t="s">
        <v>168</v>
      </c>
      <c r="P446" s="182">
        <v>0</v>
      </c>
      <c r="Q446" s="182">
        <v>0</v>
      </c>
      <c r="R446" s="182">
        <v>0</v>
      </c>
      <c r="S446" s="182">
        <v>0</v>
      </c>
      <c r="T446" s="182">
        <v>0</v>
      </c>
      <c r="U446" s="182">
        <v>0</v>
      </c>
      <c r="V446" s="182">
        <v>0</v>
      </c>
    </row>
    <row r="447" spans="2:22">
      <c r="B447" s="1" t="s">
        <v>235</v>
      </c>
      <c r="C447" s="1" t="s">
        <v>770</v>
      </c>
      <c r="D447" s="304">
        <v>377317</v>
      </c>
      <c r="E447" s="1" t="s">
        <v>1618</v>
      </c>
      <c r="F447" s="1" t="s">
        <v>1619</v>
      </c>
      <c r="G447" s="189" t="s">
        <v>1620</v>
      </c>
      <c r="H447" s="234">
        <v>44700.887499999997</v>
      </c>
      <c r="I447" s="234">
        <v>44700.887499999997</v>
      </c>
      <c r="J447" s="234">
        <v>44700.887499999997</v>
      </c>
      <c r="K447" s="1"/>
      <c r="L447" s="1">
        <f t="shared" si="60"/>
        <v>1</v>
      </c>
      <c r="M447" s="198">
        <f t="shared" si="61"/>
        <v>1</v>
      </c>
      <c r="N447" s="169">
        <f t="shared" si="59"/>
        <v>0</v>
      </c>
      <c r="O447" s="198" t="s">
        <v>168</v>
      </c>
      <c r="P447" s="182">
        <v>0</v>
      </c>
      <c r="Q447" s="182">
        <v>0</v>
      </c>
      <c r="R447" s="182">
        <v>0</v>
      </c>
      <c r="S447" s="182">
        <v>0</v>
      </c>
      <c r="T447" s="182">
        <v>0</v>
      </c>
      <c r="U447" s="182">
        <v>0</v>
      </c>
      <c r="V447" s="182">
        <v>0</v>
      </c>
    </row>
    <row r="448" spans="2:22">
      <c r="B448" s="1" t="s">
        <v>235</v>
      </c>
      <c r="C448" s="1" t="s">
        <v>770</v>
      </c>
      <c r="D448" s="304">
        <v>377047</v>
      </c>
      <c r="E448" s="1" t="s">
        <v>1621</v>
      </c>
      <c r="F448" s="1" t="s">
        <v>1622</v>
      </c>
      <c r="G448" s="189" t="s">
        <v>801</v>
      </c>
      <c r="H448" s="234">
        <v>44698.419444444444</v>
      </c>
      <c r="I448" s="234">
        <v>44698.419444444444</v>
      </c>
      <c r="J448" s="234">
        <v>44698.419444444444</v>
      </c>
      <c r="K448" s="1"/>
      <c r="L448" s="1">
        <f t="shared" si="60"/>
        <v>1</v>
      </c>
      <c r="M448" s="198">
        <f t="shared" si="61"/>
        <v>1</v>
      </c>
      <c r="N448" s="169">
        <f t="shared" si="59"/>
        <v>0</v>
      </c>
      <c r="O448" s="198" t="s">
        <v>168</v>
      </c>
      <c r="P448" s="182">
        <v>0</v>
      </c>
      <c r="Q448" s="182">
        <v>0</v>
      </c>
      <c r="R448" s="182">
        <v>0</v>
      </c>
      <c r="S448" s="182">
        <v>0</v>
      </c>
      <c r="T448" s="182">
        <v>0</v>
      </c>
      <c r="U448" s="182">
        <v>0</v>
      </c>
      <c r="V448" s="182">
        <v>0</v>
      </c>
    </row>
    <row r="449" spans="2:22">
      <c r="B449" s="1" t="s">
        <v>235</v>
      </c>
      <c r="C449" s="1" t="s">
        <v>770</v>
      </c>
      <c r="D449" s="304">
        <v>373707</v>
      </c>
      <c r="E449" s="1" t="s">
        <v>1623</v>
      </c>
      <c r="F449" s="1" t="s">
        <v>1624</v>
      </c>
      <c r="G449" s="189" t="s">
        <v>806</v>
      </c>
      <c r="H449" s="234">
        <v>44694.652083333334</v>
      </c>
      <c r="I449" s="234">
        <v>44694.652083333334</v>
      </c>
      <c r="J449" s="234">
        <v>44694.652083333334</v>
      </c>
      <c r="K449" s="1"/>
      <c r="L449" s="1">
        <f t="shared" si="60"/>
        <v>1</v>
      </c>
      <c r="M449" s="198">
        <f t="shared" si="61"/>
        <v>1</v>
      </c>
      <c r="N449" s="169">
        <f t="shared" si="59"/>
        <v>0</v>
      </c>
      <c r="O449" s="198" t="s">
        <v>168</v>
      </c>
      <c r="P449" s="182">
        <v>0</v>
      </c>
      <c r="Q449" s="182">
        <v>0</v>
      </c>
      <c r="R449" s="182">
        <v>0</v>
      </c>
      <c r="S449" s="182">
        <v>0</v>
      </c>
      <c r="T449" s="182">
        <v>0</v>
      </c>
      <c r="U449" s="182">
        <v>0</v>
      </c>
      <c r="V449" s="182">
        <v>0</v>
      </c>
    </row>
    <row r="450" spans="2:22">
      <c r="B450" s="1" t="s">
        <v>235</v>
      </c>
      <c r="C450" s="1" t="s">
        <v>770</v>
      </c>
      <c r="D450" s="304">
        <v>376105</v>
      </c>
      <c r="E450" s="1" t="s">
        <v>897</v>
      </c>
      <c r="F450" s="1" t="s">
        <v>1625</v>
      </c>
      <c r="G450" s="189" t="s">
        <v>930</v>
      </c>
      <c r="H450" s="234">
        <v>44694.534722222219</v>
      </c>
      <c r="I450" s="234">
        <v>44694.534722222219</v>
      </c>
      <c r="J450" s="234">
        <v>44694.534722222219</v>
      </c>
      <c r="K450" s="1"/>
      <c r="L450" s="1">
        <f t="shared" si="60"/>
        <v>1</v>
      </c>
      <c r="M450" s="198">
        <f t="shared" si="61"/>
        <v>1</v>
      </c>
      <c r="N450" s="169">
        <f t="shared" si="59"/>
        <v>0</v>
      </c>
      <c r="O450" s="198" t="s">
        <v>168</v>
      </c>
      <c r="P450" s="182">
        <v>0</v>
      </c>
      <c r="Q450" s="182">
        <v>0</v>
      </c>
      <c r="R450" s="182">
        <v>0</v>
      </c>
      <c r="S450" s="182">
        <v>0</v>
      </c>
      <c r="T450" s="182">
        <v>0</v>
      </c>
      <c r="U450" s="182">
        <v>0</v>
      </c>
      <c r="V450" s="182">
        <v>0</v>
      </c>
    </row>
    <row r="451" spans="2:22">
      <c r="B451" s="1" t="s">
        <v>235</v>
      </c>
      <c r="C451" s="1" t="s">
        <v>770</v>
      </c>
      <c r="D451" s="304">
        <v>376352</v>
      </c>
      <c r="E451" s="1" t="s">
        <v>1626</v>
      </c>
      <c r="F451" s="1" t="s">
        <v>1627</v>
      </c>
      <c r="G451" s="189" t="s">
        <v>773</v>
      </c>
      <c r="H451" s="234">
        <v>44697.805555555555</v>
      </c>
      <c r="I451" s="234">
        <v>44697.805555555555</v>
      </c>
      <c r="J451" s="234">
        <v>44697.805555555555</v>
      </c>
      <c r="K451" s="1"/>
      <c r="L451" s="1">
        <f t="shared" si="60"/>
        <v>1</v>
      </c>
      <c r="M451" s="198">
        <f t="shared" si="61"/>
        <v>1</v>
      </c>
      <c r="N451" s="169">
        <f t="shared" si="59"/>
        <v>0</v>
      </c>
      <c r="O451" s="198" t="s">
        <v>168</v>
      </c>
      <c r="P451" s="182">
        <v>0</v>
      </c>
      <c r="Q451" s="182">
        <v>0</v>
      </c>
      <c r="R451" s="182">
        <v>0</v>
      </c>
      <c r="S451" s="182">
        <v>0</v>
      </c>
      <c r="T451" s="182">
        <v>0</v>
      </c>
      <c r="U451" s="182">
        <v>0</v>
      </c>
      <c r="V451" s="182">
        <v>0</v>
      </c>
    </row>
    <row r="452" spans="2:22">
      <c r="B452" s="1" t="s">
        <v>235</v>
      </c>
      <c r="C452" s="1" t="s">
        <v>770</v>
      </c>
      <c r="D452" s="304">
        <v>375590</v>
      </c>
      <c r="E452" s="1" t="s">
        <v>1628</v>
      </c>
      <c r="F452" s="1" t="s">
        <v>1629</v>
      </c>
      <c r="G452" s="189" t="s">
        <v>944</v>
      </c>
      <c r="H452" s="234">
        <v>44690.438888888886</v>
      </c>
      <c r="I452" s="234">
        <v>44690.438888888886</v>
      </c>
      <c r="J452" s="234">
        <v>44690.438888888886</v>
      </c>
      <c r="K452" s="1"/>
      <c r="L452" s="1">
        <f t="shared" si="60"/>
        <v>1</v>
      </c>
      <c r="M452" s="198">
        <f t="shared" si="61"/>
        <v>1</v>
      </c>
      <c r="N452" s="169">
        <f t="shared" si="59"/>
        <v>0</v>
      </c>
      <c r="O452" s="198" t="s">
        <v>168</v>
      </c>
      <c r="P452" s="182">
        <v>0</v>
      </c>
      <c r="Q452" s="182">
        <v>0</v>
      </c>
      <c r="R452" s="182">
        <v>0</v>
      </c>
      <c r="S452" s="182">
        <v>0</v>
      </c>
      <c r="T452" s="182">
        <v>0</v>
      </c>
      <c r="U452" s="182">
        <v>0</v>
      </c>
      <c r="V452" s="182">
        <v>0</v>
      </c>
    </row>
    <row r="453" spans="2:22">
      <c r="B453" s="1" t="s">
        <v>235</v>
      </c>
      <c r="C453" s="1" t="s">
        <v>770</v>
      </c>
      <c r="D453" s="304">
        <v>372720</v>
      </c>
      <c r="E453" s="1" t="s">
        <v>1630</v>
      </c>
      <c r="F453" s="1" t="s">
        <v>1631</v>
      </c>
      <c r="G453" s="189" t="s">
        <v>806</v>
      </c>
      <c r="H453" s="234">
        <v>44690.791666666664</v>
      </c>
      <c r="I453" s="234">
        <v>44690.791666666664</v>
      </c>
      <c r="J453" s="234">
        <v>44690.791666666664</v>
      </c>
      <c r="K453" s="1"/>
      <c r="L453" s="1">
        <f t="shared" si="60"/>
        <v>1</v>
      </c>
      <c r="M453" s="198">
        <f t="shared" si="61"/>
        <v>1</v>
      </c>
      <c r="N453" s="169">
        <f t="shared" si="59"/>
        <v>0</v>
      </c>
      <c r="O453" s="198" t="s">
        <v>168</v>
      </c>
      <c r="P453" s="182">
        <v>0</v>
      </c>
      <c r="Q453" s="182">
        <v>0</v>
      </c>
      <c r="R453" s="182">
        <v>0</v>
      </c>
      <c r="S453" s="182">
        <v>0</v>
      </c>
      <c r="T453" s="182">
        <v>0</v>
      </c>
      <c r="U453" s="182">
        <v>0</v>
      </c>
      <c r="V453" s="182">
        <v>0</v>
      </c>
    </row>
    <row r="454" spans="2:22">
      <c r="B454" s="1" t="s">
        <v>235</v>
      </c>
      <c r="C454" s="1" t="s">
        <v>770</v>
      </c>
      <c r="D454" s="304">
        <v>375285</v>
      </c>
      <c r="E454" s="1" t="s">
        <v>1632</v>
      </c>
      <c r="F454" s="1" t="s">
        <v>1633</v>
      </c>
      <c r="G454" s="189" t="s">
        <v>1620</v>
      </c>
      <c r="H454" s="234">
        <v>44690.790277777778</v>
      </c>
      <c r="I454" s="234">
        <v>44690.790277777778</v>
      </c>
      <c r="J454" s="234">
        <v>44690.790277777778</v>
      </c>
      <c r="K454" s="1"/>
      <c r="L454" s="1">
        <f t="shared" si="60"/>
        <v>1</v>
      </c>
      <c r="M454" s="198">
        <f t="shared" si="61"/>
        <v>1</v>
      </c>
      <c r="N454" s="169">
        <f t="shared" si="59"/>
        <v>0</v>
      </c>
      <c r="O454" s="198" t="s">
        <v>168</v>
      </c>
      <c r="P454" s="182">
        <v>0</v>
      </c>
      <c r="Q454" s="182">
        <v>0</v>
      </c>
      <c r="R454" s="182">
        <v>0</v>
      </c>
      <c r="S454" s="182">
        <v>0</v>
      </c>
      <c r="T454" s="182">
        <v>0</v>
      </c>
      <c r="U454" s="182">
        <v>0</v>
      </c>
      <c r="V454" s="182">
        <v>0</v>
      </c>
    </row>
    <row r="455" spans="2:22">
      <c r="B455" s="1" t="s">
        <v>235</v>
      </c>
      <c r="C455" s="1" t="s">
        <v>770</v>
      </c>
      <c r="D455" s="304">
        <v>374628</v>
      </c>
      <c r="E455" s="1" t="s">
        <v>1634</v>
      </c>
      <c r="F455" s="1" t="s">
        <v>1635</v>
      </c>
      <c r="G455" s="189" t="s">
        <v>806</v>
      </c>
      <c r="H455" s="234">
        <v>44685.497916666667</v>
      </c>
      <c r="I455" s="234">
        <v>44685.497916666667</v>
      </c>
      <c r="J455" s="234">
        <v>44685.497916666667</v>
      </c>
      <c r="K455" s="1"/>
      <c r="L455" s="1">
        <f t="shared" si="60"/>
        <v>1</v>
      </c>
      <c r="M455" s="198">
        <f t="shared" si="61"/>
        <v>1</v>
      </c>
      <c r="N455" s="169">
        <f t="shared" si="59"/>
        <v>0</v>
      </c>
      <c r="O455" s="198" t="s">
        <v>168</v>
      </c>
      <c r="P455" s="182">
        <v>0</v>
      </c>
      <c r="Q455" s="182">
        <v>0</v>
      </c>
      <c r="R455" s="182">
        <v>0</v>
      </c>
      <c r="S455" s="182">
        <v>0</v>
      </c>
      <c r="T455" s="182">
        <v>0</v>
      </c>
      <c r="U455" s="182">
        <v>0</v>
      </c>
      <c r="V455" s="182">
        <v>0</v>
      </c>
    </row>
    <row r="456" spans="2:22">
      <c r="B456" s="1" t="s">
        <v>235</v>
      </c>
      <c r="C456" s="1" t="s">
        <v>770</v>
      </c>
      <c r="D456" s="304">
        <v>373911</v>
      </c>
      <c r="E456" s="1" t="s">
        <v>1636</v>
      </c>
      <c r="F456" s="1" t="s">
        <v>1637</v>
      </c>
      <c r="G456" s="189" t="s">
        <v>1476</v>
      </c>
      <c r="H456" s="234">
        <v>44685.473611111112</v>
      </c>
      <c r="I456" s="234">
        <v>44685.473611111112</v>
      </c>
      <c r="J456" s="234">
        <v>44685.473611111112</v>
      </c>
      <c r="K456" s="1"/>
      <c r="L456" s="1">
        <f t="shared" si="60"/>
        <v>1</v>
      </c>
      <c r="M456" s="198">
        <f t="shared" si="61"/>
        <v>1</v>
      </c>
      <c r="N456" s="169">
        <f t="shared" si="59"/>
        <v>0</v>
      </c>
      <c r="O456" s="198" t="s">
        <v>168</v>
      </c>
      <c r="P456" s="182">
        <v>0</v>
      </c>
      <c r="Q456" s="182">
        <v>0</v>
      </c>
      <c r="R456" s="182">
        <v>0</v>
      </c>
      <c r="S456" s="182">
        <v>0</v>
      </c>
      <c r="T456" s="182">
        <v>0</v>
      </c>
      <c r="U456" s="182">
        <v>0</v>
      </c>
      <c r="V456" s="182">
        <v>0</v>
      </c>
    </row>
    <row r="457" spans="2:22">
      <c r="B457" s="1" t="s">
        <v>235</v>
      </c>
      <c r="C457" s="1" t="s">
        <v>770</v>
      </c>
      <c r="D457" s="304">
        <v>373560</v>
      </c>
      <c r="E457" s="1" t="s">
        <v>1638</v>
      </c>
      <c r="F457" s="1" t="s">
        <v>1639</v>
      </c>
      <c r="G457" s="189" t="s">
        <v>1640</v>
      </c>
      <c r="H457" s="234">
        <v>44685.347222222219</v>
      </c>
      <c r="I457" s="234">
        <v>44685.347222222219</v>
      </c>
      <c r="J457" s="234">
        <v>44685.347222222219</v>
      </c>
      <c r="K457" s="1"/>
      <c r="L457" s="1">
        <f t="shared" si="60"/>
        <v>1</v>
      </c>
      <c r="M457" s="198">
        <f t="shared" si="61"/>
        <v>1</v>
      </c>
      <c r="N457" s="169">
        <f t="shared" si="59"/>
        <v>0</v>
      </c>
      <c r="O457" s="198" t="s">
        <v>168</v>
      </c>
      <c r="P457" s="182">
        <v>0</v>
      </c>
      <c r="Q457" s="182">
        <v>0</v>
      </c>
      <c r="R457" s="182">
        <v>0</v>
      </c>
      <c r="S457" s="182">
        <v>0</v>
      </c>
      <c r="T457" s="182">
        <v>0</v>
      </c>
      <c r="U457" s="182">
        <v>0</v>
      </c>
      <c r="V457" s="182">
        <v>0</v>
      </c>
    </row>
    <row r="458" spans="2:22">
      <c r="B458" s="1" t="s">
        <v>235</v>
      </c>
      <c r="C458" s="1" t="s">
        <v>770</v>
      </c>
      <c r="D458" s="304">
        <v>372708</v>
      </c>
      <c r="E458" s="1" t="s">
        <v>1174</v>
      </c>
      <c r="F458" s="1" t="s">
        <v>1641</v>
      </c>
      <c r="G458" s="189" t="s">
        <v>773</v>
      </c>
      <c r="H458" s="234">
        <v>44673.481944444444</v>
      </c>
      <c r="I458" s="234">
        <v>44673.481944444444</v>
      </c>
      <c r="J458" s="234">
        <v>44673.481944444444</v>
      </c>
      <c r="K458" s="1"/>
      <c r="L458" s="1">
        <f t="shared" si="60"/>
        <v>1</v>
      </c>
      <c r="M458" s="198">
        <f t="shared" si="61"/>
        <v>1</v>
      </c>
      <c r="N458" s="169">
        <f t="shared" si="59"/>
        <v>0</v>
      </c>
      <c r="O458" s="198" t="s">
        <v>168</v>
      </c>
      <c r="P458" s="182">
        <v>0</v>
      </c>
      <c r="Q458" s="182">
        <v>0</v>
      </c>
      <c r="R458" s="182">
        <v>0</v>
      </c>
      <c r="S458" s="182">
        <v>0</v>
      </c>
      <c r="T458" s="182">
        <v>0</v>
      </c>
      <c r="U458" s="182">
        <v>0</v>
      </c>
      <c r="V458" s="182">
        <v>0</v>
      </c>
    </row>
    <row r="459" spans="2:22">
      <c r="B459" s="1" t="s">
        <v>235</v>
      </c>
      <c r="C459" s="1" t="s">
        <v>770</v>
      </c>
      <c r="D459" s="304">
        <v>372796</v>
      </c>
      <c r="E459" s="1" t="s">
        <v>1642</v>
      </c>
      <c r="F459" s="1" t="s">
        <v>1643</v>
      </c>
      <c r="G459" s="189" t="s">
        <v>1445</v>
      </c>
      <c r="H459" s="234">
        <v>44670.841666666667</v>
      </c>
      <c r="I459" s="234">
        <v>44670.841666666667</v>
      </c>
      <c r="J459" s="234">
        <v>44670.841666666667</v>
      </c>
      <c r="K459" s="1"/>
      <c r="L459" s="1">
        <f t="shared" si="60"/>
        <v>1</v>
      </c>
      <c r="M459" s="198">
        <f t="shared" si="61"/>
        <v>1</v>
      </c>
      <c r="N459" s="169">
        <f t="shared" si="59"/>
        <v>0</v>
      </c>
      <c r="O459" s="198" t="s">
        <v>168</v>
      </c>
      <c r="P459" s="182">
        <v>0</v>
      </c>
      <c r="Q459" s="182">
        <v>0</v>
      </c>
      <c r="R459" s="182">
        <v>0</v>
      </c>
      <c r="S459" s="182">
        <v>0</v>
      </c>
      <c r="T459" s="182">
        <v>0</v>
      </c>
      <c r="U459" s="182">
        <v>0</v>
      </c>
      <c r="V459" s="182">
        <v>0</v>
      </c>
    </row>
    <row r="460" spans="2:22">
      <c r="B460" s="1" t="s">
        <v>235</v>
      </c>
      <c r="C460" s="1" t="s">
        <v>770</v>
      </c>
      <c r="D460" s="304">
        <v>372965</v>
      </c>
      <c r="E460" s="1" t="s">
        <v>1644</v>
      </c>
      <c r="F460" s="1" t="s">
        <v>1645</v>
      </c>
      <c r="G460" s="189" t="s">
        <v>1476</v>
      </c>
      <c r="H460" s="234">
        <v>44670.48333333333</v>
      </c>
      <c r="I460" s="234">
        <v>44670.48333333333</v>
      </c>
      <c r="J460" s="234">
        <v>44670.48333333333</v>
      </c>
      <c r="K460" s="1"/>
      <c r="L460" s="1">
        <f t="shared" si="60"/>
        <v>1</v>
      </c>
      <c r="M460" s="198">
        <f t="shared" si="61"/>
        <v>1</v>
      </c>
      <c r="N460" s="169">
        <f t="shared" si="59"/>
        <v>0</v>
      </c>
      <c r="O460" s="198" t="s">
        <v>168</v>
      </c>
      <c r="P460" s="182">
        <v>0</v>
      </c>
      <c r="Q460" s="182">
        <v>0</v>
      </c>
      <c r="R460" s="182">
        <v>0</v>
      </c>
      <c r="S460" s="182">
        <v>0</v>
      </c>
      <c r="T460" s="182">
        <v>0</v>
      </c>
      <c r="U460" s="182">
        <v>0</v>
      </c>
      <c r="V460" s="182">
        <v>0</v>
      </c>
    </row>
    <row r="461" spans="2:22">
      <c r="B461" s="1" t="s">
        <v>235</v>
      </c>
      <c r="C461" s="1" t="s">
        <v>770</v>
      </c>
      <c r="D461" s="304">
        <v>372431</v>
      </c>
      <c r="E461" s="1" t="s">
        <v>1646</v>
      </c>
      <c r="F461" s="1" t="s">
        <v>1647</v>
      </c>
      <c r="G461" s="189" t="s">
        <v>773</v>
      </c>
      <c r="H461" s="234">
        <v>44669.676388888889</v>
      </c>
      <c r="I461" s="234">
        <v>44669.676388888889</v>
      </c>
      <c r="J461" s="234">
        <v>44669.676388888889</v>
      </c>
      <c r="K461" s="1"/>
      <c r="L461" s="1">
        <f t="shared" si="60"/>
        <v>1</v>
      </c>
      <c r="M461" s="198">
        <f t="shared" si="61"/>
        <v>1</v>
      </c>
      <c r="N461" s="169">
        <f t="shared" si="59"/>
        <v>0</v>
      </c>
      <c r="O461" s="198" t="s">
        <v>168</v>
      </c>
      <c r="P461" s="182">
        <v>0</v>
      </c>
      <c r="Q461" s="182">
        <v>0</v>
      </c>
      <c r="R461" s="182">
        <v>0</v>
      </c>
      <c r="S461" s="182">
        <v>0</v>
      </c>
      <c r="T461" s="182">
        <v>0</v>
      </c>
      <c r="U461" s="182">
        <v>0</v>
      </c>
      <c r="V461" s="182">
        <v>0</v>
      </c>
    </row>
    <row r="462" spans="2:22">
      <c r="B462" s="1" t="s">
        <v>235</v>
      </c>
      <c r="C462" s="1" t="s">
        <v>770</v>
      </c>
      <c r="D462" s="304">
        <v>372116</v>
      </c>
      <c r="E462" s="1" t="s">
        <v>1411</v>
      </c>
      <c r="F462" s="1" t="s">
        <v>1648</v>
      </c>
      <c r="G462" s="189" t="s">
        <v>1640</v>
      </c>
      <c r="H462" s="234">
        <v>44670.500694444447</v>
      </c>
      <c r="I462" s="234">
        <v>44670.500694444447</v>
      </c>
      <c r="J462" s="234">
        <v>44670.500694444447</v>
      </c>
      <c r="K462" s="1"/>
      <c r="L462" s="1">
        <f t="shared" si="60"/>
        <v>1</v>
      </c>
      <c r="M462" s="198">
        <f t="shared" si="61"/>
        <v>1</v>
      </c>
      <c r="N462" s="169">
        <f t="shared" si="59"/>
        <v>0</v>
      </c>
      <c r="O462" s="198" t="s">
        <v>168</v>
      </c>
      <c r="P462" s="182">
        <v>0</v>
      </c>
      <c r="Q462" s="182">
        <v>0</v>
      </c>
      <c r="R462" s="182">
        <v>0</v>
      </c>
      <c r="S462" s="182">
        <v>0</v>
      </c>
      <c r="T462" s="182">
        <v>0</v>
      </c>
      <c r="U462" s="182">
        <v>0</v>
      </c>
      <c r="V462" s="182">
        <v>0</v>
      </c>
    </row>
    <row r="463" spans="2:22">
      <c r="B463" s="1" t="s">
        <v>235</v>
      </c>
      <c r="C463" s="1" t="s">
        <v>770</v>
      </c>
      <c r="D463" s="304">
        <v>371848</v>
      </c>
      <c r="E463" s="1" t="s">
        <v>1649</v>
      </c>
      <c r="F463" s="1" t="s">
        <v>1650</v>
      </c>
      <c r="G463" s="189" t="s">
        <v>773</v>
      </c>
      <c r="H463" s="234">
        <v>44669.675694444442</v>
      </c>
      <c r="I463" s="234">
        <v>44669.675694444442</v>
      </c>
      <c r="J463" s="234">
        <v>44669.675694444442</v>
      </c>
      <c r="K463" s="1"/>
      <c r="L463" s="1">
        <f t="shared" si="60"/>
        <v>1</v>
      </c>
      <c r="M463" s="198">
        <f t="shared" si="61"/>
        <v>1</v>
      </c>
      <c r="N463" s="169">
        <f t="shared" si="59"/>
        <v>0</v>
      </c>
      <c r="O463" s="198" t="s">
        <v>168</v>
      </c>
      <c r="P463" s="182">
        <v>0</v>
      </c>
      <c r="Q463" s="182">
        <v>0</v>
      </c>
      <c r="R463" s="182">
        <v>0</v>
      </c>
      <c r="S463" s="182">
        <v>0</v>
      </c>
      <c r="T463" s="182">
        <v>0</v>
      </c>
      <c r="U463" s="182">
        <v>0</v>
      </c>
      <c r="V463" s="182">
        <v>0</v>
      </c>
    </row>
    <row r="464" spans="2:22">
      <c r="B464" s="1" t="s">
        <v>235</v>
      </c>
      <c r="C464" s="1" t="s">
        <v>770</v>
      </c>
      <c r="D464" s="304">
        <v>372243</v>
      </c>
      <c r="E464" s="1" t="s">
        <v>1651</v>
      </c>
      <c r="F464" s="1" t="s">
        <v>1652</v>
      </c>
      <c r="G464" s="189" t="s">
        <v>830</v>
      </c>
      <c r="H464" s="234">
        <v>44663.677083333336</v>
      </c>
      <c r="I464" s="234">
        <v>44663.677083333336</v>
      </c>
      <c r="J464" s="234">
        <v>44663.677083333336</v>
      </c>
      <c r="K464" s="1"/>
      <c r="L464" s="1">
        <f t="shared" si="60"/>
        <v>1</v>
      </c>
      <c r="M464" s="198">
        <f t="shared" si="61"/>
        <v>1</v>
      </c>
      <c r="N464" s="169">
        <f t="shared" si="59"/>
        <v>0</v>
      </c>
      <c r="O464" s="198" t="s">
        <v>168</v>
      </c>
      <c r="P464" s="182">
        <v>0</v>
      </c>
      <c r="Q464" s="182">
        <v>0</v>
      </c>
      <c r="R464" s="182">
        <v>0</v>
      </c>
      <c r="S464" s="182">
        <v>0</v>
      </c>
      <c r="T464" s="182">
        <v>0</v>
      </c>
      <c r="U464" s="182">
        <v>0</v>
      </c>
      <c r="V464" s="182">
        <v>0</v>
      </c>
    </row>
    <row r="465" spans="2:22">
      <c r="B465" s="1" t="s">
        <v>235</v>
      </c>
      <c r="C465" s="1" t="s">
        <v>770</v>
      </c>
      <c r="D465" s="304">
        <v>371808</v>
      </c>
      <c r="E465" s="1" t="s">
        <v>1653</v>
      </c>
      <c r="F465" s="1" t="s">
        <v>1654</v>
      </c>
      <c r="G465" s="189" t="s">
        <v>1476</v>
      </c>
      <c r="H465" s="234">
        <v>44662.827777777777</v>
      </c>
      <c r="I465" s="234">
        <v>44662.827777777777</v>
      </c>
      <c r="J465" s="234">
        <v>44662.827777777777</v>
      </c>
      <c r="K465" s="1"/>
      <c r="L465" s="1">
        <f t="shared" si="60"/>
        <v>1</v>
      </c>
      <c r="M465" s="198">
        <f t="shared" si="61"/>
        <v>1</v>
      </c>
      <c r="N465" s="169">
        <f t="shared" si="59"/>
        <v>0</v>
      </c>
      <c r="O465" s="198" t="s">
        <v>168</v>
      </c>
      <c r="P465" s="182">
        <v>0</v>
      </c>
      <c r="Q465" s="182">
        <v>0</v>
      </c>
      <c r="R465" s="182">
        <v>0</v>
      </c>
      <c r="S465" s="182">
        <v>0</v>
      </c>
      <c r="T465" s="182">
        <v>0</v>
      </c>
      <c r="U465" s="182">
        <v>0</v>
      </c>
      <c r="V465" s="182">
        <v>0</v>
      </c>
    </row>
    <row r="466" spans="2:22">
      <c r="B466" s="1" t="s">
        <v>235</v>
      </c>
      <c r="C466" s="1" t="s">
        <v>770</v>
      </c>
      <c r="D466" s="304">
        <v>371134</v>
      </c>
      <c r="E466" s="1" t="s">
        <v>1655</v>
      </c>
      <c r="F466" s="1" t="s">
        <v>1656</v>
      </c>
      <c r="G466" s="189" t="s">
        <v>801</v>
      </c>
      <c r="H466" s="234">
        <v>44655.556250000001</v>
      </c>
      <c r="I466" s="234">
        <v>44655.556250000001</v>
      </c>
      <c r="J466" s="234">
        <v>44655.556250000001</v>
      </c>
      <c r="K466" s="1"/>
      <c r="L466" s="1">
        <f t="shared" si="60"/>
        <v>1</v>
      </c>
      <c r="M466" s="198">
        <f t="shared" si="61"/>
        <v>1</v>
      </c>
      <c r="N466" s="169">
        <f t="shared" si="59"/>
        <v>0</v>
      </c>
      <c r="O466" s="198" t="s">
        <v>168</v>
      </c>
      <c r="P466" s="182">
        <v>0</v>
      </c>
      <c r="Q466" s="182">
        <v>0</v>
      </c>
      <c r="R466" s="182">
        <v>0</v>
      </c>
      <c r="S466" s="182">
        <v>0</v>
      </c>
      <c r="T466" s="182">
        <v>0</v>
      </c>
      <c r="U466" s="182">
        <v>0</v>
      </c>
      <c r="V466" s="182">
        <v>0</v>
      </c>
    </row>
    <row r="467" spans="2:22">
      <c r="B467" s="1" t="s">
        <v>235</v>
      </c>
      <c r="C467" s="1" t="s">
        <v>770</v>
      </c>
      <c r="D467" s="304">
        <v>371585</v>
      </c>
      <c r="E467" s="1" t="s">
        <v>1657</v>
      </c>
      <c r="F467" s="1" t="s">
        <v>1658</v>
      </c>
      <c r="G467" s="189" t="s">
        <v>1659</v>
      </c>
      <c r="H467" s="234">
        <v>44663.676388888889</v>
      </c>
      <c r="I467" s="234">
        <v>44663.676388888889</v>
      </c>
      <c r="J467" s="234">
        <v>44663.676388888889</v>
      </c>
      <c r="K467" s="1"/>
      <c r="L467" s="1">
        <f t="shared" si="60"/>
        <v>1</v>
      </c>
      <c r="M467" s="198">
        <f t="shared" si="61"/>
        <v>1</v>
      </c>
      <c r="N467" s="169">
        <f t="shared" si="59"/>
        <v>0</v>
      </c>
      <c r="O467" s="198" t="s">
        <v>168</v>
      </c>
      <c r="P467" s="182">
        <v>0</v>
      </c>
      <c r="Q467" s="182">
        <v>0</v>
      </c>
      <c r="R467" s="182">
        <v>0</v>
      </c>
      <c r="S467" s="182">
        <v>0</v>
      </c>
      <c r="T467" s="182">
        <v>0</v>
      </c>
      <c r="U467" s="182">
        <v>0</v>
      </c>
      <c r="V467" s="182">
        <v>0</v>
      </c>
    </row>
    <row r="468" spans="2:22">
      <c r="B468" s="1" t="s">
        <v>235</v>
      </c>
      <c r="C468" s="1" t="s">
        <v>770</v>
      </c>
      <c r="D468" s="304">
        <v>371502</v>
      </c>
      <c r="E468" s="1" t="s">
        <v>807</v>
      </c>
      <c r="F468" s="1" t="s">
        <v>1660</v>
      </c>
      <c r="G468" s="189" t="s">
        <v>1476</v>
      </c>
      <c r="H468" s="234">
        <v>44658.81527777778</v>
      </c>
      <c r="I468" s="234">
        <v>44658.81527777778</v>
      </c>
      <c r="J468" s="234">
        <v>44658.81527777778</v>
      </c>
      <c r="K468" s="1"/>
      <c r="L468" s="1">
        <f t="shared" si="60"/>
        <v>1</v>
      </c>
      <c r="M468" s="198">
        <f t="shared" si="61"/>
        <v>1</v>
      </c>
      <c r="N468" s="169">
        <f t="shared" si="59"/>
        <v>0</v>
      </c>
      <c r="O468" s="198" t="s">
        <v>168</v>
      </c>
      <c r="P468" s="182">
        <v>0</v>
      </c>
      <c r="Q468" s="182">
        <v>0</v>
      </c>
      <c r="R468" s="182">
        <v>0</v>
      </c>
      <c r="S468" s="182">
        <v>0</v>
      </c>
      <c r="T468" s="182">
        <v>0</v>
      </c>
      <c r="U468" s="182">
        <v>0</v>
      </c>
      <c r="V468" s="182">
        <v>0</v>
      </c>
    </row>
    <row r="469" spans="2:22">
      <c r="B469" s="1" t="s">
        <v>235</v>
      </c>
      <c r="C469" s="1" t="s">
        <v>770</v>
      </c>
      <c r="D469" s="304">
        <v>369965</v>
      </c>
      <c r="E469" s="1" t="s">
        <v>1661</v>
      </c>
      <c r="F469" s="1" t="s">
        <v>1662</v>
      </c>
      <c r="G469" s="189" t="s">
        <v>830</v>
      </c>
      <c r="H469" s="234">
        <v>44658.8125</v>
      </c>
      <c r="I469" s="234">
        <v>44658.8125</v>
      </c>
      <c r="J469" s="234">
        <v>44658.8125</v>
      </c>
      <c r="K469" s="1"/>
      <c r="L469" s="1">
        <f t="shared" si="60"/>
        <v>1</v>
      </c>
      <c r="M469" s="198">
        <f t="shared" si="61"/>
        <v>1</v>
      </c>
      <c r="N469" s="169">
        <f t="shared" si="59"/>
        <v>0</v>
      </c>
      <c r="O469" s="198" t="s">
        <v>168</v>
      </c>
      <c r="P469" s="182">
        <v>0</v>
      </c>
      <c r="Q469" s="182">
        <v>0</v>
      </c>
      <c r="R469" s="182">
        <v>0</v>
      </c>
      <c r="S469" s="182">
        <v>0</v>
      </c>
      <c r="T469" s="182">
        <v>0</v>
      </c>
      <c r="U469" s="182">
        <v>0</v>
      </c>
      <c r="V469" s="182">
        <v>0</v>
      </c>
    </row>
    <row r="470" spans="2:22">
      <c r="B470" s="1" t="s">
        <v>235</v>
      </c>
      <c r="C470" s="1" t="s">
        <v>770</v>
      </c>
      <c r="D470" s="304">
        <v>370835</v>
      </c>
      <c r="E470" s="1" t="s">
        <v>1663</v>
      </c>
      <c r="F470" s="1" t="s">
        <v>1664</v>
      </c>
      <c r="G470" s="189" t="s">
        <v>1476</v>
      </c>
      <c r="H470" s="234">
        <v>44655.327777777777</v>
      </c>
      <c r="I470" s="234">
        <v>44655.327777777777</v>
      </c>
      <c r="J470" s="234">
        <v>44655.327777777777</v>
      </c>
      <c r="K470" s="1"/>
      <c r="L470" s="1">
        <f t="shared" si="60"/>
        <v>1</v>
      </c>
      <c r="M470" s="198">
        <f t="shared" si="61"/>
        <v>1</v>
      </c>
      <c r="N470" s="169">
        <f t="shared" si="59"/>
        <v>0</v>
      </c>
      <c r="O470" s="198" t="s">
        <v>168</v>
      </c>
      <c r="P470" s="182">
        <v>0</v>
      </c>
      <c r="Q470" s="182">
        <v>0</v>
      </c>
      <c r="R470" s="182">
        <v>0</v>
      </c>
      <c r="S470" s="182">
        <v>0</v>
      </c>
      <c r="T470" s="182">
        <v>0</v>
      </c>
      <c r="U470" s="182">
        <v>0</v>
      </c>
      <c r="V470" s="182">
        <v>0</v>
      </c>
    </row>
    <row r="471" spans="2:22">
      <c r="B471" s="1" t="s">
        <v>235</v>
      </c>
      <c r="C471" s="1" t="s">
        <v>770</v>
      </c>
      <c r="D471" s="304">
        <v>370095</v>
      </c>
      <c r="E471" s="1" t="s">
        <v>1665</v>
      </c>
      <c r="F471" s="1" t="s">
        <v>1666</v>
      </c>
      <c r="G471" s="189" t="s">
        <v>806</v>
      </c>
      <c r="H471" s="234">
        <v>44650.785416666666</v>
      </c>
      <c r="I471" s="234">
        <v>44650.785416666666</v>
      </c>
      <c r="J471" s="234">
        <v>44650.785416666666</v>
      </c>
      <c r="K471" s="1"/>
      <c r="L471" s="1">
        <f t="shared" si="60"/>
        <v>1</v>
      </c>
      <c r="M471" s="198">
        <f t="shared" si="61"/>
        <v>1</v>
      </c>
      <c r="N471" s="169">
        <f t="shared" si="59"/>
        <v>0</v>
      </c>
      <c r="O471" s="198" t="s">
        <v>168</v>
      </c>
      <c r="P471" s="182">
        <v>0</v>
      </c>
      <c r="Q471" s="182">
        <v>0</v>
      </c>
      <c r="R471" s="182">
        <v>0</v>
      </c>
      <c r="S471" s="182">
        <v>0</v>
      </c>
      <c r="T471" s="182">
        <v>0</v>
      </c>
      <c r="U471" s="182">
        <v>0</v>
      </c>
      <c r="V471" s="182">
        <v>0</v>
      </c>
    </row>
    <row r="472" spans="2:22">
      <c r="B472" s="1" t="s">
        <v>235</v>
      </c>
      <c r="C472" s="1" t="s">
        <v>770</v>
      </c>
      <c r="D472" s="304">
        <v>370616</v>
      </c>
      <c r="E472" s="1" t="s">
        <v>1667</v>
      </c>
      <c r="F472" s="1" t="s">
        <v>1668</v>
      </c>
      <c r="G472" s="189" t="s">
        <v>1476</v>
      </c>
      <c r="H472" s="234">
        <v>44650.680555555555</v>
      </c>
      <c r="I472" s="234">
        <v>44650.680555555555</v>
      </c>
      <c r="J472" s="234">
        <v>44650.680555555555</v>
      </c>
      <c r="K472" s="1"/>
      <c r="L472" s="1">
        <f t="shared" si="60"/>
        <v>1</v>
      </c>
      <c r="M472" s="198">
        <f t="shared" si="61"/>
        <v>1</v>
      </c>
      <c r="N472" s="169">
        <f t="shared" si="59"/>
        <v>0</v>
      </c>
      <c r="O472" s="198" t="s">
        <v>168</v>
      </c>
      <c r="P472" s="182">
        <v>0</v>
      </c>
      <c r="Q472" s="182">
        <v>0</v>
      </c>
      <c r="R472" s="182">
        <v>0</v>
      </c>
      <c r="S472" s="182">
        <v>0</v>
      </c>
      <c r="T472" s="182">
        <v>0</v>
      </c>
      <c r="U472" s="182">
        <v>0</v>
      </c>
      <c r="V472" s="182">
        <v>0</v>
      </c>
    </row>
    <row r="473" spans="2:22">
      <c r="B473" s="1" t="s">
        <v>235</v>
      </c>
      <c r="C473" s="1" t="s">
        <v>770</v>
      </c>
      <c r="D473" s="304">
        <v>368602</v>
      </c>
      <c r="E473" s="1" t="s">
        <v>1536</v>
      </c>
      <c r="F473" s="1" t="s">
        <v>1669</v>
      </c>
      <c r="G473" s="189" t="s">
        <v>790</v>
      </c>
      <c r="H473" s="234">
        <v>44645.392361111109</v>
      </c>
      <c r="I473" s="234">
        <v>44645.392361111109</v>
      </c>
      <c r="J473" s="234">
        <v>44645.392361111109</v>
      </c>
      <c r="K473" s="1"/>
      <c r="L473" s="1">
        <f t="shared" si="60"/>
        <v>1</v>
      </c>
      <c r="M473" s="198">
        <f t="shared" si="61"/>
        <v>1</v>
      </c>
      <c r="N473" s="169">
        <f t="shared" si="59"/>
        <v>0</v>
      </c>
      <c r="O473" s="198" t="s">
        <v>168</v>
      </c>
      <c r="P473" s="182">
        <v>0</v>
      </c>
      <c r="Q473" s="182">
        <v>0</v>
      </c>
      <c r="R473" s="182">
        <v>0</v>
      </c>
      <c r="S473" s="182">
        <v>0</v>
      </c>
      <c r="T473" s="182">
        <v>0</v>
      </c>
      <c r="U473" s="182">
        <v>0</v>
      </c>
      <c r="V473" s="182">
        <v>0</v>
      </c>
    </row>
    <row r="474" spans="2:22">
      <c r="B474" s="130" t="s">
        <v>235</v>
      </c>
      <c r="C474" s="130" t="s">
        <v>770</v>
      </c>
      <c r="D474" s="765">
        <v>367660</v>
      </c>
      <c r="E474" s="130" t="s">
        <v>833</v>
      </c>
      <c r="F474" s="130" t="s">
        <v>1670</v>
      </c>
      <c r="G474" s="766" t="s">
        <v>1476</v>
      </c>
      <c r="H474" s="252">
        <v>44638.5</v>
      </c>
      <c r="I474" s="252">
        <v>44638.5</v>
      </c>
      <c r="J474" s="252">
        <v>44638.5</v>
      </c>
      <c r="K474" s="130"/>
      <c r="L474" s="130">
        <f t="shared" si="60"/>
        <v>1</v>
      </c>
      <c r="M474" s="316">
        <f t="shared" si="61"/>
        <v>1</v>
      </c>
      <c r="N474" s="326">
        <f t="shared" si="59"/>
        <v>0</v>
      </c>
      <c r="O474" s="316" t="s">
        <v>168</v>
      </c>
      <c r="P474" s="182">
        <v>0</v>
      </c>
      <c r="Q474" s="182">
        <v>0</v>
      </c>
      <c r="R474" s="182">
        <v>0</v>
      </c>
      <c r="S474" s="182">
        <v>0</v>
      </c>
      <c r="T474" s="182">
        <v>0</v>
      </c>
      <c r="U474" s="182">
        <v>0</v>
      </c>
      <c r="V474" s="182">
        <v>0</v>
      </c>
    </row>
    <row r="475" spans="2:22">
      <c r="B475" s="1" t="s">
        <v>235</v>
      </c>
      <c r="C475" s="1" t="s">
        <v>770</v>
      </c>
      <c r="D475" s="304">
        <v>367999</v>
      </c>
      <c r="E475" s="1" t="s">
        <v>1671</v>
      </c>
      <c r="F475" s="1" t="s">
        <v>1672</v>
      </c>
      <c r="G475" s="1" t="s">
        <v>1476</v>
      </c>
      <c r="H475" s="234">
        <v>44639.411111111112</v>
      </c>
      <c r="I475" s="234">
        <v>44639.411111111112</v>
      </c>
      <c r="J475" s="234">
        <v>44639.411111111112</v>
      </c>
      <c r="K475" s="1"/>
      <c r="L475" s="1">
        <f t="shared" si="60"/>
        <v>1</v>
      </c>
      <c r="M475" s="1">
        <f t="shared" si="61"/>
        <v>1</v>
      </c>
      <c r="N475" s="169">
        <f t="shared" si="59"/>
        <v>0</v>
      </c>
      <c r="O475" s="1" t="s">
        <v>168</v>
      </c>
      <c r="P475" s="137">
        <v>0</v>
      </c>
      <c r="Q475" s="137">
        <v>0</v>
      </c>
      <c r="R475" s="137">
        <v>0</v>
      </c>
      <c r="S475" s="137">
        <v>0</v>
      </c>
      <c r="T475" s="137">
        <v>0</v>
      </c>
      <c r="U475" s="137">
        <v>0</v>
      </c>
      <c r="V475" s="137">
        <v>0</v>
      </c>
    </row>
  </sheetData>
  <autoFilter ref="A1:Y308" xr:uid="{9F893A6E-2244-4154-9F82-E2833A8B4EE0}"/>
  <sortState xmlns:xlrd2="http://schemas.microsoft.com/office/spreadsheetml/2017/richdata2" ref="A1:W251">
    <sortCondition ref="B2:B251"/>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G1:K214"/>
  <sheetViews>
    <sheetView tabSelected="1" topLeftCell="F1" workbookViewId="0">
      <selection activeCell="G12" sqref="G12"/>
    </sheetView>
  </sheetViews>
  <sheetFormatPr defaultColWidth="9.140625" defaultRowHeight="14.45"/>
  <cols>
    <col min="7" max="7" width="73.42578125" bestFit="1" customWidth="1"/>
    <col min="8" max="8" width="15.85546875" style="9" bestFit="1" customWidth="1"/>
    <col min="9" max="9" width="19.5703125" style="9" bestFit="1" customWidth="1"/>
    <col min="10" max="10" width="15.7109375" style="10" bestFit="1" customWidth="1"/>
    <col min="11" max="11" width="28" bestFit="1" customWidth="1"/>
    <col min="12" max="12" width="12.28515625" bestFit="1" customWidth="1"/>
    <col min="13" max="13" width="11.140625" bestFit="1" customWidth="1"/>
    <col min="14" max="14" width="10.85546875" bestFit="1" customWidth="1"/>
    <col min="15" max="15" width="11.140625" bestFit="1" customWidth="1"/>
    <col min="16" max="16" width="10.85546875" bestFit="1" customWidth="1"/>
    <col min="17" max="17" width="12.28515625" bestFit="1" customWidth="1"/>
    <col min="18" max="21" width="10.85546875" bestFit="1" customWidth="1"/>
    <col min="22" max="22" width="12.28515625" bestFit="1" customWidth="1"/>
    <col min="23" max="57" width="10.85546875" bestFit="1" customWidth="1"/>
    <col min="58" max="58" width="27.28515625" bestFit="1" customWidth="1"/>
    <col min="59" max="107" width="10.85546875" bestFit="1" customWidth="1"/>
    <col min="108" max="108" width="28.85546875" bestFit="1" customWidth="1"/>
    <col min="109" max="157" width="10.85546875" bestFit="1" customWidth="1"/>
    <col min="158" max="158" width="27.28515625" bestFit="1" customWidth="1"/>
    <col min="159" max="207" width="10.85546875" bestFit="1" customWidth="1"/>
    <col min="208" max="208" width="34.140625" bestFit="1" customWidth="1"/>
    <col min="209" max="209" width="32.28515625" bestFit="1" customWidth="1"/>
    <col min="210" max="210" width="34" bestFit="1" customWidth="1"/>
    <col min="211" max="211" width="32.28515625" bestFit="1" customWidth="1"/>
  </cols>
  <sheetData>
    <row r="1" spans="7:11" ht="15.6">
      <c r="G1" s="957" t="s">
        <v>1673</v>
      </c>
      <c r="H1" s="957"/>
      <c r="I1" s="957"/>
      <c r="J1" s="957"/>
    </row>
    <row r="2" spans="7:11">
      <c r="G2" s="8" t="s">
        <v>0</v>
      </c>
      <c r="H2" t="s">
        <v>86</v>
      </c>
      <c r="K2" s="54" t="s">
        <v>1674</v>
      </c>
    </row>
    <row r="3" spans="7:11" ht="31.5" customHeight="1">
      <c r="G3" s="7" t="s">
        <v>1675</v>
      </c>
      <c r="H3" s="13" t="s">
        <v>1676</v>
      </c>
      <c r="I3" s="13" t="s">
        <v>1677</v>
      </c>
      <c r="J3" s="14" t="s">
        <v>1678</v>
      </c>
      <c r="K3" s="14" t="s">
        <v>1679</v>
      </c>
    </row>
    <row r="4" spans="7:11" hidden="1">
      <c r="G4" s="8" t="s">
        <v>26</v>
      </c>
      <c r="H4" t="s">
        <v>1680</v>
      </c>
      <c r="I4" t="s">
        <v>1681</v>
      </c>
      <c r="J4" t="s">
        <v>1682</v>
      </c>
      <c r="K4" t="s">
        <v>1683</v>
      </c>
    </row>
    <row r="5" spans="7:11" ht="15">
      <c r="G5" s="6" t="s">
        <v>135</v>
      </c>
      <c r="H5" s="9">
        <v>4.0871790728266542E-2</v>
      </c>
      <c r="I5" s="9">
        <v>0</v>
      </c>
      <c r="J5" s="10">
        <v>2.1666666666666665</v>
      </c>
      <c r="K5" s="9">
        <v>1</v>
      </c>
    </row>
    <row r="6" spans="7:11" ht="15">
      <c r="G6" s="47" t="s">
        <v>1684</v>
      </c>
      <c r="H6" s="9">
        <v>3.3816425120772944E-2</v>
      </c>
      <c r="I6" s="9">
        <v>0</v>
      </c>
      <c r="J6" s="10">
        <v>0</v>
      </c>
      <c r="K6" s="9">
        <v>1</v>
      </c>
    </row>
    <row r="7" spans="7:11" ht="15">
      <c r="G7" s="47" t="s">
        <v>1685</v>
      </c>
      <c r="H7" s="9">
        <v>7.2916666666666671E-2</v>
      </c>
      <c r="I7" s="9">
        <v>0</v>
      </c>
      <c r="J7" s="10">
        <v>0</v>
      </c>
      <c r="K7" s="9">
        <v>1</v>
      </c>
    </row>
    <row r="8" spans="7:11" ht="15">
      <c r="G8" s="47" t="s">
        <v>1686</v>
      </c>
      <c r="H8" s="9">
        <v>0</v>
      </c>
      <c r="I8" s="9">
        <v>0</v>
      </c>
      <c r="J8" s="10">
        <v>0</v>
      </c>
      <c r="K8" s="9">
        <v>1</v>
      </c>
    </row>
    <row r="9" spans="7:11" ht="15">
      <c r="G9" s="47" t="s">
        <v>1687</v>
      </c>
      <c r="H9" s="9">
        <v>-2.8169014084507043E-2</v>
      </c>
      <c r="I9" s="9">
        <v>0</v>
      </c>
      <c r="J9" s="10">
        <v>0</v>
      </c>
      <c r="K9" s="9">
        <v>1</v>
      </c>
    </row>
    <row r="10" spans="7:11" ht="15">
      <c r="G10" s="47" t="s">
        <v>1688</v>
      </c>
      <c r="H10" s="9">
        <v>1.8018018018018018E-2</v>
      </c>
      <c r="I10" s="9">
        <v>0</v>
      </c>
      <c r="J10" s="10">
        <v>0</v>
      </c>
      <c r="K10" s="9">
        <v>1</v>
      </c>
    </row>
    <row r="11" spans="7:11" ht="15">
      <c r="G11" s="47" t="s">
        <v>1689</v>
      </c>
      <c r="H11" s="9">
        <v>0.14864864864864866</v>
      </c>
      <c r="I11" s="9">
        <v>0</v>
      </c>
      <c r="J11" s="10">
        <v>13</v>
      </c>
      <c r="K11" s="9">
        <v>1</v>
      </c>
    </row>
    <row r="12" spans="7:11" ht="15">
      <c r="G12" s="958" t="s">
        <v>79</v>
      </c>
      <c r="H12" s="191">
        <v>4.0871790728266542E-2</v>
      </c>
      <c r="I12" s="191">
        <v>0</v>
      </c>
      <c r="J12" s="192">
        <v>2.1666666666666665</v>
      </c>
      <c r="K12" s="191">
        <v>1</v>
      </c>
    </row>
    <row r="13" spans="7:11" ht="15">
      <c r="H13"/>
      <c r="I13"/>
      <c r="J13"/>
    </row>
    <row r="14" spans="7:11" ht="15">
      <c r="H14"/>
      <c r="I14"/>
      <c r="J14"/>
    </row>
    <row r="15" spans="7:11" ht="15">
      <c r="H15"/>
      <c r="I15"/>
      <c r="J15"/>
    </row>
    <row r="16" spans="7:11" ht="15">
      <c r="H16"/>
      <c r="I16"/>
      <c r="J16"/>
    </row>
    <row r="17" spans="8:10" ht="15">
      <c r="H17"/>
      <c r="I17"/>
      <c r="J17"/>
    </row>
    <row r="18" spans="8:10" ht="15">
      <c r="H18"/>
      <c r="I18"/>
      <c r="J18"/>
    </row>
    <row r="19" spans="8:10" ht="15">
      <c r="H19"/>
      <c r="I19"/>
      <c r="J19"/>
    </row>
    <row r="20" spans="8:10" ht="15">
      <c r="H20"/>
      <c r="I20"/>
      <c r="J20"/>
    </row>
    <row r="21" spans="8:10" ht="15">
      <c r="H21"/>
      <c r="I21"/>
      <c r="J21"/>
    </row>
    <row r="22" spans="8:10" ht="15">
      <c r="H22"/>
      <c r="I22"/>
      <c r="J22"/>
    </row>
    <row r="23" spans="8:10" ht="15">
      <c r="H23"/>
      <c r="I23"/>
      <c r="J23"/>
    </row>
    <row r="24" spans="8:10" ht="15">
      <c r="H24"/>
      <c r="I24"/>
      <c r="J24"/>
    </row>
    <row r="25" spans="8:10" ht="15">
      <c r="H25"/>
      <c r="I25"/>
      <c r="J25"/>
    </row>
    <row r="26" spans="8:10" ht="15">
      <c r="H26"/>
      <c r="I26"/>
      <c r="J26"/>
    </row>
    <row r="27" spans="8:10" ht="15">
      <c r="H27"/>
      <c r="I27"/>
      <c r="J27"/>
    </row>
    <row r="28" spans="8:10" ht="15">
      <c r="H28"/>
      <c r="I28"/>
      <c r="J28"/>
    </row>
    <row r="29" spans="8:10">
      <c r="H29"/>
      <c r="I29"/>
      <c r="J29"/>
    </row>
    <row r="30" spans="8:10">
      <c r="H30"/>
      <c r="I30"/>
      <c r="J30"/>
    </row>
    <row r="31" spans="8:10">
      <c r="H31"/>
      <c r="I31"/>
      <c r="J31"/>
    </row>
    <row r="32" spans="8:10">
      <c r="H32"/>
      <c r="I32"/>
      <c r="J32"/>
    </row>
    <row r="33" spans="8:10">
      <c r="H33"/>
      <c r="I33"/>
      <c r="J33"/>
    </row>
    <row r="34" spans="8:10">
      <c r="H34"/>
      <c r="I34"/>
      <c r="J34"/>
    </row>
    <row r="35" spans="8:10">
      <c r="H35"/>
      <c r="I35"/>
      <c r="J35"/>
    </row>
    <row r="36" spans="8:10">
      <c r="H36"/>
      <c r="I36"/>
      <c r="J36"/>
    </row>
    <row r="37" spans="8:10">
      <c r="H37"/>
      <c r="I37"/>
      <c r="J37"/>
    </row>
    <row r="38" spans="8:10">
      <c r="H38"/>
      <c r="I38"/>
      <c r="J38"/>
    </row>
    <row r="39" spans="8:10">
      <c r="H39"/>
      <c r="I39"/>
      <c r="J39"/>
    </row>
    <row r="40" spans="8:10">
      <c r="H40"/>
      <c r="I40"/>
      <c r="J40"/>
    </row>
    <row r="41" spans="8:10">
      <c r="H41"/>
      <c r="I41"/>
      <c r="J41"/>
    </row>
    <row r="42" spans="8:10">
      <c r="H42"/>
      <c r="I42"/>
      <c r="J42"/>
    </row>
    <row r="43" spans="8:10">
      <c r="H43"/>
      <c r="I43"/>
      <c r="J43"/>
    </row>
    <row r="44" spans="8:10">
      <c r="H44"/>
      <c r="I44"/>
      <c r="J44"/>
    </row>
    <row r="45" spans="8:10">
      <c r="H45"/>
      <c r="I45"/>
      <c r="J45"/>
    </row>
    <row r="46" spans="8:10">
      <c r="H46"/>
      <c r="I46"/>
      <c r="J46"/>
    </row>
    <row r="47" spans="8:10">
      <c r="H47"/>
      <c r="I47"/>
      <c r="J47"/>
    </row>
    <row r="48" spans="8:10">
      <c r="H48"/>
      <c r="I48"/>
      <c r="J48"/>
    </row>
    <row r="49" spans="8:10">
      <c r="H49"/>
      <c r="I49"/>
      <c r="J49"/>
    </row>
    <row r="50" spans="8:10">
      <c r="H50"/>
      <c r="I50"/>
      <c r="J50"/>
    </row>
    <row r="51" spans="8:10">
      <c r="H51"/>
      <c r="I51"/>
      <c r="J51"/>
    </row>
    <row r="52" spans="8:10">
      <c r="H52"/>
      <c r="I52"/>
      <c r="J52"/>
    </row>
    <row r="53" spans="8:10">
      <c r="H53"/>
      <c r="I53"/>
      <c r="J53"/>
    </row>
    <row r="54" spans="8:10">
      <c r="H54"/>
      <c r="I54"/>
      <c r="J54"/>
    </row>
    <row r="55" spans="8:10">
      <c r="H55"/>
      <c r="I55"/>
      <c r="J55"/>
    </row>
    <row r="56" spans="8:10">
      <c r="H56"/>
      <c r="I56"/>
      <c r="J56"/>
    </row>
    <row r="57" spans="8:10">
      <c r="H57"/>
      <c r="I57"/>
      <c r="J57"/>
    </row>
    <row r="58" spans="8:10">
      <c r="H58"/>
      <c r="I58"/>
      <c r="J58"/>
    </row>
    <row r="59" spans="8:10">
      <c r="H59"/>
      <c r="I59"/>
      <c r="J59"/>
    </row>
    <row r="60" spans="8:10">
      <c r="H60"/>
      <c r="I60"/>
      <c r="J60"/>
    </row>
    <row r="61" spans="8:10">
      <c r="H61"/>
      <c r="I61"/>
      <c r="J61"/>
    </row>
    <row r="62" spans="8:10">
      <c r="H62"/>
      <c r="I62"/>
      <c r="J62"/>
    </row>
    <row r="63" spans="8:10">
      <c r="H63"/>
      <c r="I63"/>
      <c r="J63"/>
    </row>
    <row r="64" spans="8:10">
      <c r="H64"/>
      <c r="I64"/>
      <c r="J64"/>
    </row>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sheetData>
  <mergeCells count="1">
    <mergeCell ref="G1:J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A9E0A-9D76-42BA-96AE-B5076CF6105C}">
  <dimension ref="E9:Q141"/>
  <sheetViews>
    <sheetView topLeftCell="C6" zoomScale="120" zoomScaleNormal="120" workbookViewId="0">
      <selection activeCell="E13" sqref="E13"/>
    </sheetView>
  </sheetViews>
  <sheetFormatPr defaultColWidth="9.140625" defaultRowHeight="14.45"/>
  <cols>
    <col min="5" max="5" width="69.85546875" bestFit="1" customWidth="1"/>
    <col min="6" max="6" width="17.7109375" style="170" bestFit="1" customWidth="1"/>
    <col min="7" max="7" width="9.28515625" style="170" bestFit="1" customWidth="1"/>
    <col min="8" max="8" width="11.7109375" style="170" bestFit="1" customWidth="1"/>
    <col min="9" max="9" width="12.5703125" style="170" bestFit="1" customWidth="1"/>
    <col min="10" max="10" width="14" style="134" bestFit="1" customWidth="1"/>
    <col min="11" max="11" width="13.42578125" style="134" bestFit="1" customWidth="1"/>
    <col min="12" max="12" width="17.28515625" bestFit="1" customWidth="1"/>
    <col min="13" max="13" width="15.140625" bestFit="1" customWidth="1"/>
    <col min="14" max="14" width="12.42578125" bestFit="1" customWidth="1"/>
    <col min="15" max="15" width="12.7109375" bestFit="1" customWidth="1"/>
    <col min="16" max="17" width="10.7109375" bestFit="1" customWidth="1"/>
    <col min="18" max="18" width="11.7109375" bestFit="1" customWidth="1"/>
    <col min="19" max="19" width="10" bestFit="1" customWidth="1"/>
    <col min="20" max="20" width="6.85546875" bestFit="1" customWidth="1"/>
    <col min="21" max="21" width="10" bestFit="1" customWidth="1"/>
    <col min="22" max="22" width="6" bestFit="1" customWidth="1"/>
    <col min="23" max="23" width="6.42578125" bestFit="1" customWidth="1"/>
    <col min="24" max="24" width="8.85546875" bestFit="1" customWidth="1"/>
    <col min="25" max="25" width="6.85546875" bestFit="1" customWidth="1"/>
    <col min="26" max="26" width="10" bestFit="1" customWidth="1"/>
    <col min="27" max="27" width="6" bestFit="1" customWidth="1"/>
    <col min="28" max="28" width="7" bestFit="1" customWidth="1"/>
    <col min="29" max="29" width="8.85546875" bestFit="1" customWidth="1"/>
    <col min="30" max="30" width="6" bestFit="1" customWidth="1"/>
    <col min="31" max="31" width="6.42578125" bestFit="1" customWidth="1"/>
    <col min="32" max="32" width="8.85546875" bestFit="1" customWidth="1"/>
    <col min="33" max="33" width="6" bestFit="1" customWidth="1"/>
    <col min="34" max="34" width="6.42578125" bestFit="1" customWidth="1"/>
    <col min="35" max="35" width="7" bestFit="1" customWidth="1"/>
    <col min="36" max="36" width="7.28515625" bestFit="1" customWidth="1"/>
    <col min="37" max="37" width="13" bestFit="1" customWidth="1"/>
    <col min="38" max="38" width="6.42578125" bestFit="1" customWidth="1"/>
    <col min="39" max="39" width="7" bestFit="1" customWidth="1"/>
    <col min="40" max="40" width="16.28515625" bestFit="1" customWidth="1"/>
    <col min="41" max="41" width="12.85546875" bestFit="1" customWidth="1"/>
  </cols>
  <sheetData>
    <row r="9" spans="5:17">
      <c r="F9"/>
    </row>
    <row r="11" spans="5:17">
      <c r="E11" s="8" t="s">
        <v>26</v>
      </c>
      <c r="F11" t="s">
        <v>1690</v>
      </c>
      <c r="G11" t="s">
        <v>1691</v>
      </c>
      <c r="H11" t="s">
        <v>1692</v>
      </c>
      <c r="I11" t="s">
        <v>1693</v>
      </c>
      <c r="J11" t="s">
        <v>1694</v>
      </c>
      <c r="K11" t="s">
        <v>1695</v>
      </c>
      <c r="L11" s="336" t="s">
        <v>1696</v>
      </c>
      <c r="M11" s="336" t="s">
        <v>1697</v>
      </c>
      <c r="N11" s="336" t="s">
        <v>1698</v>
      </c>
      <c r="O11" t="s">
        <v>1699</v>
      </c>
      <c r="P11" s="916" t="s">
        <v>1700</v>
      </c>
      <c r="Q11" s="916" t="s">
        <v>1701</v>
      </c>
    </row>
    <row r="12" spans="5:17">
      <c r="E12" s="6" t="s">
        <v>1702</v>
      </c>
      <c r="L12" s="170">
        <v>0.56000000000000005</v>
      </c>
      <c r="M12" s="170">
        <v>0.56000000000000005</v>
      </c>
      <c r="N12" s="170">
        <v>0.56000000000000005</v>
      </c>
      <c r="O12" s="170">
        <v>0</v>
      </c>
      <c r="P12" s="134">
        <v>44677</v>
      </c>
      <c r="Q12" s="134">
        <v>44816</v>
      </c>
    </row>
    <row r="13" spans="5:17">
      <c r="E13" s="6" t="s">
        <v>263</v>
      </c>
      <c r="L13" s="170">
        <v>0.47</v>
      </c>
      <c r="M13" s="170">
        <v>0.61</v>
      </c>
      <c r="N13" s="170">
        <v>0.61</v>
      </c>
      <c r="O13" s="170">
        <v>0</v>
      </c>
      <c r="P13" s="134">
        <v>44613</v>
      </c>
      <c r="Q13" s="134">
        <v>44767</v>
      </c>
    </row>
    <row r="14" spans="5:17">
      <c r="E14" s="6" t="s">
        <v>1703</v>
      </c>
      <c r="L14" s="170">
        <v>0.82</v>
      </c>
      <c r="M14" s="170">
        <v>0.82</v>
      </c>
      <c r="N14" s="170">
        <v>0.82</v>
      </c>
      <c r="O14" s="170">
        <v>0</v>
      </c>
      <c r="P14" s="134">
        <v>44620</v>
      </c>
      <c r="Q14" s="134">
        <v>44732</v>
      </c>
    </row>
    <row r="15" spans="5:17">
      <c r="E15" s="6" t="s">
        <v>1704</v>
      </c>
      <c r="I15" s="170">
        <v>0</v>
      </c>
      <c r="L15" s="170">
        <v>0.6</v>
      </c>
      <c r="M15" s="170">
        <v>0.85</v>
      </c>
      <c r="N15" s="170">
        <v>0.85</v>
      </c>
      <c r="O15" s="170">
        <v>0</v>
      </c>
      <c r="P15" s="134">
        <v>44536</v>
      </c>
      <c r="Q15" s="134">
        <v>44722</v>
      </c>
    </row>
    <row r="16" spans="5:17">
      <c r="E16" s="6" t="s">
        <v>79</v>
      </c>
      <c r="F16"/>
      <c r="G16"/>
      <c r="H16"/>
      <c r="I16">
        <v>0</v>
      </c>
      <c r="J16"/>
      <c r="K16"/>
      <c r="L16" s="170">
        <v>2.4500000000000002</v>
      </c>
      <c r="M16" s="170">
        <v>2.84</v>
      </c>
      <c r="N16" s="170">
        <v>2.84</v>
      </c>
      <c r="O16" s="170">
        <v>0</v>
      </c>
      <c r="P16" s="134">
        <v>44611.5</v>
      </c>
      <c r="Q16" s="134">
        <v>44759.25</v>
      </c>
    </row>
    <row r="17" customFormat="1"/>
    <row r="18" customFormat="1"/>
    <row r="19" customFormat="1"/>
    <row r="20" customFormat="1"/>
    <row r="21" customFormat="1"/>
    <row r="22" customFormat="1"/>
    <row r="23"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spans="6:11">
      <c r="F129"/>
      <c r="G129"/>
      <c r="H129"/>
      <c r="I129"/>
      <c r="J129"/>
      <c r="K129"/>
    </row>
    <row r="130" spans="6:11">
      <c r="F130"/>
      <c r="G130"/>
      <c r="H130"/>
      <c r="I130"/>
      <c r="J130"/>
      <c r="K130"/>
    </row>
    <row r="131" spans="6:11">
      <c r="F131"/>
      <c r="G131"/>
      <c r="H131"/>
      <c r="I131"/>
      <c r="J131"/>
      <c r="K131"/>
    </row>
    <row r="132" spans="6:11">
      <c r="F132"/>
      <c r="G132"/>
      <c r="H132"/>
      <c r="I132"/>
      <c r="J132"/>
      <c r="K132"/>
    </row>
    <row r="133" spans="6:11">
      <c r="F133"/>
      <c r="G133"/>
      <c r="H133"/>
      <c r="I133"/>
      <c r="J133"/>
      <c r="K133"/>
    </row>
    <row r="134" spans="6:11">
      <c r="F134"/>
      <c r="G134"/>
      <c r="H134"/>
      <c r="I134"/>
      <c r="J134"/>
      <c r="K134"/>
    </row>
    <row r="135" spans="6:11">
      <c r="F135"/>
      <c r="G135"/>
      <c r="H135"/>
      <c r="I135"/>
      <c r="J135"/>
      <c r="K135"/>
    </row>
    <row r="136" spans="6:11">
      <c r="F136"/>
      <c r="G136"/>
      <c r="H136"/>
      <c r="I136"/>
      <c r="J136"/>
      <c r="K136"/>
    </row>
    <row r="137" spans="6:11">
      <c r="F137"/>
      <c r="G137"/>
      <c r="H137"/>
      <c r="I137"/>
      <c r="J137"/>
      <c r="K137"/>
    </row>
    <row r="138" spans="6:11">
      <c r="F138"/>
      <c r="G138"/>
      <c r="H138"/>
      <c r="I138"/>
      <c r="J138"/>
      <c r="K138"/>
    </row>
    <row r="139" spans="6:11">
      <c r="F139"/>
      <c r="G139"/>
      <c r="H139"/>
      <c r="I139"/>
      <c r="J139"/>
      <c r="K139"/>
    </row>
    <row r="140" spans="6:11">
      <c r="F140"/>
      <c r="G140"/>
      <c r="H140"/>
      <c r="I140"/>
      <c r="J140"/>
      <c r="K140"/>
    </row>
    <row r="141" spans="6:11">
      <c r="I141"/>
      <c r="J141"/>
      <c r="K141"/>
    </row>
  </sheetData>
  <conditionalFormatting sqref="I132:I1048576 I1:I8 I10:I11 E24">
    <cfRule type="cellIs" dxfId="7" priority="8" operator="greaterThan">
      <formula>0.09</formula>
    </cfRule>
  </conditionalFormatting>
  <conditionalFormatting sqref="I132:I1048576 I1:I8 I10:I11 E24">
    <cfRule type="cellIs" dxfId="6" priority="7" operator="lessThanOrEqual">
      <formula>0.05</formula>
    </cfRule>
  </conditionalFormatting>
  <conditionalFormatting sqref="I132:I1048576 I1:I8 I10:I11 E24">
    <cfRule type="cellIs" dxfId="5" priority="6" operator="between">
      <formula>0.06</formula>
      <formula>0.09</formula>
    </cfRule>
  </conditionalFormatting>
  <conditionalFormatting sqref="I1:I8 I10:I11 E24 I132:I1048576">
    <cfRule type="top10" dxfId="4" priority="5" percent="1" rank="10"/>
  </conditionalFormatting>
  <conditionalFormatting sqref="O11">
    <cfRule type="cellIs" dxfId="3" priority="4" operator="greaterThan">
      <formula>0.09</formula>
    </cfRule>
  </conditionalFormatting>
  <conditionalFormatting sqref="O11">
    <cfRule type="cellIs" dxfId="2" priority="3" operator="lessThanOrEqual">
      <formula>0.05</formula>
    </cfRule>
  </conditionalFormatting>
  <conditionalFormatting sqref="O11">
    <cfRule type="cellIs" dxfId="1" priority="2" operator="between">
      <formula>0.06</formula>
      <formula>0.09</formula>
    </cfRule>
  </conditionalFormatting>
  <conditionalFormatting sqref="O11">
    <cfRule type="top10" dxfId="0" priority="1" percent="1" rank="10"/>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32EB0-AFAE-4AF9-B019-1AA66DB74089}">
  <dimension ref="A1:O126"/>
  <sheetViews>
    <sheetView topLeftCell="A42" workbookViewId="0">
      <selection activeCell="F108" sqref="F108"/>
    </sheetView>
  </sheetViews>
  <sheetFormatPr defaultColWidth="9.140625" defaultRowHeight="14.45"/>
  <cols>
    <col min="1" max="1" width="12.28515625" customWidth="1"/>
    <col min="2" max="2" width="10.85546875" customWidth="1"/>
    <col min="3" max="3" width="13.28515625" bestFit="1" customWidth="1"/>
    <col min="4" max="4" width="12.7109375" customWidth="1"/>
    <col min="5" max="5" width="9.7109375" customWidth="1"/>
    <col min="6" max="6" width="67.28515625" bestFit="1" customWidth="1"/>
    <col min="7" max="7" width="14.85546875" customWidth="1"/>
    <col min="8" max="8" width="16.7109375" customWidth="1"/>
    <col min="10" max="10" width="31.42578125" customWidth="1"/>
    <col min="11" max="11" width="19.28515625" customWidth="1"/>
    <col min="12" max="12" width="13.140625" style="170" bestFit="1" customWidth="1"/>
    <col min="13" max="13" width="18.42578125" style="170" customWidth="1"/>
    <col min="14" max="14" width="17.42578125" style="170" customWidth="1"/>
    <col min="15" max="15" width="24.42578125" style="170" customWidth="1"/>
  </cols>
  <sheetData>
    <row r="1" spans="1:15" ht="28.9">
      <c r="A1" s="158" t="s">
        <v>0</v>
      </c>
      <c r="B1" s="310" t="s">
        <v>117</v>
      </c>
      <c r="C1" s="310" t="s">
        <v>118</v>
      </c>
      <c r="D1" s="310" t="s">
        <v>119</v>
      </c>
      <c r="E1" s="310" t="s">
        <v>120</v>
      </c>
      <c r="F1" s="310" t="s">
        <v>121</v>
      </c>
      <c r="G1" s="310" t="s">
        <v>122</v>
      </c>
      <c r="H1" s="158" t="s">
        <v>123</v>
      </c>
      <c r="I1" s="158" t="s">
        <v>124</v>
      </c>
      <c r="J1" s="158" t="s">
        <v>125</v>
      </c>
      <c r="K1" s="310" t="s">
        <v>126</v>
      </c>
      <c r="L1" s="168" t="s">
        <v>127</v>
      </c>
      <c r="M1" s="784" t="s">
        <v>1705</v>
      </c>
      <c r="N1" s="784" t="s">
        <v>1706</v>
      </c>
      <c r="O1" s="784" t="s">
        <v>125</v>
      </c>
    </row>
    <row r="2" spans="1:15">
      <c r="A2" s="159" t="s">
        <v>1707</v>
      </c>
      <c r="B2" s="311" t="s">
        <v>205</v>
      </c>
      <c r="C2" s="311" t="s">
        <v>169</v>
      </c>
      <c r="D2" s="311" t="s">
        <v>142</v>
      </c>
      <c r="E2" s="828" t="s">
        <v>220</v>
      </c>
      <c r="F2" s="801" t="s">
        <v>221</v>
      </c>
      <c r="G2" s="308">
        <v>44258</v>
      </c>
      <c r="H2" s="151"/>
      <c r="I2" s="150"/>
      <c r="J2" s="438"/>
      <c r="K2" s="195"/>
      <c r="L2" s="785"/>
      <c r="M2" s="135">
        <v>44539</v>
      </c>
      <c r="N2" s="135">
        <v>44539</v>
      </c>
      <c r="O2" s="169"/>
    </row>
    <row r="3" spans="1:15">
      <c r="A3" s="159" t="s">
        <v>1707</v>
      </c>
      <c r="B3" s="150" t="s">
        <v>178</v>
      </c>
      <c r="C3" s="150" t="s">
        <v>139</v>
      </c>
      <c r="D3" s="150" t="s">
        <v>140</v>
      </c>
      <c r="E3" s="828" t="s">
        <v>1708</v>
      </c>
      <c r="F3" s="150" t="s">
        <v>1709</v>
      </c>
      <c r="G3" s="349">
        <v>44543</v>
      </c>
      <c r="H3" s="151">
        <v>44579</v>
      </c>
      <c r="I3" s="151"/>
      <c r="J3" s="152" t="s">
        <v>1710</v>
      </c>
      <c r="K3" s="154"/>
      <c r="L3" s="785">
        <f t="shared" ref="L3:L15" si="0">IF(EXACT(K3,"Leve"),0.85,1)</f>
        <v>1</v>
      </c>
      <c r="M3" s="135">
        <v>44539</v>
      </c>
      <c r="N3" s="135">
        <v>44545</v>
      </c>
      <c r="O3" s="169"/>
    </row>
    <row r="4" spans="1:15" ht="21.6">
      <c r="A4" s="159" t="s">
        <v>1707</v>
      </c>
      <c r="B4" s="150" t="s">
        <v>178</v>
      </c>
      <c r="C4" s="150" t="s">
        <v>139</v>
      </c>
      <c r="D4" s="150" t="s">
        <v>140</v>
      </c>
      <c r="E4" s="829" t="s">
        <v>1708</v>
      </c>
      <c r="F4" s="152" t="s">
        <v>1711</v>
      </c>
      <c r="G4" s="350">
        <v>44543</v>
      </c>
      <c r="H4" s="151">
        <v>44579</v>
      </c>
      <c r="I4" s="151"/>
      <c r="J4" s="152" t="s">
        <v>1710</v>
      </c>
      <c r="K4" s="154"/>
      <c r="L4" s="785">
        <f t="shared" si="0"/>
        <v>1</v>
      </c>
      <c r="M4" s="789">
        <v>44540.777777777781</v>
      </c>
      <c r="N4" s="789">
        <v>44905.804861111108</v>
      </c>
      <c r="O4" s="169"/>
    </row>
    <row r="5" spans="1:15">
      <c r="A5" s="159" t="s">
        <v>1707</v>
      </c>
      <c r="B5" s="150" t="s">
        <v>178</v>
      </c>
      <c r="C5" s="150" t="s">
        <v>136</v>
      </c>
      <c r="D5" s="156" t="s">
        <v>136</v>
      </c>
      <c r="E5" s="821" t="s">
        <v>179</v>
      </c>
      <c r="F5" s="152" t="s">
        <v>1712</v>
      </c>
      <c r="G5" s="151">
        <v>44543</v>
      </c>
      <c r="H5" s="151">
        <v>44599</v>
      </c>
      <c r="I5" s="327">
        <v>1</v>
      </c>
      <c r="J5" s="152" t="s">
        <v>1713</v>
      </c>
      <c r="K5" s="154"/>
      <c r="L5" s="785">
        <f t="shared" si="0"/>
        <v>1</v>
      </c>
      <c r="M5" s="789"/>
      <c r="N5" s="789"/>
      <c r="O5" s="169"/>
    </row>
    <row r="6" spans="1:15">
      <c r="A6" s="159" t="s">
        <v>1707</v>
      </c>
      <c r="B6" s="150" t="s">
        <v>178</v>
      </c>
      <c r="C6" s="150" t="s">
        <v>137</v>
      </c>
      <c r="D6" s="156" t="s">
        <v>137</v>
      </c>
      <c r="E6" s="821" t="s">
        <v>179</v>
      </c>
      <c r="F6" s="152" t="s">
        <v>1714</v>
      </c>
      <c r="G6" s="151">
        <v>44550</v>
      </c>
      <c r="H6" s="151"/>
      <c r="I6" s="308"/>
      <c r="J6" s="152" t="s">
        <v>1715</v>
      </c>
      <c r="K6" s="154"/>
      <c r="L6" s="785">
        <f t="shared" si="0"/>
        <v>1</v>
      </c>
      <c r="M6" s="789">
        <v>44562.606944444444</v>
      </c>
      <c r="N6" s="789">
        <v>44563.337500000001</v>
      </c>
      <c r="O6" s="169"/>
    </row>
    <row r="7" spans="1:15">
      <c r="A7" s="159" t="s">
        <v>1716</v>
      </c>
      <c r="B7" s="150" t="s">
        <v>178</v>
      </c>
      <c r="C7" s="150" t="s">
        <v>135</v>
      </c>
      <c r="D7" s="156" t="s">
        <v>135</v>
      </c>
      <c r="E7" s="821" t="s">
        <v>1717</v>
      </c>
      <c r="F7" s="150" t="s">
        <v>1718</v>
      </c>
      <c r="G7" s="151">
        <v>44564</v>
      </c>
      <c r="H7" s="151">
        <v>44567</v>
      </c>
      <c r="I7" s="417"/>
      <c r="J7" s="154"/>
      <c r="K7" s="154"/>
      <c r="L7" s="785">
        <f t="shared" si="0"/>
        <v>1</v>
      </c>
      <c r="M7" s="789">
        <v>44568.859722222223</v>
      </c>
      <c r="N7" s="789">
        <v>44569.4</v>
      </c>
      <c r="O7" s="169"/>
    </row>
    <row r="8" spans="1:15">
      <c r="A8" s="159" t="s">
        <v>1716</v>
      </c>
      <c r="B8" s="150" t="s">
        <v>178</v>
      </c>
      <c r="C8" s="150" t="s">
        <v>135</v>
      </c>
      <c r="D8" s="156" t="s">
        <v>135</v>
      </c>
      <c r="E8" s="821" t="s">
        <v>1717</v>
      </c>
      <c r="F8" s="150" t="s">
        <v>1719</v>
      </c>
      <c r="G8" s="151">
        <v>44571</v>
      </c>
      <c r="H8" s="151"/>
      <c r="I8" s="417"/>
      <c r="J8" s="152" t="s">
        <v>1720</v>
      </c>
      <c r="K8" s="1"/>
      <c r="L8" s="785">
        <f t="shared" si="0"/>
        <v>1</v>
      </c>
      <c r="M8" s="789">
        <v>44575.397916666669</v>
      </c>
      <c r="N8" s="789">
        <v>44575.40625</v>
      </c>
      <c r="O8" s="169"/>
    </row>
    <row r="9" spans="1:15" ht="20.25" customHeight="1">
      <c r="A9" s="159" t="s">
        <v>1721</v>
      </c>
      <c r="B9" s="150" t="s">
        <v>178</v>
      </c>
      <c r="C9" s="150" t="s">
        <v>135</v>
      </c>
      <c r="D9" s="156" t="s">
        <v>135</v>
      </c>
      <c r="E9" s="821" t="s">
        <v>1717</v>
      </c>
      <c r="F9" s="150" t="s">
        <v>1722</v>
      </c>
      <c r="G9" s="151">
        <v>44575</v>
      </c>
      <c r="H9" s="151">
        <v>44579</v>
      </c>
      <c r="I9" s="417"/>
      <c r="J9" s="1"/>
      <c r="K9" s="1"/>
      <c r="L9" s="785">
        <f t="shared" si="0"/>
        <v>1</v>
      </c>
      <c r="M9" s="789">
        <v>44575</v>
      </c>
      <c r="N9" s="789">
        <v>44575</v>
      </c>
      <c r="O9" s="169"/>
    </row>
    <row r="10" spans="1:15">
      <c r="A10" s="159" t="s">
        <v>1707</v>
      </c>
      <c r="B10" s="150" t="s">
        <v>178</v>
      </c>
      <c r="C10" s="150" t="s">
        <v>139</v>
      </c>
      <c r="D10" s="150" t="s">
        <v>140</v>
      </c>
      <c r="E10" s="830" t="s">
        <v>187</v>
      </c>
      <c r="F10" s="150" t="s">
        <v>1723</v>
      </c>
      <c r="G10" s="416">
        <v>44578</v>
      </c>
      <c r="H10" s="151">
        <v>44578</v>
      </c>
      <c r="I10" s="156">
        <v>8</v>
      </c>
      <c r="J10" s="152"/>
      <c r="K10" s="154"/>
      <c r="L10" s="785">
        <f t="shared" si="0"/>
        <v>1</v>
      </c>
      <c r="M10" s="789">
        <v>44581.494444444441</v>
      </c>
      <c r="N10" s="789">
        <v>44581.549305555556</v>
      </c>
      <c r="O10" s="169"/>
    </row>
    <row r="11" spans="1:15">
      <c r="A11" s="831" t="s">
        <v>1707</v>
      </c>
      <c r="B11" s="832" t="s">
        <v>205</v>
      </c>
      <c r="C11" s="832" t="s">
        <v>139</v>
      </c>
      <c r="D11" s="832" t="s">
        <v>139</v>
      </c>
      <c r="E11" s="828" t="s">
        <v>1724</v>
      </c>
      <c r="F11" s="833" t="s">
        <v>1725</v>
      </c>
      <c r="G11" s="834">
        <v>44579</v>
      </c>
      <c r="H11" s="834">
        <v>44582</v>
      </c>
      <c r="I11" s="151"/>
      <c r="J11" s="1"/>
      <c r="K11" s="1"/>
      <c r="L11" s="785">
        <f t="shared" si="0"/>
        <v>1</v>
      </c>
      <c r="M11" s="789">
        <v>44586.540972222225</v>
      </c>
      <c r="N11" s="789">
        <v>44586.607638888891</v>
      </c>
      <c r="O11" s="169"/>
    </row>
    <row r="12" spans="1:15">
      <c r="A12" s="159" t="s">
        <v>1721</v>
      </c>
      <c r="B12" s="150" t="s">
        <v>178</v>
      </c>
      <c r="C12" s="150" t="s">
        <v>135</v>
      </c>
      <c r="D12" s="150" t="s">
        <v>135</v>
      </c>
      <c r="E12" s="828" t="s">
        <v>1717</v>
      </c>
      <c r="F12" s="150" t="s">
        <v>1726</v>
      </c>
      <c r="G12" s="151">
        <v>44581</v>
      </c>
      <c r="H12" s="151">
        <v>44588</v>
      </c>
      <c r="I12" s="308"/>
      <c r="J12" s="154"/>
      <c r="K12" s="154"/>
      <c r="L12" s="785">
        <f t="shared" si="0"/>
        <v>1</v>
      </c>
      <c r="M12" s="789">
        <v>44592.815972222219</v>
      </c>
      <c r="N12" s="789">
        <v>44593.34097222222</v>
      </c>
      <c r="O12" s="169"/>
    </row>
    <row r="13" spans="1:15">
      <c r="A13" s="159" t="s">
        <v>1716</v>
      </c>
      <c r="B13" s="150" t="s">
        <v>178</v>
      </c>
      <c r="C13" s="150" t="s">
        <v>135</v>
      </c>
      <c r="D13" s="150" t="s">
        <v>135</v>
      </c>
      <c r="E13" s="828" t="s">
        <v>202</v>
      </c>
      <c r="F13" s="150" t="s">
        <v>1727</v>
      </c>
      <c r="G13" s="151">
        <v>44588</v>
      </c>
      <c r="H13" s="151">
        <v>44603</v>
      </c>
      <c r="I13" s="327"/>
      <c r="J13" s="150"/>
      <c r="K13" s="150"/>
      <c r="L13" s="785">
        <f t="shared" si="0"/>
        <v>1</v>
      </c>
      <c r="M13" s="789">
        <v>44607</v>
      </c>
      <c r="N13" s="789">
        <v>44607</v>
      </c>
      <c r="O13" s="169"/>
    </row>
    <row r="14" spans="1:15">
      <c r="A14" s="159" t="s">
        <v>1721</v>
      </c>
      <c r="B14" s="150" t="s">
        <v>178</v>
      </c>
      <c r="C14" s="150" t="s">
        <v>135</v>
      </c>
      <c r="D14" s="150" t="s">
        <v>135</v>
      </c>
      <c r="E14" s="828" t="s">
        <v>1717</v>
      </c>
      <c r="F14" s="150" t="s">
        <v>1728</v>
      </c>
      <c r="G14" s="151">
        <v>44593</v>
      </c>
      <c r="H14" s="151">
        <v>44593</v>
      </c>
      <c r="I14" s="417"/>
      <c r="J14" s="153"/>
      <c r="K14" s="154"/>
      <c r="L14" s="785">
        <f t="shared" si="0"/>
        <v>1</v>
      </c>
      <c r="M14" s="789">
        <v>44606.761111111111</v>
      </c>
      <c r="N14" s="789">
        <v>44606.863194444442</v>
      </c>
      <c r="O14" s="169"/>
    </row>
    <row r="15" spans="1:15">
      <c r="A15" s="159" t="s">
        <v>1716</v>
      </c>
      <c r="B15" s="150" t="s">
        <v>178</v>
      </c>
      <c r="C15" s="150" t="s">
        <v>139</v>
      </c>
      <c r="D15" s="150" t="s">
        <v>140</v>
      </c>
      <c r="E15" s="828" t="s">
        <v>1708</v>
      </c>
      <c r="F15" s="150" t="s">
        <v>1729</v>
      </c>
      <c r="G15" s="151">
        <v>44608</v>
      </c>
      <c r="H15" s="151">
        <v>44613</v>
      </c>
      <c r="I15" s="417"/>
      <c r="J15" s="438"/>
      <c r="K15" s="12"/>
      <c r="L15" s="785">
        <f t="shared" si="0"/>
        <v>1</v>
      </c>
      <c r="M15" s="789"/>
      <c r="N15" s="789"/>
      <c r="O15" s="169"/>
    </row>
    <row r="16" spans="1:15">
      <c r="A16" s="150" t="s">
        <v>1707</v>
      </c>
      <c r="B16" s="150" t="s">
        <v>178</v>
      </c>
      <c r="C16" s="150" t="s">
        <v>136</v>
      </c>
      <c r="D16" s="150" t="s">
        <v>140</v>
      </c>
      <c r="E16" s="828" t="s">
        <v>179</v>
      </c>
      <c r="F16" s="152" t="s">
        <v>180</v>
      </c>
      <c r="G16" s="151">
        <v>44609</v>
      </c>
      <c r="H16" s="151"/>
      <c r="I16" s="151"/>
      <c r="J16" s="438" t="s">
        <v>1713</v>
      </c>
      <c r="K16" s="12"/>
      <c r="L16" s="785">
        <v>1</v>
      </c>
      <c r="M16" s="789"/>
      <c r="N16" s="789"/>
      <c r="O16" s="169"/>
    </row>
    <row r="17" spans="1:15">
      <c r="A17" s="835" t="s">
        <v>1707</v>
      </c>
      <c r="B17" s="835" t="s">
        <v>178</v>
      </c>
      <c r="C17" s="835" t="s">
        <v>182</v>
      </c>
      <c r="D17" s="835" t="s">
        <v>138</v>
      </c>
      <c r="E17" s="836" t="s">
        <v>1730</v>
      </c>
      <c r="F17" s="835" t="s">
        <v>1731</v>
      </c>
      <c r="G17" s="834">
        <v>44609</v>
      </c>
      <c r="H17" s="837">
        <v>44629</v>
      </c>
      <c r="I17" s="151"/>
      <c r="J17" s="832" t="s">
        <v>1713</v>
      </c>
      <c r="K17" s="1"/>
      <c r="L17" s="785">
        <f>IF(EXACT(K17,"Leve"),0.85,1)</f>
        <v>1</v>
      </c>
      <c r="M17" s="789">
        <v>44601</v>
      </c>
      <c r="N17" s="789">
        <v>44601</v>
      </c>
      <c r="O17" s="169"/>
    </row>
    <row r="18" spans="1:15">
      <c r="A18" s="156" t="s">
        <v>1707</v>
      </c>
      <c r="B18" s="150" t="s">
        <v>178</v>
      </c>
      <c r="C18" s="150" t="s">
        <v>182</v>
      </c>
      <c r="D18" s="150" t="s">
        <v>138</v>
      </c>
      <c r="E18" s="838" t="s">
        <v>183</v>
      </c>
      <c r="F18" s="160" t="s">
        <v>184</v>
      </c>
      <c r="G18" s="151">
        <v>44610</v>
      </c>
      <c r="H18" s="308"/>
      <c r="I18" s="151"/>
      <c r="J18" s="438" t="s">
        <v>185</v>
      </c>
      <c r="K18" s="12"/>
      <c r="L18" s="785"/>
      <c r="M18" s="789">
        <v>44601</v>
      </c>
      <c r="N18" s="789">
        <v>44601</v>
      </c>
      <c r="O18" s="169"/>
    </row>
    <row r="19" spans="1:15">
      <c r="A19" s="156" t="s">
        <v>1707</v>
      </c>
      <c r="B19" s="150" t="s">
        <v>178</v>
      </c>
      <c r="C19" s="150" t="s">
        <v>190</v>
      </c>
      <c r="D19" s="150" t="s">
        <v>140</v>
      </c>
      <c r="E19" s="838" t="s">
        <v>208</v>
      </c>
      <c r="F19" s="156" t="s">
        <v>209</v>
      </c>
      <c r="G19" s="151">
        <v>44610</v>
      </c>
      <c r="H19" s="151"/>
      <c r="I19" s="150"/>
      <c r="J19" s="152" t="s">
        <v>1732</v>
      </c>
      <c r="K19" s="12"/>
      <c r="L19" s="785">
        <f>IF(EXACT(K19,"Leve"),0.85,1)</f>
        <v>1</v>
      </c>
      <c r="M19" s="789">
        <v>44601</v>
      </c>
      <c r="N19" s="789">
        <v>44601</v>
      </c>
      <c r="O19" s="169"/>
    </row>
    <row r="20" spans="1:15">
      <c r="A20" s="150" t="s">
        <v>1707</v>
      </c>
      <c r="B20" s="150" t="s">
        <v>178</v>
      </c>
      <c r="C20" s="150" t="s">
        <v>190</v>
      </c>
      <c r="D20" s="150" t="s">
        <v>140</v>
      </c>
      <c r="E20" s="838" t="s">
        <v>191</v>
      </c>
      <c r="F20" s="160" t="s">
        <v>192</v>
      </c>
      <c r="G20" s="151">
        <v>44613</v>
      </c>
      <c r="H20" s="151"/>
      <c r="I20" s="150"/>
      <c r="J20" s="152" t="s">
        <v>1733</v>
      </c>
      <c r="K20" s="12"/>
      <c r="L20" s="785"/>
      <c r="M20" s="789">
        <v>44601</v>
      </c>
      <c r="N20" s="789">
        <v>44601</v>
      </c>
      <c r="O20" s="169"/>
    </row>
    <row r="21" spans="1:15">
      <c r="A21" s="155" t="s">
        <v>1707</v>
      </c>
      <c r="B21" s="155" t="s">
        <v>178</v>
      </c>
      <c r="C21" s="155" t="s">
        <v>190</v>
      </c>
      <c r="D21" s="155" t="s">
        <v>140</v>
      </c>
      <c r="E21" s="839" t="s">
        <v>191</v>
      </c>
      <c r="F21" s="414" t="s">
        <v>194</v>
      </c>
      <c r="G21" s="151">
        <v>44613</v>
      </c>
      <c r="H21" s="269"/>
      <c r="I21" s="150"/>
      <c r="J21" s="152" t="s">
        <v>1733</v>
      </c>
      <c r="K21" s="12"/>
      <c r="L21" s="785">
        <f t="shared" ref="L21:L29" si="1">IF(EXACT(K21,"Leve"),0.85,1)</f>
        <v>1</v>
      </c>
      <c r="M21" s="789">
        <v>44601</v>
      </c>
      <c r="N21" s="789">
        <v>44601</v>
      </c>
      <c r="O21" s="169"/>
    </row>
    <row r="22" spans="1:15">
      <c r="A22" s="150" t="s">
        <v>1707</v>
      </c>
      <c r="B22" s="150" t="s">
        <v>178</v>
      </c>
      <c r="C22" s="150" t="s">
        <v>190</v>
      </c>
      <c r="D22" s="150" t="s">
        <v>140</v>
      </c>
      <c r="E22" s="821" t="s">
        <v>191</v>
      </c>
      <c r="F22" s="411" t="s">
        <v>195</v>
      </c>
      <c r="G22" s="151">
        <v>44613</v>
      </c>
      <c r="H22" s="151"/>
      <c r="I22" s="327"/>
      <c r="J22" s="152" t="s">
        <v>1733</v>
      </c>
      <c r="K22" s="12"/>
      <c r="L22" s="785">
        <f t="shared" si="1"/>
        <v>1</v>
      </c>
      <c r="M22" s="789">
        <v>44601</v>
      </c>
      <c r="N22" s="789">
        <v>44601</v>
      </c>
      <c r="O22" s="169"/>
    </row>
    <row r="23" spans="1:15">
      <c r="A23" s="159" t="s">
        <v>1707</v>
      </c>
      <c r="B23" s="155" t="s">
        <v>178</v>
      </c>
      <c r="C23" s="150" t="s">
        <v>190</v>
      </c>
      <c r="D23" s="150" t="s">
        <v>140</v>
      </c>
      <c r="E23" s="830" t="s">
        <v>191</v>
      </c>
      <c r="F23" s="412" t="s">
        <v>196</v>
      </c>
      <c r="G23" s="151">
        <v>44613</v>
      </c>
      <c r="H23" s="405"/>
      <c r="I23" s="150"/>
      <c r="J23" s="152" t="s">
        <v>1733</v>
      </c>
      <c r="K23" s="12"/>
      <c r="L23" s="785">
        <f t="shared" si="1"/>
        <v>1</v>
      </c>
      <c r="M23" s="789">
        <v>44601</v>
      </c>
      <c r="N23" s="789">
        <v>44601</v>
      </c>
      <c r="O23" s="169"/>
    </row>
    <row r="24" spans="1:15">
      <c r="A24" s="159" t="s">
        <v>1707</v>
      </c>
      <c r="B24" s="155" t="s">
        <v>178</v>
      </c>
      <c r="C24" s="150" t="s">
        <v>190</v>
      </c>
      <c r="D24" s="150" t="s">
        <v>140</v>
      </c>
      <c r="E24" s="830" t="s">
        <v>191</v>
      </c>
      <c r="F24" s="160" t="s">
        <v>197</v>
      </c>
      <c r="G24" s="151">
        <v>44613</v>
      </c>
      <c r="H24" s="308"/>
      <c r="I24" s="150"/>
      <c r="J24" s="152" t="s">
        <v>1733</v>
      </c>
      <c r="K24" s="440"/>
      <c r="L24" s="785">
        <f t="shared" si="1"/>
        <v>1</v>
      </c>
      <c r="M24" s="789">
        <v>44601</v>
      </c>
      <c r="N24" s="789">
        <v>44601</v>
      </c>
      <c r="O24" s="169"/>
    </row>
    <row r="25" spans="1:15" ht="23.25" customHeight="1">
      <c r="A25" s="159" t="s">
        <v>1707</v>
      </c>
      <c r="B25" s="155" t="s">
        <v>178</v>
      </c>
      <c r="C25" s="155" t="s">
        <v>190</v>
      </c>
      <c r="D25" s="155" t="s">
        <v>140</v>
      </c>
      <c r="E25" s="828" t="s">
        <v>191</v>
      </c>
      <c r="F25" s="160" t="s">
        <v>198</v>
      </c>
      <c r="G25" s="405">
        <v>44613</v>
      </c>
      <c r="H25" s="151"/>
      <c r="I25" s="150"/>
      <c r="J25" s="152" t="s">
        <v>1733</v>
      </c>
      <c r="K25" s="12"/>
      <c r="L25" s="785">
        <f t="shared" si="1"/>
        <v>1</v>
      </c>
      <c r="M25" s="789">
        <v>44601</v>
      </c>
      <c r="N25" s="789">
        <v>44601</v>
      </c>
      <c r="O25" s="169"/>
    </row>
    <row r="26" spans="1:15">
      <c r="A26" s="159" t="s">
        <v>1707</v>
      </c>
      <c r="B26" s="159" t="s">
        <v>178</v>
      </c>
      <c r="C26" s="150" t="s">
        <v>190</v>
      </c>
      <c r="D26" s="150" t="s">
        <v>140</v>
      </c>
      <c r="E26" s="828" t="s">
        <v>191</v>
      </c>
      <c r="F26" s="160" t="s">
        <v>199</v>
      </c>
      <c r="G26" s="405">
        <v>44613</v>
      </c>
      <c r="H26" s="151"/>
      <c r="I26" s="150"/>
      <c r="J26" s="152" t="s">
        <v>1733</v>
      </c>
      <c r="K26" s="12"/>
      <c r="L26" s="785">
        <f t="shared" si="1"/>
        <v>1</v>
      </c>
      <c r="M26" s="789">
        <v>44620.378472222219</v>
      </c>
      <c r="N26" s="789">
        <v>44620.767361111109</v>
      </c>
      <c r="O26" s="169"/>
    </row>
    <row r="27" spans="1:15">
      <c r="A27" s="159" t="s">
        <v>1707</v>
      </c>
      <c r="B27" s="159" t="s">
        <v>178</v>
      </c>
      <c r="C27" s="150" t="s">
        <v>190</v>
      </c>
      <c r="D27" s="150" t="s">
        <v>140</v>
      </c>
      <c r="E27" s="828" t="s">
        <v>191</v>
      </c>
      <c r="F27" s="160" t="s">
        <v>200</v>
      </c>
      <c r="G27" s="405">
        <v>44613</v>
      </c>
      <c r="H27" s="308"/>
      <c r="I27" s="327"/>
      <c r="J27" s="152" t="s">
        <v>1733</v>
      </c>
      <c r="K27" s="12"/>
      <c r="L27" s="785">
        <f t="shared" si="1"/>
        <v>1</v>
      </c>
      <c r="M27" s="789"/>
      <c r="N27" s="789"/>
      <c r="O27" s="169"/>
    </row>
    <row r="28" spans="1:15">
      <c r="A28" s="159" t="s">
        <v>1707</v>
      </c>
      <c r="B28" s="159" t="s">
        <v>178</v>
      </c>
      <c r="C28" s="150" t="s">
        <v>190</v>
      </c>
      <c r="D28" s="150" t="s">
        <v>140</v>
      </c>
      <c r="E28" s="828" t="s">
        <v>191</v>
      </c>
      <c r="F28" s="160" t="s">
        <v>201</v>
      </c>
      <c r="G28" s="405">
        <v>44613</v>
      </c>
      <c r="H28" s="308"/>
      <c r="I28" s="150"/>
      <c r="J28" s="152" t="s">
        <v>1733</v>
      </c>
      <c r="K28" s="12"/>
      <c r="L28" s="785">
        <f t="shared" si="1"/>
        <v>1</v>
      </c>
      <c r="M28" s="789">
        <v>44610</v>
      </c>
      <c r="N28" s="789">
        <v>44610</v>
      </c>
      <c r="O28" s="169"/>
    </row>
    <row r="29" spans="1:15">
      <c r="A29" s="159" t="s">
        <v>1707</v>
      </c>
      <c r="B29" s="159" t="s">
        <v>205</v>
      </c>
      <c r="C29" s="159" t="s">
        <v>173</v>
      </c>
      <c r="D29" s="159" t="s">
        <v>141</v>
      </c>
      <c r="E29" s="828" t="s">
        <v>206</v>
      </c>
      <c r="F29" s="156" t="s">
        <v>207</v>
      </c>
      <c r="G29" s="405">
        <v>44615</v>
      </c>
      <c r="H29" s="308"/>
      <c r="I29" s="150"/>
      <c r="J29" s="152" t="s">
        <v>189</v>
      </c>
      <c r="K29" s="12"/>
      <c r="L29" s="785">
        <f t="shared" si="1"/>
        <v>1</v>
      </c>
      <c r="M29" s="789">
        <v>44617</v>
      </c>
      <c r="N29" s="789">
        <v>44618</v>
      </c>
      <c r="O29" s="169"/>
    </row>
    <row r="30" spans="1:15">
      <c r="A30" s="159" t="s">
        <v>1707</v>
      </c>
      <c r="B30" s="150" t="s">
        <v>1734</v>
      </c>
      <c r="C30" s="150" t="s">
        <v>1735</v>
      </c>
      <c r="D30" s="150" t="s">
        <v>1736</v>
      </c>
      <c r="E30" s="828" t="s">
        <v>1737</v>
      </c>
      <c r="F30" s="150" t="s">
        <v>1738</v>
      </c>
      <c r="G30" s="405">
        <v>44616</v>
      </c>
      <c r="H30" s="308"/>
      <c r="I30" s="151"/>
      <c r="J30" s="150" t="s">
        <v>1713</v>
      </c>
      <c r="K30" s="491"/>
      <c r="L30" s="785">
        <v>1</v>
      </c>
      <c r="M30" s="789"/>
      <c r="N30" s="789"/>
      <c r="O30" s="169"/>
    </row>
    <row r="31" spans="1:15">
      <c r="A31" s="159" t="s">
        <v>1707</v>
      </c>
      <c r="B31" s="150" t="s">
        <v>178</v>
      </c>
      <c r="C31" s="150" t="s">
        <v>190</v>
      </c>
      <c r="D31" s="150" t="s">
        <v>140</v>
      </c>
      <c r="E31" s="828" t="s">
        <v>211</v>
      </c>
      <c r="F31" s="150" t="s">
        <v>212</v>
      </c>
      <c r="G31" s="151">
        <v>44617</v>
      </c>
      <c r="H31" s="151"/>
      <c r="I31" s="150"/>
      <c r="J31" s="152" t="s">
        <v>210</v>
      </c>
      <c r="K31" s="12"/>
      <c r="L31" s="785">
        <f>IF(EXACT(K31,"Leve"),0.85,1)</f>
        <v>1</v>
      </c>
      <c r="M31" s="789">
        <v>44617</v>
      </c>
      <c r="N31" s="789">
        <v>44618</v>
      </c>
      <c r="O31" s="169"/>
    </row>
    <row r="32" spans="1:15">
      <c r="A32" s="159" t="s">
        <v>1707</v>
      </c>
      <c r="B32" s="150" t="s">
        <v>178</v>
      </c>
      <c r="C32" s="150" t="s">
        <v>190</v>
      </c>
      <c r="D32" s="150" t="s">
        <v>140</v>
      </c>
      <c r="E32" s="828" t="s">
        <v>211</v>
      </c>
      <c r="F32" s="150" t="s">
        <v>213</v>
      </c>
      <c r="G32" s="151">
        <v>44617</v>
      </c>
      <c r="H32" s="151"/>
      <c r="I32" s="150"/>
      <c r="J32" s="152" t="s">
        <v>210</v>
      </c>
      <c r="K32" s="12"/>
      <c r="L32" s="785">
        <f>IF(EXACT(K32,"Leve"),0.85,1)</f>
        <v>1</v>
      </c>
      <c r="M32" s="789">
        <v>44617</v>
      </c>
      <c r="N32" s="789">
        <v>44618</v>
      </c>
      <c r="O32" s="169"/>
    </row>
    <row r="33" spans="1:15">
      <c r="A33" s="159" t="s">
        <v>1707</v>
      </c>
      <c r="B33" s="150" t="s">
        <v>178</v>
      </c>
      <c r="C33" s="150" t="s">
        <v>190</v>
      </c>
      <c r="D33" s="150" t="s">
        <v>140</v>
      </c>
      <c r="E33" s="828" t="s">
        <v>211</v>
      </c>
      <c r="F33" s="150" t="s">
        <v>214</v>
      </c>
      <c r="G33" s="151">
        <v>44617</v>
      </c>
      <c r="H33" s="151"/>
      <c r="I33" s="150"/>
      <c r="J33" s="152" t="s">
        <v>210</v>
      </c>
      <c r="K33" s="154" t="s">
        <v>219</v>
      </c>
      <c r="L33" s="785">
        <f>IF(EXACT(K33,"Leve"),0.85,1)</f>
        <v>1</v>
      </c>
      <c r="M33" s="789"/>
      <c r="N33" s="789"/>
      <c r="O33" s="169"/>
    </row>
    <row r="34" spans="1:15">
      <c r="A34" s="159" t="s">
        <v>1707</v>
      </c>
      <c r="B34" s="794" t="s">
        <v>178</v>
      </c>
      <c r="C34" s="794" t="s">
        <v>190</v>
      </c>
      <c r="D34" s="150" t="s">
        <v>140</v>
      </c>
      <c r="E34" s="828" t="s">
        <v>211</v>
      </c>
      <c r="F34" s="150" t="s">
        <v>215</v>
      </c>
      <c r="G34" s="151">
        <v>44617</v>
      </c>
      <c r="H34" s="151"/>
      <c r="I34" s="150"/>
      <c r="J34" s="782" t="s">
        <v>210</v>
      </c>
      <c r="K34" s="12"/>
      <c r="L34" s="785"/>
      <c r="M34" s="789">
        <v>44603.629166666666</v>
      </c>
      <c r="N34" s="789">
        <v>44603.741666666669</v>
      </c>
      <c r="O34" s="169"/>
    </row>
    <row r="35" spans="1:15">
      <c r="A35" s="159" t="s">
        <v>1707</v>
      </c>
      <c r="B35" s="794" t="s">
        <v>205</v>
      </c>
      <c r="C35" s="794" t="s">
        <v>227</v>
      </c>
      <c r="D35" s="150" t="s">
        <v>143</v>
      </c>
      <c r="E35" s="828" t="s">
        <v>1739</v>
      </c>
      <c r="F35" s="150" t="s">
        <v>1740</v>
      </c>
      <c r="G35" s="151">
        <v>44617</v>
      </c>
      <c r="H35" s="151"/>
      <c r="I35" s="151"/>
      <c r="J35" s="794" t="s">
        <v>237</v>
      </c>
      <c r="K35" s="154" t="s">
        <v>219</v>
      </c>
      <c r="L35" s="785">
        <f>IF(EXACT(K35,"Leve"),0.85,1)</f>
        <v>1</v>
      </c>
      <c r="M35" s="789">
        <v>44624.706944444442</v>
      </c>
      <c r="N35" s="789">
        <v>44625.365277777775</v>
      </c>
      <c r="O35" s="487"/>
    </row>
    <row r="36" spans="1:15" ht="21.6">
      <c r="A36" s="159" t="s">
        <v>1716</v>
      </c>
      <c r="B36" s="794" t="s">
        <v>178</v>
      </c>
      <c r="C36" s="794" t="s">
        <v>135</v>
      </c>
      <c r="D36" s="150" t="s">
        <v>135</v>
      </c>
      <c r="E36" s="828" t="s">
        <v>202</v>
      </c>
      <c r="F36" s="150" t="s">
        <v>203</v>
      </c>
      <c r="G36" s="151">
        <v>44620</v>
      </c>
      <c r="H36" s="151"/>
      <c r="I36" s="150"/>
      <c r="J36" s="863" t="s">
        <v>204</v>
      </c>
      <c r="K36" s="12"/>
      <c r="L36" s="785">
        <f>IF(EXACT(K36,"Leve"),0.85,1)</f>
        <v>1</v>
      </c>
      <c r="M36" s="169"/>
      <c r="N36" s="169"/>
      <c r="O36" s="169"/>
    </row>
    <row r="37" spans="1:15">
      <c r="A37" s="159" t="s">
        <v>1707</v>
      </c>
      <c r="B37" s="794" t="s">
        <v>178</v>
      </c>
      <c r="C37" s="794" t="s">
        <v>182</v>
      </c>
      <c r="D37" s="150" t="s">
        <v>138</v>
      </c>
      <c r="E37" s="828" t="s">
        <v>222</v>
      </c>
      <c r="F37" s="152" t="s">
        <v>223</v>
      </c>
      <c r="G37" s="151">
        <v>44620</v>
      </c>
      <c r="H37" s="151"/>
      <c r="I37" s="150"/>
      <c r="J37" s="862" t="s">
        <v>210</v>
      </c>
      <c r="K37" s="154" t="s">
        <v>219</v>
      </c>
      <c r="L37" s="785">
        <f>IF(EXACT(K37,"Leve"),0.85,1)</f>
        <v>1</v>
      </c>
      <c r="M37" s="169"/>
      <c r="N37" s="169"/>
      <c r="O37" s="169"/>
    </row>
    <row r="38" spans="1:15">
      <c r="A38" s="479" t="s">
        <v>1707</v>
      </c>
      <c r="B38" s="480" t="s">
        <v>1734</v>
      </c>
      <c r="C38" s="480" t="s">
        <v>136</v>
      </c>
      <c r="D38" s="480" t="s">
        <v>1741</v>
      </c>
      <c r="E38" s="841" t="s">
        <v>1742</v>
      </c>
      <c r="F38" s="482" t="s">
        <v>1743</v>
      </c>
      <c r="G38" s="484">
        <v>44620</v>
      </c>
      <c r="H38" s="484"/>
      <c r="I38" s="484"/>
      <c r="J38" s="480" t="s">
        <v>1713</v>
      </c>
      <c r="K38" s="12"/>
      <c r="L38" s="785">
        <f>IF(EXACT(K38,"Leve"),0.85,1)</f>
        <v>1</v>
      </c>
      <c r="M38" s="169"/>
      <c r="N38" s="169"/>
      <c r="O38" s="169"/>
    </row>
    <row r="39" spans="1:15" s="488" customFormat="1">
      <c r="A39" s="479" t="s">
        <v>1707</v>
      </c>
      <c r="B39" s="479" t="s">
        <v>178</v>
      </c>
      <c r="C39" s="479" t="s">
        <v>136</v>
      </c>
      <c r="D39" s="479" t="s">
        <v>136</v>
      </c>
      <c r="E39" s="841" t="s">
        <v>225</v>
      </c>
      <c r="F39" s="482" t="s">
        <v>226</v>
      </c>
      <c r="G39" s="484">
        <v>44621</v>
      </c>
      <c r="H39" s="842"/>
      <c r="I39" s="480"/>
      <c r="J39" s="490" t="s">
        <v>1713</v>
      </c>
      <c r="K39" s="12"/>
      <c r="L39" s="785">
        <v>1</v>
      </c>
      <c r="M39" s="169"/>
      <c r="N39" s="169"/>
      <c r="O39" s="169"/>
    </row>
    <row r="40" spans="1:15">
      <c r="A40" s="159" t="s">
        <v>1707</v>
      </c>
      <c r="B40" s="159" t="s">
        <v>178</v>
      </c>
      <c r="C40" s="159" t="s">
        <v>227</v>
      </c>
      <c r="D40" s="159" t="s">
        <v>140</v>
      </c>
      <c r="E40" s="828" t="s">
        <v>228</v>
      </c>
      <c r="F40" s="152" t="s">
        <v>229</v>
      </c>
      <c r="G40" s="151">
        <v>44622</v>
      </c>
      <c r="H40" s="151"/>
      <c r="I40" s="150"/>
      <c r="J40" s="438" t="s">
        <v>230</v>
      </c>
      <c r="K40" s="491" t="s">
        <v>219</v>
      </c>
      <c r="L40" s="786">
        <f>IF(EXACT(K40,"Leve"),0.85,1)</f>
        <v>1</v>
      </c>
      <c r="M40" s="169"/>
      <c r="N40" s="169"/>
      <c r="O40" s="169"/>
    </row>
    <row r="41" spans="1:15">
      <c r="A41" s="159" t="s">
        <v>1707</v>
      </c>
      <c r="B41" s="159" t="s">
        <v>178</v>
      </c>
      <c r="C41" s="159" t="s">
        <v>190</v>
      </c>
      <c r="D41" s="159" t="s">
        <v>140</v>
      </c>
      <c r="E41" s="828" t="s">
        <v>191</v>
      </c>
      <c r="F41" s="152" t="s">
        <v>231</v>
      </c>
      <c r="G41" s="151">
        <v>44624</v>
      </c>
      <c r="H41" s="151"/>
      <c r="I41" s="150"/>
      <c r="J41" s="439" t="s">
        <v>193</v>
      </c>
      <c r="K41" s="154" t="s">
        <v>219</v>
      </c>
      <c r="L41" s="785">
        <f>IF(EXACT(K41,"Leve"),0.85,1)</f>
        <v>1</v>
      </c>
      <c r="M41" s="169"/>
      <c r="N41" s="169"/>
      <c r="O41" s="169"/>
    </row>
    <row r="42" spans="1:15">
      <c r="A42" s="159" t="s">
        <v>1707</v>
      </c>
      <c r="B42" s="159" t="s">
        <v>178</v>
      </c>
      <c r="C42" s="159" t="s">
        <v>173</v>
      </c>
      <c r="D42" s="159" t="s">
        <v>141</v>
      </c>
      <c r="E42" s="828" t="s">
        <v>206</v>
      </c>
      <c r="F42" s="152" t="s">
        <v>232</v>
      </c>
      <c r="G42" s="151">
        <v>44627</v>
      </c>
      <c r="H42" s="151"/>
      <c r="I42" s="150"/>
      <c r="J42" s="438" t="s">
        <v>189</v>
      </c>
      <c r="K42" s="1"/>
      <c r="L42" s="785">
        <f>IF(EXACT(K42,"Leve"),0.85,1)</f>
        <v>1</v>
      </c>
      <c r="M42" s="867">
        <v>44635.492361111108</v>
      </c>
      <c r="N42" s="867">
        <v>44635.537499999999</v>
      </c>
      <c r="O42" s="169"/>
    </row>
    <row r="43" spans="1:15">
      <c r="A43" s="479" t="s">
        <v>1721</v>
      </c>
      <c r="B43" s="479" t="s">
        <v>178</v>
      </c>
      <c r="C43" s="479" t="s">
        <v>136</v>
      </c>
      <c r="D43" s="479" t="s">
        <v>136</v>
      </c>
      <c r="E43" s="841" t="s">
        <v>1744</v>
      </c>
      <c r="F43" s="480" t="s">
        <v>1745</v>
      </c>
      <c r="G43" s="151">
        <v>44628</v>
      </c>
      <c r="H43" s="484"/>
      <c r="I43" s="484"/>
      <c r="J43" s="480" t="s">
        <v>1713</v>
      </c>
      <c r="K43" s="491" t="s">
        <v>219</v>
      </c>
      <c r="L43" s="786">
        <f>IF(EXACT(K43,"Leve"),0.85,1)</f>
        <v>1</v>
      </c>
      <c r="M43" s="789">
        <v>44639.890972222223</v>
      </c>
      <c r="N43" s="789">
        <v>44640.734722222223</v>
      </c>
      <c r="O43" s="487"/>
    </row>
    <row r="44" spans="1:15">
      <c r="A44" s="479" t="s">
        <v>1721</v>
      </c>
      <c r="B44" s="480" t="s">
        <v>205</v>
      </c>
      <c r="C44" s="480" t="s">
        <v>136</v>
      </c>
      <c r="D44" s="480" t="s">
        <v>136</v>
      </c>
      <c r="E44" s="841" t="s">
        <v>1744</v>
      </c>
      <c r="F44" s="480" t="s">
        <v>1746</v>
      </c>
      <c r="G44" s="151">
        <v>44633</v>
      </c>
      <c r="H44" s="484"/>
      <c r="I44" s="484"/>
      <c r="J44" s="480" t="s">
        <v>1713</v>
      </c>
      <c r="K44" s="491"/>
      <c r="L44" s="785">
        <v>1</v>
      </c>
      <c r="M44" s="789">
        <v>44655.481944444444</v>
      </c>
      <c r="N44" s="789">
        <v>44655.683333333334</v>
      </c>
      <c r="O44" s="487"/>
    </row>
    <row r="45" spans="1:15">
      <c r="A45" s="159" t="s">
        <v>1707</v>
      </c>
      <c r="B45" s="311" t="s">
        <v>178</v>
      </c>
      <c r="C45" s="311" t="s">
        <v>182</v>
      </c>
      <c r="D45" s="311" t="s">
        <v>138</v>
      </c>
      <c r="E45" s="828" t="s">
        <v>183</v>
      </c>
      <c r="F45" s="801" t="s">
        <v>233</v>
      </c>
      <c r="G45" s="308">
        <v>44634</v>
      </c>
      <c r="H45" s="151"/>
      <c r="I45" s="150"/>
      <c r="J45" s="438" t="s">
        <v>234</v>
      </c>
      <c r="K45" s="154" t="s">
        <v>219</v>
      </c>
      <c r="L45" s="785">
        <f>IF(EXACT(K45,"Leve"),0.85,1)</f>
        <v>1</v>
      </c>
      <c r="M45" s="789">
        <v>44669.495138888888</v>
      </c>
      <c r="N45" s="789">
        <v>44669.669444444444</v>
      </c>
      <c r="O45" s="487"/>
    </row>
    <row r="46" spans="1:15">
      <c r="A46" s="159" t="s">
        <v>1707</v>
      </c>
      <c r="B46" s="155" t="s">
        <v>178</v>
      </c>
      <c r="C46" s="150" t="s">
        <v>182</v>
      </c>
      <c r="D46" s="155" t="s">
        <v>138</v>
      </c>
      <c r="E46" s="828" t="s">
        <v>183</v>
      </c>
      <c r="F46" s="152" t="s">
        <v>1747</v>
      </c>
      <c r="G46" s="308">
        <v>44634</v>
      </c>
      <c r="H46" s="151"/>
      <c r="I46" s="150"/>
      <c r="J46" s="810" t="s">
        <v>234</v>
      </c>
      <c r="K46" s="1"/>
      <c r="L46" s="785"/>
      <c r="M46" s="868">
        <v>44616.431250000001</v>
      </c>
      <c r="N46" s="868">
        <v>44616.460416666669</v>
      </c>
      <c r="O46" s="169"/>
    </row>
    <row r="47" spans="1:15" s="488" customFormat="1">
      <c r="A47" s="479" t="s">
        <v>1707</v>
      </c>
      <c r="B47" s="492" t="s">
        <v>178</v>
      </c>
      <c r="C47" s="480" t="s">
        <v>136</v>
      </c>
      <c r="D47" s="492" t="s">
        <v>136</v>
      </c>
      <c r="E47" s="841" t="s">
        <v>225</v>
      </c>
      <c r="F47" s="480" t="s">
        <v>1748</v>
      </c>
      <c r="G47" s="483">
        <v>44634</v>
      </c>
      <c r="H47" s="484"/>
      <c r="I47" s="484"/>
      <c r="J47" s="485" t="s">
        <v>1713</v>
      </c>
      <c r="K47" s="1"/>
      <c r="L47" s="785">
        <v>1</v>
      </c>
      <c r="M47" s="789">
        <v>44622.624305555553</v>
      </c>
      <c r="N47" s="789">
        <v>44622.715277777781</v>
      </c>
      <c r="O47" s="487" t="s">
        <v>1749</v>
      </c>
    </row>
    <row r="48" spans="1:15" s="488" customFormat="1">
      <c r="A48" s="479" t="s">
        <v>1707</v>
      </c>
      <c r="B48" s="492" t="s">
        <v>1734</v>
      </c>
      <c r="C48" s="480" t="s">
        <v>136</v>
      </c>
      <c r="D48" s="492" t="s">
        <v>140</v>
      </c>
      <c r="E48" s="841" t="s">
        <v>1737</v>
      </c>
      <c r="F48" s="480" t="s">
        <v>1750</v>
      </c>
      <c r="G48" s="483">
        <v>44634</v>
      </c>
      <c r="H48" s="484"/>
      <c r="I48" s="484"/>
      <c r="J48" s="485" t="s">
        <v>1713</v>
      </c>
      <c r="K48" s="486"/>
      <c r="L48" s="785">
        <v>1</v>
      </c>
      <c r="M48" s="789">
        <v>44693.564583333333</v>
      </c>
      <c r="N48" s="789">
        <v>44694.394444444442</v>
      </c>
      <c r="O48" s="487"/>
    </row>
    <row r="49" spans="1:15" s="488" customFormat="1">
      <c r="A49" s="831" t="s">
        <v>1707</v>
      </c>
      <c r="B49" s="832" t="s">
        <v>178</v>
      </c>
      <c r="C49" s="832" t="s">
        <v>182</v>
      </c>
      <c r="D49" s="832" t="s">
        <v>138</v>
      </c>
      <c r="E49" s="843" t="s">
        <v>1730</v>
      </c>
      <c r="F49" s="832" t="s">
        <v>1747</v>
      </c>
      <c r="G49" s="848">
        <v>44634</v>
      </c>
      <c r="H49" s="834">
        <v>44638</v>
      </c>
      <c r="I49" s="832"/>
      <c r="J49" s="856" t="s">
        <v>1713</v>
      </c>
      <c r="K49" s="1"/>
      <c r="L49" s="785">
        <v>0.85</v>
      </c>
      <c r="M49" s="789">
        <v>44698.736111111109</v>
      </c>
      <c r="N49" s="789">
        <v>44698.856249999997</v>
      </c>
      <c r="O49" s="487"/>
    </row>
    <row r="50" spans="1:15">
      <c r="A50" s="159" t="s">
        <v>1721</v>
      </c>
      <c r="B50" s="832" t="s">
        <v>205</v>
      </c>
      <c r="C50" s="832" t="s">
        <v>136</v>
      </c>
      <c r="D50" s="480"/>
      <c r="E50" s="841"/>
      <c r="F50" s="482" t="s">
        <v>1751</v>
      </c>
      <c r="G50" s="308">
        <v>44635</v>
      </c>
      <c r="H50" s="484"/>
      <c r="I50" s="484"/>
      <c r="J50" s="856" t="s">
        <v>1713</v>
      </c>
      <c r="K50" s="486"/>
      <c r="L50" s="786">
        <f>IF(EXACT(K50,"Leve"),0.85,1)</f>
        <v>1</v>
      </c>
      <c r="M50" s="789">
        <v>44657.810416666667</v>
      </c>
      <c r="N50" s="789">
        <v>44657.863194444442</v>
      </c>
      <c r="O50" s="487"/>
    </row>
    <row r="51" spans="1:15" s="488" customFormat="1">
      <c r="A51" s="479" t="s">
        <v>1721</v>
      </c>
      <c r="B51" s="797" t="s">
        <v>205</v>
      </c>
      <c r="C51" s="797" t="s">
        <v>136</v>
      </c>
      <c r="D51" s="480" t="s">
        <v>140</v>
      </c>
      <c r="E51" s="841" t="s">
        <v>1737</v>
      </c>
      <c r="F51" s="480" t="s">
        <v>1752</v>
      </c>
      <c r="G51" s="483">
        <v>44635</v>
      </c>
      <c r="H51" s="484"/>
      <c r="I51" s="484"/>
      <c r="J51" s="797" t="s">
        <v>1713</v>
      </c>
      <c r="K51" s="12"/>
      <c r="L51" s="786">
        <f>IF(EXACT(K51,"Leve"),0.85,1)</f>
        <v>1</v>
      </c>
      <c r="M51" s="789">
        <v>44657.810416666667</v>
      </c>
      <c r="N51" s="789">
        <v>44657.863194444442</v>
      </c>
      <c r="O51" s="487"/>
    </row>
    <row r="52" spans="1:15" s="488" customFormat="1">
      <c r="A52" s="479" t="s">
        <v>1721</v>
      </c>
      <c r="B52" s="480" t="s">
        <v>205</v>
      </c>
      <c r="C52" s="480" t="s">
        <v>136</v>
      </c>
      <c r="D52" s="480" t="s">
        <v>140</v>
      </c>
      <c r="E52" s="841" t="s">
        <v>1737</v>
      </c>
      <c r="F52" s="480" t="s">
        <v>1753</v>
      </c>
      <c r="G52" s="483">
        <v>44636</v>
      </c>
      <c r="H52" s="484"/>
      <c r="I52" s="484"/>
      <c r="J52" s="485" t="s">
        <v>1713</v>
      </c>
      <c r="K52" s="12"/>
      <c r="L52" s="785">
        <v>1</v>
      </c>
      <c r="M52" s="789">
        <v>44685.642361111109</v>
      </c>
      <c r="N52" s="789">
        <v>44685.649305555555</v>
      </c>
      <c r="O52" s="487"/>
    </row>
    <row r="53" spans="1:15" s="488" customFormat="1" ht="15" customHeight="1">
      <c r="A53" s="479" t="s">
        <v>1721</v>
      </c>
      <c r="B53" s="480" t="s">
        <v>205</v>
      </c>
      <c r="C53" s="480" t="s">
        <v>136</v>
      </c>
      <c r="D53" s="480" t="s">
        <v>136</v>
      </c>
      <c r="E53" s="841" t="s">
        <v>1724</v>
      </c>
      <c r="F53" s="480" t="s">
        <v>1754</v>
      </c>
      <c r="G53" s="483">
        <v>44637</v>
      </c>
      <c r="H53" s="484"/>
      <c r="I53" s="484"/>
      <c r="J53" s="791" t="s">
        <v>1713</v>
      </c>
      <c r="K53" s="12"/>
      <c r="L53" s="785">
        <v>1</v>
      </c>
      <c r="M53" s="789">
        <v>44686.443055555559</v>
      </c>
      <c r="N53" s="789">
        <v>44686.517361111109</v>
      </c>
      <c r="O53" s="487"/>
    </row>
    <row r="54" spans="1:15" s="488" customFormat="1" ht="15" customHeight="1">
      <c r="A54" s="159" t="s">
        <v>1707</v>
      </c>
      <c r="B54" s="150" t="s">
        <v>178</v>
      </c>
      <c r="C54" s="150" t="s">
        <v>173</v>
      </c>
      <c r="D54" s="150" t="s">
        <v>144</v>
      </c>
      <c r="E54" s="828" t="s">
        <v>208</v>
      </c>
      <c r="F54" s="150" t="s">
        <v>1755</v>
      </c>
      <c r="G54" s="308">
        <v>44641</v>
      </c>
      <c r="H54" s="151"/>
      <c r="I54" s="151"/>
      <c r="J54" s="864" t="s">
        <v>218</v>
      </c>
      <c r="K54" s="12"/>
      <c r="L54" s="785">
        <f>IF(EXACT(K54,"Leve"),0.85,1)</f>
        <v>1</v>
      </c>
      <c r="M54" s="789"/>
      <c r="N54" s="789"/>
      <c r="O54" s="487"/>
    </row>
    <row r="55" spans="1:15" s="488" customFormat="1" ht="15" customHeight="1">
      <c r="A55" s="831" t="s">
        <v>1707</v>
      </c>
      <c r="B55" s="832" t="s">
        <v>178</v>
      </c>
      <c r="C55" s="832" t="s">
        <v>182</v>
      </c>
      <c r="D55" s="832" t="s">
        <v>138</v>
      </c>
      <c r="E55" s="843" t="s">
        <v>1730</v>
      </c>
      <c r="F55" s="832" t="s">
        <v>1756</v>
      </c>
      <c r="G55" s="848">
        <v>44641</v>
      </c>
      <c r="H55" s="834">
        <v>44642</v>
      </c>
      <c r="I55" s="832"/>
      <c r="J55" s="861" t="s">
        <v>1713</v>
      </c>
      <c r="K55" s="1"/>
      <c r="L55" s="785">
        <f>IF(EXACT(K55,"Leve"),0.85,1)</f>
        <v>1</v>
      </c>
      <c r="M55" s="135">
        <v>44644</v>
      </c>
      <c r="N55" s="135">
        <v>44645</v>
      </c>
      <c r="O55" s="169"/>
    </row>
    <row r="56" spans="1:15" s="488" customFormat="1" ht="15" customHeight="1">
      <c r="A56" s="159" t="s">
        <v>1707</v>
      </c>
      <c r="B56" s="150" t="s">
        <v>178</v>
      </c>
      <c r="C56" s="150" t="s">
        <v>182</v>
      </c>
      <c r="D56" s="150" t="s">
        <v>138</v>
      </c>
      <c r="E56" s="828" t="s">
        <v>211</v>
      </c>
      <c r="F56" s="150" t="s">
        <v>1757</v>
      </c>
      <c r="G56" s="417">
        <v>44642</v>
      </c>
      <c r="H56" s="151"/>
      <c r="I56" s="151"/>
      <c r="J56" s="864" t="s">
        <v>237</v>
      </c>
      <c r="K56" s="486"/>
      <c r="L56" s="785">
        <f>IF(EXACT(K56,"Leve"),0.85,1)</f>
        <v>1</v>
      </c>
      <c r="M56" s="169"/>
      <c r="N56" s="169"/>
      <c r="O56" s="169"/>
    </row>
    <row r="57" spans="1:15" s="488" customFormat="1" ht="15" customHeight="1">
      <c r="A57" s="831" t="s">
        <v>1707</v>
      </c>
      <c r="B57" s="832" t="s">
        <v>178</v>
      </c>
      <c r="C57" s="832" t="s">
        <v>182</v>
      </c>
      <c r="D57" s="832" t="s">
        <v>138</v>
      </c>
      <c r="E57" s="843" t="s">
        <v>1730</v>
      </c>
      <c r="F57" s="832" t="s">
        <v>1758</v>
      </c>
      <c r="G57" s="844">
        <v>44643</v>
      </c>
      <c r="H57" s="834">
        <v>44645</v>
      </c>
      <c r="I57" s="832"/>
      <c r="J57" s="861" t="s">
        <v>1713</v>
      </c>
      <c r="K57" s="1"/>
      <c r="L57" s="785">
        <f>IF(EXACT(K57,"Leve"),0.85,1)</f>
        <v>1</v>
      </c>
      <c r="M57" s="169"/>
      <c r="N57" s="169"/>
      <c r="O57" s="169"/>
    </row>
    <row r="58" spans="1:15" s="488" customFormat="1" ht="15" customHeight="1">
      <c r="A58" s="159" t="s">
        <v>1707</v>
      </c>
      <c r="B58" s="150" t="s">
        <v>178</v>
      </c>
      <c r="C58" s="150" t="s">
        <v>139</v>
      </c>
      <c r="D58" s="150" t="s">
        <v>140</v>
      </c>
      <c r="E58" s="828" t="s">
        <v>1759</v>
      </c>
      <c r="F58" s="150" t="s">
        <v>1760</v>
      </c>
      <c r="G58" s="157">
        <v>44645</v>
      </c>
      <c r="H58" s="151">
        <v>44652</v>
      </c>
      <c r="I58" s="1"/>
      <c r="J58" s="438" t="s">
        <v>218</v>
      </c>
      <c r="K58" s="486"/>
      <c r="L58" s="786">
        <v>0</v>
      </c>
      <c r="M58" s="135">
        <v>44578</v>
      </c>
      <c r="N58" s="135">
        <v>44578</v>
      </c>
      <c r="O58" s="169"/>
    </row>
    <row r="59" spans="1:15">
      <c r="A59" s="831" t="s">
        <v>1707</v>
      </c>
      <c r="B59" s="831" t="s">
        <v>205</v>
      </c>
      <c r="C59" s="831" t="s">
        <v>139</v>
      </c>
      <c r="D59" s="831" t="s">
        <v>139</v>
      </c>
      <c r="E59" s="828" t="s">
        <v>1724</v>
      </c>
      <c r="F59" s="832" t="s">
        <v>1761</v>
      </c>
      <c r="G59" s="834">
        <v>44645</v>
      </c>
      <c r="H59" s="834">
        <v>44647</v>
      </c>
      <c r="I59" s="157"/>
      <c r="J59" s="1"/>
      <c r="K59" s="1"/>
      <c r="L59" s="785">
        <f>IF(EXACT(K59,"Leve"),0.85,1)</f>
        <v>1</v>
      </c>
      <c r="M59" s="135">
        <v>44655</v>
      </c>
      <c r="N59" s="135">
        <v>44656</v>
      </c>
      <c r="O59" s="169"/>
    </row>
    <row r="60" spans="1:15">
      <c r="A60" s="831" t="s">
        <v>1707</v>
      </c>
      <c r="B60" s="831" t="s">
        <v>178</v>
      </c>
      <c r="C60" s="831" t="s">
        <v>182</v>
      </c>
      <c r="D60" s="831" t="s">
        <v>138</v>
      </c>
      <c r="E60" s="843" t="s">
        <v>1730</v>
      </c>
      <c r="F60" s="832" t="s">
        <v>1762</v>
      </c>
      <c r="G60" s="834">
        <v>44651</v>
      </c>
      <c r="H60" s="834">
        <v>44657</v>
      </c>
      <c r="I60" s="845"/>
      <c r="J60" s="832" t="s">
        <v>1713</v>
      </c>
      <c r="K60" s="1"/>
      <c r="L60" s="785">
        <f>IF(EXACT(K60,"Leve"),0.85,1)</f>
        <v>1</v>
      </c>
      <c r="M60" s="169"/>
      <c r="N60" s="169"/>
      <c r="O60" s="169"/>
    </row>
    <row r="61" spans="1:15">
      <c r="A61" s="831" t="s">
        <v>1707</v>
      </c>
      <c r="B61" s="846" t="s">
        <v>178</v>
      </c>
      <c r="C61" s="846" t="s">
        <v>139</v>
      </c>
      <c r="D61" s="847" t="s">
        <v>138</v>
      </c>
      <c r="E61" s="832" t="s">
        <v>1763</v>
      </c>
      <c r="F61" s="846" t="s">
        <v>1764</v>
      </c>
      <c r="G61" s="848">
        <v>44662</v>
      </c>
      <c r="H61" s="848">
        <v>44673</v>
      </c>
      <c r="I61" s="832"/>
      <c r="J61" s="831" t="s">
        <v>1713</v>
      </c>
      <c r="K61" s="131"/>
      <c r="L61" s="785">
        <f>IF(EXACT(K61,"Leve"),0.85,1)</f>
        <v>1</v>
      </c>
      <c r="M61" s="169"/>
      <c r="N61" s="169"/>
      <c r="O61" s="169"/>
    </row>
    <row r="62" spans="1:15" ht="13.5" customHeight="1">
      <c r="A62" s="796" t="s">
        <v>1721</v>
      </c>
      <c r="B62" s="840" t="s">
        <v>205</v>
      </c>
      <c r="C62" s="840" t="s">
        <v>136</v>
      </c>
      <c r="D62" s="850" t="s">
        <v>146</v>
      </c>
      <c r="E62" s="835" t="s">
        <v>1744</v>
      </c>
      <c r="F62" s="840" t="s">
        <v>1765</v>
      </c>
      <c r="G62" s="852">
        <v>44669</v>
      </c>
      <c r="H62" s="852">
        <v>44669</v>
      </c>
      <c r="I62" s="155"/>
      <c r="J62" s="835" t="s">
        <v>1713</v>
      </c>
      <c r="K62" s="196"/>
      <c r="L62" s="785">
        <f>IF(EXACT(K62,"Leve"),0.85,1)</f>
        <v>1</v>
      </c>
      <c r="M62" s="169"/>
      <c r="N62" s="169"/>
      <c r="O62" s="169"/>
    </row>
    <row r="63" spans="1:15">
      <c r="A63" s="849" t="s">
        <v>1707</v>
      </c>
      <c r="B63" s="840" t="s">
        <v>178</v>
      </c>
      <c r="C63" s="840" t="s">
        <v>182</v>
      </c>
      <c r="D63" s="850" t="s">
        <v>138</v>
      </c>
      <c r="E63" s="840" t="s">
        <v>1730</v>
      </c>
      <c r="F63" s="840" t="s">
        <v>1766</v>
      </c>
      <c r="G63" s="852">
        <v>44671</v>
      </c>
      <c r="H63" s="852">
        <v>44673</v>
      </c>
      <c r="I63" s="840"/>
      <c r="J63" s="840" t="s">
        <v>1713</v>
      </c>
      <c r="K63" s="130"/>
      <c r="L63" s="785">
        <v>0.85</v>
      </c>
      <c r="M63" s="169"/>
      <c r="N63" s="169"/>
      <c r="O63" s="169"/>
    </row>
    <row r="64" spans="1:15">
      <c r="A64" s="840" t="s">
        <v>1707</v>
      </c>
      <c r="B64" s="840" t="s">
        <v>178</v>
      </c>
      <c r="C64" s="840" t="s">
        <v>139</v>
      </c>
      <c r="D64" s="840" t="s">
        <v>138</v>
      </c>
      <c r="E64" s="840" t="s">
        <v>1763</v>
      </c>
      <c r="F64" s="840" t="s">
        <v>1767</v>
      </c>
      <c r="G64" s="852">
        <v>44677</v>
      </c>
      <c r="H64" s="852">
        <v>44679</v>
      </c>
      <c r="I64" s="840"/>
      <c r="J64" s="840" t="s">
        <v>1713</v>
      </c>
      <c r="K64" s="316"/>
      <c r="L64" s="785">
        <v>0.85</v>
      </c>
      <c r="M64" s="169"/>
      <c r="N64" s="169"/>
      <c r="O64" s="169"/>
    </row>
    <row r="65" spans="1:15">
      <c r="A65" s="840" t="s">
        <v>1707</v>
      </c>
      <c r="B65" s="840" t="s">
        <v>178</v>
      </c>
      <c r="C65" s="840" t="s">
        <v>139</v>
      </c>
      <c r="D65" s="840" t="s">
        <v>138</v>
      </c>
      <c r="E65" s="840" t="s">
        <v>1763</v>
      </c>
      <c r="F65" s="840" t="s">
        <v>1768</v>
      </c>
      <c r="G65" s="852">
        <v>44677</v>
      </c>
      <c r="H65" s="852">
        <v>44679</v>
      </c>
      <c r="I65" s="840"/>
      <c r="J65" s="840" t="s">
        <v>1713</v>
      </c>
      <c r="K65" s="198"/>
      <c r="L65" s="785">
        <f>IF(EXACT(K65,"Leve"),0.85,1)</f>
        <v>1</v>
      </c>
      <c r="M65" s="135">
        <v>44683</v>
      </c>
      <c r="N65" s="135">
        <v>44683</v>
      </c>
      <c r="O65" s="169"/>
    </row>
    <row r="66" spans="1:15">
      <c r="A66" s="840" t="s">
        <v>1707</v>
      </c>
      <c r="B66" s="840" t="s">
        <v>178</v>
      </c>
      <c r="C66" s="840" t="s">
        <v>182</v>
      </c>
      <c r="D66" s="840" t="s">
        <v>138</v>
      </c>
      <c r="E66" s="840" t="s">
        <v>1730</v>
      </c>
      <c r="F66" s="840" t="s">
        <v>1769</v>
      </c>
      <c r="G66" s="852">
        <v>44677</v>
      </c>
      <c r="H66" s="852">
        <v>44678</v>
      </c>
      <c r="I66" s="840"/>
      <c r="J66" s="840" t="s">
        <v>1713</v>
      </c>
      <c r="K66" s="327"/>
      <c r="L66" s="785">
        <f>IF(EXACT(K66,"Leve"),0.85,1)</f>
        <v>1</v>
      </c>
      <c r="M66" s="169"/>
      <c r="N66" s="169"/>
      <c r="O66" s="169"/>
    </row>
    <row r="67" spans="1:15">
      <c r="A67" s="794" t="s">
        <v>1707</v>
      </c>
      <c r="B67" s="794" t="s">
        <v>178</v>
      </c>
      <c r="C67" s="794" t="s">
        <v>139</v>
      </c>
      <c r="D67" s="794" t="s">
        <v>140</v>
      </c>
      <c r="E67" s="851" t="s">
        <v>216</v>
      </c>
      <c r="F67" s="782" t="s">
        <v>217</v>
      </c>
      <c r="G67" s="415">
        <v>44677</v>
      </c>
      <c r="H67" s="415">
        <v>44679</v>
      </c>
      <c r="I67" s="794"/>
      <c r="J67" s="840" t="s">
        <v>1713</v>
      </c>
      <c r="K67" s="816" t="s">
        <v>219</v>
      </c>
      <c r="L67" s="785">
        <f>IF(EXACT(K67,"Leve"),0.85,1)</f>
        <v>1</v>
      </c>
      <c r="M67" s="135">
        <v>44683</v>
      </c>
      <c r="N67" s="135">
        <v>44683</v>
      </c>
      <c r="O67" s="169"/>
    </row>
    <row r="68" spans="1:15">
      <c r="A68" s="794" t="s">
        <v>1707</v>
      </c>
      <c r="B68" s="794" t="s">
        <v>178</v>
      </c>
      <c r="C68" s="794" t="s">
        <v>139</v>
      </c>
      <c r="D68" s="794" t="s">
        <v>140</v>
      </c>
      <c r="E68" s="851" t="s">
        <v>216</v>
      </c>
      <c r="F68" s="782" t="s">
        <v>238</v>
      </c>
      <c r="G68" s="415">
        <v>44677</v>
      </c>
      <c r="H68" s="415">
        <v>44679</v>
      </c>
      <c r="I68" s="794"/>
      <c r="J68" s="840" t="s">
        <v>1713</v>
      </c>
      <c r="K68" s="816" t="s">
        <v>219</v>
      </c>
      <c r="L68" s="785">
        <f>IF(EXACT(K68,"Leve"),0.85,1)</f>
        <v>1</v>
      </c>
      <c r="M68" s="135">
        <v>44690</v>
      </c>
      <c r="N68" s="135">
        <v>44691</v>
      </c>
      <c r="O68" s="169"/>
    </row>
    <row r="69" spans="1:15">
      <c r="A69" s="840" t="s">
        <v>1707</v>
      </c>
      <c r="B69" s="840" t="s">
        <v>178</v>
      </c>
      <c r="C69" s="840" t="s">
        <v>139</v>
      </c>
      <c r="D69" s="840" t="s">
        <v>138</v>
      </c>
      <c r="E69" s="840" t="s">
        <v>1763</v>
      </c>
      <c r="F69" s="840" t="s">
        <v>1770</v>
      </c>
      <c r="G69" s="852">
        <v>44683</v>
      </c>
      <c r="H69" s="852">
        <v>44691</v>
      </c>
      <c r="I69" s="840"/>
      <c r="J69" s="840" t="s">
        <v>1713</v>
      </c>
      <c r="K69" s="327"/>
      <c r="L69" s="785">
        <f>IF(EXACT(K69,"Leve"),0.85,1)</f>
        <v>1</v>
      </c>
      <c r="M69" s="169"/>
      <c r="N69" s="169"/>
      <c r="O69" s="169"/>
    </row>
    <row r="70" spans="1:15">
      <c r="A70" s="794" t="s">
        <v>1721</v>
      </c>
      <c r="B70" s="840" t="s">
        <v>205</v>
      </c>
      <c r="C70" s="840" t="s">
        <v>136</v>
      </c>
      <c r="D70" s="840" t="s">
        <v>31</v>
      </c>
      <c r="E70" s="840" t="s">
        <v>1744</v>
      </c>
      <c r="F70" s="840" t="s">
        <v>1771</v>
      </c>
      <c r="G70" s="852">
        <v>44684</v>
      </c>
      <c r="H70" s="852">
        <v>44684</v>
      </c>
      <c r="I70" s="840"/>
      <c r="J70" s="840" t="s">
        <v>1713</v>
      </c>
      <c r="K70" s="198"/>
      <c r="L70" s="785">
        <v>1</v>
      </c>
      <c r="M70" s="135">
        <v>44692</v>
      </c>
      <c r="N70" s="135">
        <v>44692</v>
      </c>
      <c r="O70" s="169"/>
    </row>
    <row r="71" spans="1:15">
      <c r="A71" s="794" t="s">
        <v>1721</v>
      </c>
      <c r="B71" s="840" t="s">
        <v>205</v>
      </c>
      <c r="C71" s="840" t="s">
        <v>136</v>
      </c>
      <c r="D71" s="840" t="s">
        <v>145</v>
      </c>
      <c r="E71" s="840" t="s">
        <v>225</v>
      </c>
      <c r="F71" s="840" t="s">
        <v>1772</v>
      </c>
      <c r="G71" s="852">
        <v>44684</v>
      </c>
      <c r="H71" s="852">
        <v>44684</v>
      </c>
      <c r="I71" s="840"/>
      <c r="J71" s="840" t="s">
        <v>1713</v>
      </c>
      <c r="K71" s="198"/>
      <c r="L71" s="785">
        <f>IF(EXACT(K71,"Leve"),0.85,1)</f>
        <v>1</v>
      </c>
      <c r="M71" s="135">
        <v>44683</v>
      </c>
      <c r="N71" s="135">
        <v>44683</v>
      </c>
      <c r="O71" s="169"/>
    </row>
    <row r="72" spans="1:15">
      <c r="A72" s="794" t="s">
        <v>1707</v>
      </c>
      <c r="B72" s="794" t="s">
        <v>178</v>
      </c>
      <c r="C72" s="794" t="s">
        <v>235</v>
      </c>
      <c r="D72" s="794" t="s">
        <v>142</v>
      </c>
      <c r="E72" s="851" t="s">
        <v>220</v>
      </c>
      <c r="F72" s="782" t="s">
        <v>236</v>
      </c>
      <c r="G72" s="415">
        <v>44685</v>
      </c>
      <c r="H72" s="415">
        <v>44687</v>
      </c>
      <c r="I72" s="794"/>
      <c r="J72" s="840" t="s">
        <v>1773</v>
      </c>
      <c r="K72" s="198"/>
      <c r="L72" s="785"/>
      <c r="M72" s="135">
        <v>44694</v>
      </c>
      <c r="N72" s="135">
        <v>44695</v>
      </c>
      <c r="O72" s="169"/>
    </row>
    <row r="73" spans="1:15">
      <c r="A73" s="840" t="s">
        <v>1707</v>
      </c>
      <c r="B73" s="840" t="s">
        <v>178</v>
      </c>
      <c r="C73" s="840" t="s">
        <v>139</v>
      </c>
      <c r="D73" s="840" t="s">
        <v>138</v>
      </c>
      <c r="E73" s="840" t="s">
        <v>1763</v>
      </c>
      <c r="F73" s="840" t="s">
        <v>1774</v>
      </c>
      <c r="G73" s="852">
        <v>44692</v>
      </c>
      <c r="H73" s="852">
        <v>44692</v>
      </c>
      <c r="I73" s="840"/>
      <c r="J73" s="840" t="s">
        <v>1713</v>
      </c>
      <c r="K73" s="327"/>
      <c r="L73" s="785">
        <f>IF(EXACT(K73,"Leve"),0.85,1)</f>
        <v>1</v>
      </c>
      <c r="M73" s="169"/>
      <c r="N73" s="169"/>
      <c r="O73" s="169"/>
    </row>
    <row r="74" spans="1:15">
      <c r="A74" s="840" t="s">
        <v>1707</v>
      </c>
      <c r="B74" s="840" t="s">
        <v>178</v>
      </c>
      <c r="C74" s="840" t="s">
        <v>139</v>
      </c>
      <c r="D74" s="840" t="s">
        <v>138</v>
      </c>
      <c r="E74" s="840" t="s">
        <v>1763</v>
      </c>
      <c r="F74" s="840" t="s">
        <v>1770</v>
      </c>
      <c r="G74" s="852">
        <v>44695</v>
      </c>
      <c r="H74" s="852">
        <v>44698</v>
      </c>
      <c r="I74" s="840"/>
      <c r="J74" s="840" t="s">
        <v>1713</v>
      </c>
      <c r="K74" s="198"/>
      <c r="L74" s="785">
        <f>IF(EXACT(K74,"Leve"),0.85,1)</f>
        <v>1</v>
      </c>
      <c r="M74" s="135">
        <v>44697</v>
      </c>
      <c r="N74" s="135">
        <v>44697</v>
      </c>
      <c r="O74" s="169"/>
    </row>
    <row r="75" spans="1:15" ht="21.6">
      <c r="A75" s="794" t="s">
        <v>1707</v>
      </c>
      <c r="B75" s="794" t="s">
        <v>178</v>
      </c>
      <c r="C75" s="794" t="s">
        <v>135</v>
      </c>
      <c r="D75" s="794" t="s">
        <v>140</v>
      </c>
      <c r="E75" s="851" t="s">
        <v>1775</v>
      </c>
      <c r="F75" s="840" t="s">
        <v>1776</v>
      </c>
      <c r="G75" s="853">
        <v>44697</v>
      </c>
      <c r="H75" s="415">
        <v>44742</v>
      </c>
      <c r="I75" s="840"/>
      <c r="J75" s="851" t="s">
        <v>1713</v>
      </c>
      <c r="K75" s="854" t="s">
        <v>1777</v>
      </c>
      <c r="L75" s="845"/>
      <c r="M75" s="169"/>
      <c r="N75" s="169"/>
      <c r="O75" s="169"/>
    </row>
    <row r="76" spans="1:15">
      <c r="A76" s="840" t="s">
        <v>1707</v>
      </c>
      <c r="B76" s="840" t="s">
        <v>178</v>
      </c>
      <c r="C76" s="840" t="s">
        <v>182</v>
      </c>
      <c r="D76" s="840" t="s">
        <v>138</v>
      </c>
      <c r="E76" s="840" t="s">
        <v>1730</v>
      </c>
      <c r="F76" s="840" t="s">
        <v>1778</v>
      </c>
      <c r="G76" s="852">
        <v>44698</v>
      </c>
      <c r="H76" s="852">
        <v>44699</v>
      </c>
      <c r="I76" s="840"/>
      <c r="J76" s="840" t="s">
        <v>1713</v>
      </c>
      <c r="K76" s="198"/>
      <c r="L76" s="785">
        <f>IF(EXACT(K76,"Leve"),0.85,1)</f>
        <v>1</v>
      </c>
      <c r="M76" s="169"/>
      <c r="N76" s="169"/>
      <c r="O76" s="169"/>
    </row>
    <row r="77" spans="1:15">
      <c r="A77" s="840" t="s">
        <v>1707</v>
      </c>
      <c r="B77" s="840" t="s">
        <v>178</v>
      </c>
      <c r="C77" s="840" t="s">
        <v>136</v>
      </c>
      <c r="D77" s="840" t="s">
        <v>31</v>
      </c>
      <c r="E77" s="840" t="s">
        <v>1744</v>
      </c>
      <c r="F77" s="840" t="s">
        <v>1779</v>
      </c>
      <c r="G77" s="852">
        <v>44699</v>
      </c>
      <c r="H77" s="852"/>
      <c r="I77" s="840"/>
      <c r="J77" s="840" t="s">
        <v>1713</v>
      </c>
      <c r="K77" s="198"/>
      <c r="L77" s="785">
        <f>IF(EXACT(K77,"Leve"),0.85,1)</f>
        <v>1</v>
      </c>
      <c r="M77" s="169"/>
      <c r="N77" s="169"/>
      <c r="O77" s="169"/>
    </row>
    <row r="78" spans="1:15">
      <c r="A78" s="840" t="s">
        <v>1707</v>
      </c>
      <c r="B78" s="840" t="s">
        <v>178</v>
      </c>
      <c r="C78" s="840" t="s">
        <v>182</v>
      </c>
      <c r="D78" s="840" t="s">
        <v>138</v>
      </c>
      <c r="E78" s="840" t="s">
        <v>1780</v>
      </c>
      <c r="F78" s="840" t="s">
        <v>1372</v>
      </c>
      <c r="G78" s="852">
        <v>44700</v>
      </c>
      <c r="H78" s="852">
        <v>44708</v>
      </c>
      <c r="I78" s="840"/>
      <c r="J78" s="840" t="s">
        <v>1713</v>
      </c>
      <c r="K78" s="198"/>
      <c r="L78" s="785">
        <f>IF(EXACT(K78,"Leve"),0.85,1)</f>
        <v>1</v>
      </c>
      <c r="M78" s="789">
        <v>44704.363888888889</v>
      </c>
      <c r="N78" s="789">
        <v>44704.44027777778</v>
      </c>
      <c r="O78" s="169"/>
    </row>
    <row r="79" spans="1:15">
      <c r="A79" s="840" t="s">
        <v>1707</v>
      </c>
      <c r="B79" s="840" t="s">
        <v>178</v>
      </c>
      <c r="C79" s="840" t="s">
        <v>139</v>
      </c>
      <c r="D79" s="840" t="s">
        <v>138</v>
      </c>
      <c r="E79" s="840" t="s">
        <v>1763</v>
      </c>
      <c r="F79" s="840" t="s">
        <v>1781</v>
      </c>
      <c r="G79" s="852">
        <v>44708</v>
      </c>
      <c r="H79" s="852">
        <v>44712</v>
      </c>
      <c r="I79" s="840"/>
      <c r="J79" s="840" t="s">
        <v>1713</v>
      </c>
      <c r="K79" s="198"/>
      <c r="L79" s="785">
        <f>IF(EXACT(K79,"Leve"),0.85,1)</f>
        <v>1</v>
      </c>
      <c r="M79" s="789">
        <v>44707.79791666667</v>
      </c>
      <c r="N79" s="789">
        <v>44708.478472222225</v>
      </c>
      <c r="O79" s="169"/>
    </row>
    <row r="80" spans="1:15">
      <c r="A80" s="797" t="s">
        <v>1707</v>
      </c>
      <c r="B80" s="797" t="s">
        <v>1734</v>
      </c>
      <c r="C80" s="797" t="s">
        <v>136</v>
      </c>
      <c r="D80" s="797" t="s">
        <v>140</v>
      </c>
      <c r="E80" s="855" t="s">
        <v>1737</v>
      </c>
      <c r="F80" s="797" t="s">
        <v>1782</v>
      </c>
      <c r="G80" s="803">
        <v>44711</v>
      </c>
      <c r="H80" s="803"/>
      <c r="I80" s="803"/>
      <c r="J80" s="797" t="s">
        <v>1773</v>
      </c>
      <c r="K80" s="814"/>
      <c r="L80" s="785">
        <v>1</v>
      </c>
      <c r="M80" s="789">
        <v>44704.614583333336</v>
      </c>
      <c r="N80" s="789">
        <v>44705.460416666669</v>
      </c>
      <c r="O80" s="169"/>
    </row>
    <row r="81" spans="1:15">
      <c r="A81" s="849" t="s">
        <v>1707</v>
      </c>
      <c r="B81" s="840" t="s">
        <v>178</v>
      </c>
      <c r="C81" s="840" t="s">
        <v>182</v>
      </c>
      <c r="D81" s="840" t="s">
        <v>138</v>
      </c>
      <c r="E81" s="840" t="s">
        <v>1730</v>
      </c>
      <c r="F81" s="840" t="s">
        <v>1783</v>
      </c>
      <c r="G81" s="852">
        <v>44713</v>
      </c>
      <c r="H81" s="852"/>
      <c r="I81" s="840"/>
      <c r="J81" s="840" t="s">
        <v>1713</v>
      </c>
      <c r="K81" s="198"/>
      <c r="L81" s="785">
        <v>0.85</v>
      </c>
      <c r="M81" s="169"/>
      <c r="N81" s="169"/>
      <c r="O81" s="169"/>
    </row>
    <row r="82" spans="1:15">
      <c r="A82" s="831" t="s">
        <v>1707</v>
      </c>
      <c r="B82" s="840" t="s">
        <v>178</v>
      </c>
      <c r="C82" s="840" t="s">
        <v>182</v>
      </c>
      <c r="D82" s="840" t="s">
        <v>138</v>
      </c>
      <c r="E82" s="840" t="s">
        <v>1780</v>
      </c>
      <c r="F82" s="840" t="s">
        <v>1778</v>
      </c>
      <c r="G82" s="852">
        <v>44713</v>
      </c>
      <c r="H82" s="852">
        <v>44715</v>
      </c>
      <c r="I82" s="840"/>
      <c r="J82" s="840" t="s">
        <v>1713</v>
      </c>
      <c r="K82" s="198"/>
      <c r="L82" s="785">
        <f>IF(EXACT(K82,"Leve"),0.85,1)</f>
        <v>1</v>
      </c>
      <c r="M82" s="169"/>
      <c r="N82" s="169"/>
      <c r="O82" s="169"/>
    </row>
    <row r="83" spans="1:15">
      <c r="A83" s="159" t="s">
        <v>1707</v>
      </c>
      <c r="B83" s="794" t="s">
        <v>178</v>
      </c>
      <c r="C83" s="794" t="s">
        <v>139</v>
      </c>
      <c r="D83" s="794" t="s">
        <v>140</v>
      </c>
      <c r="E83" s="851" t="s">
        <v>211</v>
      </c>
      <c r="F83" s="782" t="s">
        <v>1784</v>
      </c>
      <c r="G83" s="415">
        <v>44720</v>
      </c>
      <c r="H83" s="415">
        <v>44728</v>
      </c>
      <c r="I83" s="794"/>
      <c r="J83" s="840" t="s">
        <v>1713</v>
      </c>
      <c r="K83" s="198"/>
      <c r="L83" s="785">
        <f>IF(EXACT(K83,"Leve"),0.85,1)</f>
        <v>1</v>
      </c>
      <c r="M83" s="169"/>
      <c r="N83" s="169"/>
      <c r="O83" s="169"/>
    </row>
    <row r="84" spans="1:15">
      <c r="A84" s="159" t="s">
        <v>1707</v>
      </c>
      <c r="B84" s="794" t="s">
        <v>178</v>
      </c>
      <c r="C84" s="794" t="s">
        <v>186</v>
      </c>
      <c r="D84" s="794" t="s">
        <v>140</v>
      </c>
      <c r="E84" s="851" t="s">
        <v>187</v>
      </c>
      <c r="F84" s="794" t="s">
        <v>188</v>
      </c>
      <c r="G84" s="415">
        <v>44736</v>
      </c>
      <c r="H84" s="415">
        <v>44743</v>
      </c>
      <c r="I84" s="873"/>
      <c r="J84" s="865" t="s">
        <v>1713</v>
      </c>
      <c r="K84" s="814"/>
      <c r="L84" s="785">
        <f>IF(EXACT(K84,"Leve"),0.85,1)</f>
        <v>1</v>
      </c>
      <c r="M84" s="789"/>
      <c r="N84" s="789"/>
      <c r="O84" s="169"/>
    </row>
    <row r="85" spans="1:15">
      <c r="A85" s="159" t="s">
        <v>1721</v>
      </c>
      <c r="B85" s="840" t="s">
        <v>205</v>
      </c>
      <c r="C85" s="794" t="s">
        <v>136</v>
      </c>
      <c r="D85" s="794" t="s">
        <v>31</v>
      </c>
      <c r="E85" s="851" t="s">
        <v>1785</v>
      </c>
      <c r="F85" s="782" t="s">
        <v>1786</v>
      </c>
      <c r="G85" s="415">
        <v>44736</v>
      </c>
      <c r="H85" s="877"/>
      <c r="I85" s="325"/>
      <c r="J85" s="130" t="s">
        <v>1773</v>
      </c>
      <c r="K85" s="316"/>
      <c r="L85" s="785">
        <v>0</v>
      </c>
      <c r="M85" s="789">
        <v>44722.42083333333</v>
      </c>
      <c r="N85" s="789">
        <v>44722.592361111114</v>
      </c>
      <c r="O85" s="169"/>
    </row>
    <row r="86" spans="1:15">
      <c r="A86" s="159" t="s">
        <v>1721</v>
      </c>
      <c r="B86" s="840" t="s">
        <v>205</v>
      </c>
      <c r="C86" s="794" t="s">
        <v>136</v>
      </c>
      <c r="D86" s="794" t="s">
        <v>1787</v>
      </c>
      <c r="E86" s="851" t="s">
        <v>1737</v>
      </c>
      <c r="F86" s="782" t="s">
        <v>1788</v>
      </c>
      <c r="G86" s="415">
        <v>44736</v>
      </c>
      <c r="H86" s="860"/>
      <c r="I86" s="311"/>
      <c r="J86" s="131" t="s">
        <v>1713</v>
      </c>
      <c r="K86" s="131"/>
      <c r="L86" s="785">
        <v>1</v>
      </c>
      <c r="M86" s="789">
        <v>44727.673611111109</v>
      </c>
      <c r="N86" s="789">
        <v>44728.323611111111</v>
      </c>
      <c r="O86" s="169"/>
    </row>
    <row r="87" spans="1:15">
      <c r="A87" s="159" t="s">
        <v>1721</v>
      </c>
      <c r="B87" s="840" t="s">
        <v>205</v>
      </c>
      <c r="C87" s="794" t="s">
        <v>136</v>
      </c>
      <c r="D87" s="794" t="s">
        <v>1789</v>
      </c>
      <c r="E87" s="851" t="s">
        <v>1724</v>
      </c>
      <c r="F87" s="152" t="s">
        <v>1790</v>
      </c>
      <c r="G87" s="151">
        <v>44736</v>
      </c>
      <c r="H87" s="857"/>
      <c r="I87" s="156"/>
      <c r="J87" s="1" t="s">
        <v>1773</v>
      </c>
      <c r="K87" s="198"/>
      <c r="L87" s="785">
        <v>0</v>
      </c>
      <c r="M87" s="789">
        <v>44727.837500000001</v>
      </c>
      <c r="N87" s="789">
        <v>44728.328472222223</v>
      </c>
      <c r="O87" s="169"/>
    </row>
    <row r="88" spans="1:15">
      <c r="A88" s="159" t="s">
        <v>1707</v>
      </c>
      <c r="B88" s="840" t="s">
        <v>178</v>
      </c>
      <c r="C88" s="840" t="s">
        <v>169</v>
      </c>
      <c r="D88" s="840" t="s">
        <v>144</v>
      </c>
      <c r="E88" s="840" t="s">
        <v>1791</v>
      </c>
      <c r="F88" s="152" t="s">
        <v>1792</v>
      </c>
      <c r="G88" s="151">
        <v>44737</v>
      </c>
      <c r="H88" s="857"/>
      <c r="I88" s="156"/>
      <c r="J88" s="1" t="s">
        <v>1713</v>
      </c>
      <c r="K88" s="198"/>
      <c r="L88" s="785">
        <f>IF(EXACT(K88,"Leve"),0.85,1)</f>
        <v>1</v>
      </c>
      <c r="M88" s="789">
        <v>44735.745138888888</v>
      </c>
      <c r="N88" s="789">
        <v>44735.748611111114</v>
      </c>
      <c r="O88" s="169"/>
    </row>
    <row r="89" spans="1:15">
      <c r="A89" s="159" t="s">
        <v>1721</v>
      </c>
      <c r="B89" s="840" t="s">
        <v>205</v>
      </c>
      <c r="C89" s="831" t="s">
        <v>182</v>
      </c>
      <c r="D89" s="831" t="s">
        <v>1793</v>
      </c>
      <c r="E89" s="843" t="s">
        <v>1724</v>
      </c>
      <c r="F89" s="832" t="s">
        <v>1794</v>
      </c>
      <c r="G89" s="834">
        <v>44739</v>
      </c>
      <c r="H89" s="834"/>
      <c r="I89" s="157"/>
      <c r="J89" s="154" t="s">
        <v>1713</v>
      </c>
      <c r="K89" s="816"/>
      <c r="L89" s="785">
        <f>IF(EXACT(K89,"Leve"),0.85,1)</f>
        <v>1</v>
      </c>
      <c r="M89" s="789"/>
      <c r="N89" s="789"/>
      <c r="O89" s="169"/>
    </row>
    <row r="90" spans="1:15">
      <c r="A90" s="159" t="s">
        <v>1707</v>
      </c>
      <c r="B90" s="794" t="s">
        <v>205</v>
      </c>
      <c r="C90" s="159" t="s">
        <v>227</v>
      </c>
      <c r="D90" s="159" t="s">
        <v>143</v>
      </c>
      <c r="E90" s="828" t="s">
        <v>1775</v>
      </c>
      <c r="F90" s="150" t="s">
        <v>1795</v>
      </c>
      <c r="G90" s="858">
        <v>44739</v>
      </c>
      <c r="H90" s="151"/>
      <c r="I90" s="156"/>
      <c r="J90" s="821" t="s">
        <v>218</v>
      </c>
      <c r="K90" s="198" t="s">
        <v>1796</v>
      </c>
      <c r="L90" s="785"/>
      <c r="M90" s="789"/>
      <c r="N90" s="789"/>
      <c r="O90" s="169"/>
    </row>
    <row r="91" spans="1:15">
      <c r="A91" s="159" t="s">
        <v>1707</v>
      </c>
      <c r="B91" s="840" t="s">
        <v>178</v>
      </c>
      <c r="C91" s="159" t="s">
        <v>136</v>
      </c>
      <c r="D91" s="159" t="s">
        <v>1787</v>
      </c>
      <c r="E91" s="828" t="s">
        <v>762</v>
      </c>
      <c r="F91" s="152" t="s">
        <v>1797</v>
      </c>
      <c r="G91" s="151">
        <v>44740</v>
      </c>
      <c r="H91" s="857"/>
      <c r="I91" s="156"/>
      <c r="J91" s="316" t="s">
        <v>1773</v>
      </c>
      <c r="K91" s="198"/>
      <c r="L91" s="785">
        <v>0</v>
      </c>
      <c r="M91" s="789"/>
      <c r="N91" s="789"/>
      <c r="O91" s="169"/>
    </row>
    <row r="92" spans="1:15">
      <c r="A92" s="159" t="s">
        <v>1707</v>
      </c>
      <c r="B92" s="794" t="s">
        <v>178</v>
      </c>
      <c r="C92" s="159" t="s">
        <v>1798</v>
      </c>
      <c r="D92" s="159" t="s">
        <v>140</v>
      </c>
      <c r="E92" s="859" t="s">
        <v>1799</v>
      </c>
      <c r="F92" s="152" t="s">
        <v>1800</v>
      </c>
      <c r="G92" s="151">
        <v>44748</v>
      </c>
      <c r="H92" s="151">
        <v>44756</v>
      </c>
      <c r="I92" s="156"/>
      <c r="J92" s="871" t="s">
        <v>1713</v>
      </c>
      <c r="K92" s="327"/>
      <c r="L92" s="156"/>
      <c r="M92" s="150"/>
      <c r="N92" s="150"/>
      <c r="O92" s="150"/>
    </row>
    <row r="93" spans="1:15">
      <c r="A93" s="159" t="s">
        <v>1707</v>
      </c>
      <c r="B93" s="794" t="s">
        <v>178</v>
      </c>
      <c r="C93" s="159" t="s">
        <v>1798</v>
      </c>
      <c r="D93" s="159" t="s">
        <v>140</v>
      </c>
      <c r="E93" s="859" t="s">
        <v>1799</v>
      </c>
      <c r="F93" s="152" t="s">
        <v>1800</v>
      </c>
      <c r="G93" s="151">
        <v>44748</v>
      </c>
      <c r="H93" s="151">
        <v>44756</v>
      </c>
      <c r="I93" s="156"/>
      <c r="J93" s="865" t="s">
        <v>1713</v>
      </c>
      <c r="K93" s="327"/>
      <c r="L93" s="156"/>
      <c r="M93" s="150"/>
      <c r="N93" s="150"/>
      <c r="O93" s="150"/>
    </row>
    <row r="94" spans="1:15">
      <c r="A94" s="159" t="s">
        <v>1707</v>
      </c>
      <c r="B94" s="794" t="s">
        <v>178</v>
      </c>
      <c r="C94" s="159" t="s">
        <v>190</v>
      </c>
      <c r="D94" s="159" t="s">
        <v>140</v>
      </c>
      <c r="E94" s="828" t="s">
        <v>191</v>
      </c>
      <c r="F94" s="150" t="s">
        <v>231</v>
      </c>
      <c r="G94" s="858">
        <v>44750</v>
      </c>
      <c r="H94" s="151"/>
      <c r="I94" s="156"/>
      <c r="J94" s="851" t="s">
        <v>1801</v>
      </c>
      <c r="K94" s="335"/>
      <c r="L94" s="156"/>
      <c r="M94" s="169"/>
      <c r="N94" s="169"/>
      <c r="O94" s="169"/>
    </row>
    <row r="95" spans="1:15">
      <c r="A95" s="159" t="s">
        <v>1707</v>
      </c>
      <c r="B95" s="794" t="s">
        <v>178</v>
      </c>
      <c r="C95" s="159" t="s">
        <v>139</v>
      </c>
      <c r="D95" s="159" t="s">
        <v>1802</v>
      </c>
      <c r="E95" s="828" t="s">
        <v>1724</v>
      </c>
      <c r="F95" s="152" t="s">
        <v>1803</v>
      </c>
      <c r="G95" s="151">
        <v>44753</v>
      </c>
      <c r="H95" s="151">
        <v>44755</v>
      </c>
      <c r="I95" s="189"/>
      <c r="J95" s="865" t="s">
        <v>1713</v>
      </c>
      <c r="K95" s="198"/>
      <c r="L95" s="785">
        <f>IF(EXACT(K95,"Leve"),0.85,1)</f>
        <v>1</v>
      </c>
      <c r="M95" s="169"/>
      <c r="N95" s="169"/>
      <c r="O95" s="169"/>
    </row>
    <row r="96" spans="1:15">
      <c r="A96" s="159" t="s">
        <v>1707</v>
      </c>
      <c r="B96" s="794" t="s">
        <v>178</v>
      </c>
      <c r="C96" s="159" t="s">
        <v>139</v>
      </c>
      <c r="D96" s="159" t="s">
        <v>1802</v>
      </c>
      <c r="E96" s="828" t="s">
        <v>1724</v>
      </c>
      <c r="F96" s="152" t="s">
        <v>1803</v>
      </c>
      <c r="G96" s="151">
        <v>44753</v>
      </c>
      <c r="H96" s="151">
        <v>44755</v>
      </c>
      <c r="I96" s="189"/>
      <c r="J96" s="865" t="s">
        <v>1713</v>
      </c>
      <c r="K96" s="198"/>
      <c r="L96" s="785">
        <f>IF(EXACT(K96,"Leve"),0.85,1)</f>
        <v>1</v>
      </c>
      <c r="M96" s="169"/>
      <c r="N96" s="169"/>
      <c r="O96" s="169"/>
    </row>
    <row r="97" spans="1:15">
      <c r="A97" s="159" t="s">
        <v>1707</v>
      </c>
      <c r="B97" s="840" t="s">
        <v>178</v>
      </c>
      <c r="C97" s="159" t="s">
        <v>136</v>
      </c>
      <c r="D97" s="159" t="s">
        <v>145</v>
      </c>
      <c r="E97" s="828" t="s">
        <v>225</v>
      </c>
      <c r="F97" s="152" t="s">
        <v>1804</v>
      </c>
      <c r="G97" s="870">
        <v>44757</v>
      </c>
      <c r="H97" s="857"/>
      <c r="I97" s="156"/>
      <c r="J97" s="316" t="s">
        <v>189</v>
      </c>
      <c r="K97" s="198" t="s">
        <v>1805</v>
      </c>
      <c r="L97" s="785">
        <v>0</v>
      </c>
      <c r="M97" s="169"/>
      <c r="N97" s="169"/>
      <c r="O97" s="169"/>
    </row>
    <row r="98" spans="1:15">
      <c r="A98" s="159" t="s">
        <v>1707</v>
      </c>
      <c r="B98" s="840" t="s">
        <v>178</v>
      </c>
      <c r="C98" s="159" t="s">
        <v>136</v>
      </c>
      <c r="D98" s="159" t="s">
        <v>145</v>
      </c>
      <c r="E98" s="828" t="s">
        <v>225</v>
      </c>
      <c r="F98" s="152" t="s">
        <v>1806</v>
      </c>
      <c r="G98" s="870">
        <v>44757</v>
      </c>
      <c r="H98" s="857"/>
      <c r="I98" s="156"/>
      <c r="J98" s="316" t="s">
        <v>189</v>
      </c>
      <c r="K98" s="198"/>
      <c r="L98" s="785">
        <v>0</v>
      </c>
      <c r="M98" s="135">
        <v>44691</v>
      </c>
      <c r="N98" s="135">
        <v>44692</v>
      </c>
      <c r="O98" s="832"/>
    </row>
    <row r="99" spans="1:15">
      <c r="A99" s="159" t="s">
        <v>1707</v>
      </c>
      <c r="B99" s="794" t="s">
        <v>178</v>
      </c>
      <c r="C99" s="159" t="s">
        <v>190</v>
      </c>
      <c r="D99" s="159" t="s">
        <v>140</v>
      </c>
      <c r="E99" s="828" t="s">
        <v>1807</v>
      </c>
      <c r="F99" s="150" t="s">
        <v>1808</v>
      </c>
      <c r="G99" s="858">
        <v>44757</v>
      </c>
      <c r="H99" s="151"/>
      <c r="I99" s="156"/>
      <c r="J99" s="851" t="s">
        <v>218</v>
      </c>
      <c r="K99" s="198"/>
      <c r="L99" s="785"/>
      <c r="M99" s="150"/>
      <c r="N99" s="150"/>
      <c r="O99" s="150"/>
    </row>
    <row r="100" spans="1:15">
      <c r="A100" s="159" t="s">
        <v>1707</v>
      </c>
      <c r="B100" s="150" t="s">
        <v>178</v>
      </c>
      <c r="C100" s="150" t="s">
        <v>139</v>
      </c>
      <c r="D100" s="150" t="s">
        <v>1802</v>
      </c>
      <c r="E100" s="828" t="s">
        <v>216</v>
      </c>
      <c r="F100" s="152" t="s">
        <v>1809</v>
      </c>
      <c r="G100" s="151">
        <v>44757</v>
      </c>
      <c r="H100" s="151"/>
      <c r="I100" s="1"/>
      <c r="J100" s="865" t="s">
        <v>218</v>
      </c>
      <c r="K100" s="1"/>
      <c r="L100" s="785">
        <f>IF(EXACT(K100,"Leve"),0.85,1)</f>
        <v>1</v>
      </c>
      <c r="M100" s="169"/>
      <c r="N100" s="169"/>
      <c r="O100" s="169"/>
    </row>
    <row r="101" spans="1:15">
      <c r="A101" s="159" t="s">
        <v>1707</v>
      </c>
      <c r="B101" s="832" t="s">
        <v>178</v>
      </c>
      <c r="C101" s="150" t="s">
        <v>136</v>
      </c>
      <c r="D101" s="150" t="s">
        <v>1810</v>
      </c>
      <c r="E101" s="828" t="s">
        <v>1785</v>
      </c>
      <c r="F101" s="152" t="s">
        <v>1811</v>
      </c>
      <c r="G101" s="151">
        <v>44760</v>
      </c>
      <c r="H101" s="857"/>
      <c r="I101" s="156"/>
      <c r="J101" s="1" t="s">
        <v>189</v>
      </c>
      <c r="K101" s="1" t="s">
        <v>1805</v>
      </c>
      <c r="L101" s="785"/>
      <c r="M101" s="169"/>
      <c r="N101" s="169"/>
      <c r="O101" s="169"/>
    </row>
    <row r="102" spans="1:15">
      <c r="A102" s="159" t="s">
        <v>1707</v>
      </c>
      <c r="B102" s="155" t="s">
        <v>178</v>
      </c>
      <c r="C102" s="150" t="s">
        <v>139</v>
      </c>
      <c r="D102" s="155" t="s">
        <v>140</v>
      </c>
      <c r="E102" s="828" t="s">
        <v>1812</v>
      </c>
      <c r="F102" s="413" t="s">
        <v>1813</v>
      </c>
      <c r="G102" s="151">
        <v>44762</v>
      </c>
      <c r="H102" s="151"/>
      <c r="I102" s="1"/>
      <c r="J102" s="865" t="s">
        <v>1801</v>
      </c>
      <c r="K102" s="1" t="s">
        <v>1805</v>
      </c>
      <c r="L102" s="785">
        <f>IF(EXACT(K102,"Leve"),0.85,1)</f>
        <v>1</v>
      </c>
      <c r="M102" s="169"/>
      <c r="N102" s="169"/>
      <c r="O102" s="169"/>
    </row>
    <row r="103" spans="1:15">
      <c r="A103" s="412" t="s">
        <v>1707</v>
      </c>
      <c r="B103" s="152" t="s">
        <v>178</v>
      </c>
      <c r="C103" s="152" t="s">
        <v>1798</v>
      </c>
      <c r="D103" s="152" t="s">
        <v>140</v>
      </c>
      <c r="E103" s="882" t="s">
        <v>1799</v>
      </c>
      <c r="F103" s="413" t="s">
        <v>1814</v>
      </c>
      <c r="G103" s="151">
        <v>44762</v>
      </c>
      <c r="H103" s="1"/>
      <c r="I103" s="1"/>
      <c r="J103" s="316" t="s">
        <v>218</v>
      </c>
      <c r="K103" s="780" t="s">
        <v>1805</v>
      </c>
      <c r="L103" s="787"/>
      <c r="M103" s="169"/>
      <c r="N103" s="169"/>
      <c r="O103" s="169"/>
    </row>
    <row r="104" spans="1:15">
      <c r="A104" s="159" t="s">
        <v>1721</v>
      </c>
      <c r="B104" s="832" t="s">
        <v>178</v>
      </c>
      <c r="C104" s="832" t="s">
        <v>182</v>
      </c>
      <c r="D104" s="832" t="s">
        <v>1815</v>
      </c>
      <c r="E104" s="881" t="s">
        <v>1780</v>
      </c>
      <c r="F104" s="832" t="s">
        <v>1816</v>
      </c>
      <c r="G104" s="872">
        <v>44763</v>
      </c>
      <c r="H104" s="151"/>
      <c r="I104" s="1"/>
      <c r="J104" s="1"/>
      <c r="K104" s="1"/>
      <c r="L104" s="785">
        <f>IF(EXACT(K104,"Leve"),0.85,1)</f>
        <v>1</v>
      </c>
      <c r="M104" s="169"/>
      <c r="N104" s="169"/>
      <c r="O104" s="169"/>
    </row>
    <row r="105" spans="1:15">
      <c r="A105" s="159" t="s">
        <v>1707</v>
      </c>
      <c r="B105" s="832" t="s">
        <v>178</v>
      </c>
      <c r="C105" s="832" t="s">
        <v>169</v>
      </c>
      <c r="D105" s="832" t="s">
        <v>144</v>
      </c>
      <c r="E105" s="881" t="s">
        <v>1791</v>
      </c>
      <c r="F105" s="152" t="s">
        <v>1817</v>
      </c>
      <c r="G105" s="870">
        <v>44763</v>
      </c>
      <c r="H105" s="857"/>
      <c r="I105" s="150"/>
      <c r="J105" s="1"/>
      <c r="K105" s="130" t="s">
        <v>1805</v>
      </c>
      <c r="L105" s="787">
        <f>IF(EXACT(K105,"Leve"),0.85,1)</f>
        <v>1</v>
      </c>
      <c r="M105" s="169"/>
      <c r="N105" s="169"/>
      <c r="O105" s="169"/>
    </row>
    <row r="106" spans="1:15">
      <c r="A106" s="479" t="s">
        <v>1707</v>
      </c>
      <c r="B106" s="480" t="s">
        <v>178</v>
      </c>
      <c r="C106" s="480" t="s">
        <v>136</v>
      </c>
      <c r="D106" s="480" t="s">
        <v>140</v>
      </c>
      <c r="E106" s="875" t="s">
        <v>1737</v>
      </c>
      <c r="F106" s="480" t="s">
        <v>1818</v>
      </c>
      <c r="G106" s="484">
        <v>44763</v>
      </c>
      <c r="H106" s="484"/>
      <c r="I106" s="484"/>
      <c r="J106" s="878" t="s">
        <v>189</v>
      </c>
      <c r="K106" s="486" t="s">
        <v>1805</v>
      </c>
      <c r="L106" s="785">
        <v>0</v>
      </c>
      <c r="M106" s="169"/>
      <c r="N106" s="169"/>
      <c r="O106" s="169"/>
    </row>
    <row r="107" spans="1:15">
      <c r="A107" s="159" t="s">
        <v>1707</v>
      </c>
      <c r="B107" s="832" t="s">
        <v>178</v>
      </c>
      <c r="C107" s="150" t="s">
        <v>136</v>
      </c>
      <c r="D107" s="150" t="s">
        <v>1787</v>
      </c>
      <c r="E107" s="823" t="s">
        <v>762</v>
      </c>
      <c r="F107" s="152" t="s">
        <v>1819</v>
      </c>
      <c r="G107" s="870">
        <v>44764</v>
      </c>
      <c r="H107" s="857"/>
      <c r="I107" s="150"/>
      <c r="J107" s="189" t="s">
        <v>189</v>
      </c>
      <c r="K107" s="1" t="s">
        <v>219</v>
      </c>
      <c r="L107" s="785">
        <v>0</v>
      </c>
      <c r="M107" s="135">
        <v>44677</v>
      </c>
      <c r="N107" s="135">
        <v>44678</v>
      </c>
      <c r="O107" s="169"/>
    </row>
    <row r="108" spans="1:15">
      <c r="A108" s="159" t="s">
        <v>1707</v>
      </c>
      <c r="B108" s="832" t="s">
        <v>178</v>
      </c>
      <c r="C108" s="150" t="s">
        <v>182</v>
      </c>
      <c r="D108" s="150"/>
      <c r="E108" s="823" t="s">
        <v>1744</v>
      </c>
      <c r="F108" s="152" t="s">
        <v>1820</v>
      </c>
      <c r="G108" s="870">
        <v>44764</v>
      </c>
      <c r="H108" s="857"/>
      <c r="I108" s="150"/>
      <c r="J108" s="189"/>
      <c r="K108" s="1"/>
      <c r="L108" s="785"/>
      <c r="M108" s="150"/>
      <c r="N108" s="150"/>
      <c r="O108" s="150"/>
    </row>
    <row r="109" spans="1:15">
      <c r="A109" s="159" t="s">
        <v>1707</v>
      </c>
      <c r="B109" s="150" t="s">
        <v>178</v>
      </c>
      <c r="C109" s="150" t="s">
        <v>135</v>
      </c>
      <c r="D109" s="150" t="s">
        <v>140</v>
      </c>
      <c r="E109" s="823" t="s">
        <v>208</v>
      </c>
      <c r="F109" s="150" t="s">
        <v>1821</v>
      </c>
      <c r="G109" s="858">
        <v>44774</v>
      </c>
      <c r="H109" s="151"/>
      <c r="I109" s="150"/>
      <c r="J109" s="825" t="s">
        <v>1801</v>
      </c>
      <c r="K109" s="1" t="s">
        <v>1805</v>
      </c>
      <c r="L109" s="156"/>
      <c r="M109" s="169"/>
      <c r="N109" s="169"/>
      <c r="O109" s="169"/>
    </row>
    <row r="110" spans="1:15">
      <c r="A110" s="159" t="s">
        <v>1707</v>
      </c>
      <c r="B110" s="150" t="s">
        <v>178</v>
      </c>
      <c r="C110" s="150" t="s">
        <v>190</v>
      </c>
      <c r="D110" s="150" t="s">
        <v>140</v>
      </c>
      <c r="E110" s="823" t="s">
        <v>191</v>
      </c>
      <c r="F110" s="150" t="s">
        <v>1822</v>
      </c>
      <c r="G110" s="858">
        <v>44764</v>
      </c>
      <c r="H110" s="151"/>
      <c r="I110" s="150"/>
      <c r="J110" s="825" t="s">
        <v>1801</v>
      </c>
      <c r="K110" s="1" t="s">
        <v>1805</v>
      </c>
      <c r="L110" s="785"/>
      <c r="M110" s="169"/>
      <c r="N110" s="169"/>
      <c r="O110" s="169"/>
    </row>
    <row r="111" spans="1:15">
      <c r="A111" s="159" t="s">
        <v>1707</v>
      </c>
      <c r="B111" s="150" t="s">
        <v>178</v>
      </c>
      <c r="C111" s="150" t="s">
        <v>190</v>
      </c>
      <c r="D111" s="150" t="s">
        <v>140</v>
      </c>
      <c r="E111" s="823" t="s">
        <v>191</v>
      </c>
      <c r="F111" s="150" t="s">
        <v>1823</v>
      </c>
      <c r="G111" s="858">
        <v>44764</v>
      </c>
      <c r="H111" s="151"/>
      <c r="I111" s="150"/>
      <c r="J111" s="825" t="s">
        <v>1801</v>
      </c>
      <c r="K111" s="1" t="s">
        <v>1805</v>
      </c>
      <c r="L111" s="785"/>
      <c r="M111" s="169"/>
      <c r="N111" s="169"/>
      <c r="O111" s="169"/>
    </row>
    <row r="112" spans="1:15">
      <c r="A112" s="159" t="s">
        <v>1707</v>
      </c>
      <c r="B112" s="155" t="s">
        <v>178</v>
      </c>
      <c r="C112" s="155" t="s">
        <v>139</v>
      </c>
      <c r="D112" s="325" t="s">
        <v>140</v>
      </c>
      <c r="E112" s="821" t="s">
        <v>208</v>
      </c>
      <c r="F112" s="150" t="s">
        <v>1824</v>
      </c>
      <c r="G112" s="151">
        <v>44764</v>
      </c>
      <c r="H112" s="1"/>
      <c r="I112" s="130"/>
      <c r="J112" s="822" t="s">
        <v>1801</v>
      </c>
      <c r="K112" s="1" t="s">
        <v>1805</v>
      </c>
      <c r="L112" s="785">
        <f>IF(EXACT(K112,"Leve"),0.85,1)</f>
        <v>1</v>
      </c>
      <c r="M112" s="169"/>
      <c r="N112" s="169"/>
      <c r="O112" s="169"/>
    </row>
    <row r="113" spans="1:15">
      <c r="A113" s="159" t="s">
        <v>1707</v>
      </c>
      <c r="B113" s="150" t="s">
        <v>178</v>
      </c>
      <c r="C113" s="150" t="s">
        <v>139</v>
      </c>
      <c r="D113" s="156" t="s">
        <v>1802</v>
      </c>
      <c r="E113" s="821" t="s">
        <v>1724</v>
      </c>
      <c r="F113" s="794" t="s">
        <v>1825</v>
      </c>
      <c r="G113" s="157">
        <v>44764</v>
      </c>
      <c r="H113" s="151"/>
      <c r="I113" s="1"/>
      <c r="J113" s="438" t="s">
        <v>218</v>
      </c>
      <c r="K113" s="780" t="s">
        <v>1805</v>
      </c>
      <c r="L113" s="787">
        <f>IF(EXACT(K113,"Leve"),0.85,1)</f>
        <v>1</v>
      </c>
      <c r="M113" s="169"/>
      <c r="N113" s="169"/>
      <c r="O113" s="169"/>
    </row>
    <row r="114" spans="1:15">
      <c r="A114" s="412" t="s">
        <v>1707</v>
      </c>
      <c r="B114" s="152" t="s">
        <v>178</v>
      </c>
      <c r="C114" s="152" t="s">
        <v>1798</v>
      </c>
      <c r="D114" s="160" t="s">
        <v>140</v>
      </c>
      <c r="E114" s="152" t="s">
        <v>1799</v>
      </c>
      <c r="F114" s="782" t="s">
        <v>1826</v>
      </c>
      <c r="G114" s="157">
        <v>44764</v>
      </c>
      <c r="H114" s="1"/>
      <c r="I114" s="1"/>
      <c r="J114" s="766" t="s">
        <v>218</v>
      </c>
      <c r="K114" s="780" t="s">
        <v>1805</v>
      </c>
      <c r="L114" s="787"/>
      <c r="M114" s="169"/>
      <c r="N114" s="169"/>
      <c r="O114" s="169"/>
    </row>
    <row r="115" spans="1:15">
      <c r="A115" s="159" t="s">
        <v>1707</v>
      </c>
      <c r="B115" s="150" t="s">
        <v>178</v>
      </c>
      <c r="C115" s="150" t="s">
        <v>190</v>
      </c>
      <c r="D115" s="156" t="s">
        <v>140</v>
      </c>
      <c r="E115" s="821" t="s">
        <v>1827</v>
      </c>
      <c r="F115" s="794" t="s">
        <v>1828</v>
      </c>
      <c r="G115" s="826">
        <v>44769</v>
      </c>
      <c r="H115" s="151"/>
      <c r="I115" s="150"/>
      <c r="J115" s="821" t="s">
        <v>1829</v>
      </c>
      <c r="K115" s="780" t="s">
        <v>1805</v>
      </c>
      <c r="L115" s="787"/>
      <c r="M115" s="169"/>
      <c r="N115" s="169"/>
      <c r="O115" s="169"/>
    </row>
    <row r="116" spans="1:15">
      <c r="A116" s="159" t="s">
        <v>1707</v>
      </c>
      <c r="B116" s="150" t="s">
        <v>178</v>
      </c>
      <c r="C116" s="150" t="s">
        <v>139</v>
      </c>
      <c r="D116" s="156" t="s">
        <v>140</v>
      </c>
      <c r="E116" s="821" t="s">
        <v>211</v>
      </c>
      <c r="F116" s="782" t="s">
        <v>1830</v>
      </c>
      <c r="G116" s="157">
        <v>44769</v>
      </c>
      <c r="H116" s="151"/>
      <c r="I116" s="1"/>
      <c r="J116" s="438" t="s">
        <v>218</v>
      </c>
      <c r="K116" s="1" t="s">
        <v>219</v>
      </c>
      <c r="L116" s="787">
        <f>IF(EXACT(K116,"Leve"),0.85,1)</f>
        <v>1</v>
      </c>
      <c r="M116" s="169"/>
      <c r="N116" s="169"/>
      <c r="O116" s="169"/>
    </row>
    <row r="117" spans="1:15">
      <c r="A117" s="159" t="s">
        <v>1707</v>
      </c>
      <c r="B117" s="832" t="s">
        <v>178</v>
      </c>
      <c r="C117" s="150" t="s">
        <v>136</v>
      </c>
      <c r="D117" s="156" t="s">
        <v>31</v>
      </c>
      <c r="E117" s="830" t="s">
        <v>1744</v>
      </c>
      <c r="F117" s="782" t="s">
        <v>1831</v>
      </c>
      <c r="G117" s="876">
        <v>44770</v>
      </c>
      <c r="H117" s="857"/>
      <c r="I117" s="150"/>
      <c r="J117" s="1" t="s">
        <v>189</v>
      </c>
      <c r="K117" s="1" t="s">
        <v>1805</v>
      </c>
      <c r="L117" s="787">
        <v>0</v>
      </c>
      <c r="M117" s="169"/>
      <c r="N117" s="169"/>
      <c r="O117" s="169"/>
    </row>
    <row r="118" spans="1:15">
      <c r="A118" s="159" t="s">
        <v>1707</v>
      </c>
      <c r="B118" s="150" t="s">
        <v>178</v>
      </c>
      <c r="C118" s="150" t="s">
        <v>190</v>
      </c>
      <c r="D118" s="150" t="s">
        <v>140</v>
      </c>
      <c r="E118" s="828" t="s">
        <v>208</v>
      </c>
      <c r="F118" s="794" t="s">
        <v>1832</v>
      </c>
      <c r="G118" s="827">
        <v>44770</v>
      </c>
      <c r="H118" s="151"/>
      <c r="I118" s="150"/>
      <c r="J118" s="821" t="s">
        <v>1801</v>
      </c>
      <c r="K118" s="780" t="s">
        <v>1805</v>
      </c>
      <c r="L118" s="787"/>
      <c r="M118" s="169"/>
      <c r="N118" s="169"/>
      <c r="O118" s="169"/>
    </row>
    <row r="119" spans="1:15">
      <c r="A119" s="159" t="s">
        <v>1707</v>
      </c>
      <c r="B119" s="832" t="s">
        <v>178</v>
      </c>
      <c r="C119" s="150" t="s">
        <v>136</v>
      </c>
      <c r="D119" s="150" t="s">
        <v>145</v>
      </c>
      <c r="E119" s="828" t="s">
        <v>225</v>
      </c>
      <c r="F119" s="782" t="s">
        <v>1806</v>
      </c>
      <c r="G119" s="876">
        <v>44774</v>
      </c>
      <c r="H119" s="857"/>
      <c r="I119" s="150"/>
      <c r="J119" s="1" t="s">
        <v>189</v>
      </c>
      <c r="K119" s="879" t="s">
        <v>219</v>
      </c>
      <c r="L119" s="787">
        <v>0</v>
      </c>
      <c r="M119" s="135">
        <v>44691</v>
      </c>
      <c r="N119" s="135">
        <v>44692</v>
      </c>
      <c r="O119" s="832"/>
    </row>
    <row r="120" spans="1:15" s="159" customFormat="1" ht="10.15" customHeight="1">
      <c r="A120" s="159" t="s">
        <v>1707</v>
      </c>
      <c r="B120" s="831" t="s">
        <v>178</v>
      </c>
      <c r="C120" s="159" t="s">
        <v>182</v>
      </c>
      <c r="E120" s="830" t="s">
        <v>1744</v>
      </c>
      <c r="F120" s="782" t="s">
        <v>1833</v>
      </c>
      <c r="G120" s="883">
        <v>44778</v>
      </c>
      <c r="H120" s="885"/>
      <c r="J120" s="196"/>
      <c r="K120" s="780"/>
      <c r="L120" s="866"/>
      <c r="M120" s="886">
        <v>44715</v>
      </c>
      <c r="N120" s="886">
        <v>44715</v>
      </c>
      <c r="O120" s="866"/>
    </row>
    <row r="121" spans="1:15">
      <c r="A121" s="159" t="s">
        <v>1707</v>
      </c>
      <c r="B121" s="150" t="s">
        <v>178</v>
      </c>
      <c r="C121" s="150" t="s">
        <v>190</v>
      </c>
      <c r="D121" s="150" t="s">
        <v>140</v>
      </c>
      <c r="E121" s="828" t="s">
        <v>1834</v>
      </c>
      <c r="F121" s="155" t="s">
        <v>1835</v>
      </c>
      <c r="G121" s="858">
        <v>44778</v>
      </c>
      <c r="H121" s="151"/>
      <c r="I121" s="150"/>
      <c r="J121" s="851" t="s">
        <v>1836</v>
      </c>
      <c r="K121" s="196" t="s">
        <v>1805</v>
      </c>
      <c r="L121" s="787"/>
      <c r="M121" s="169"/>
      <c r="N121" s="169"/>
      <c r="O121" s="169"/>
    </row>
    <row r="122" spans="1:15">
      <c r="A122" s="150" t="s">
        <v>1707</v>
      </c>
      <c r="B122" s="150" t="s">
        <v>178</v>
      </c>
      <c r="C122" s="150" t="s">
        <v>190</v>
      </c>
      <c r="D122" s="150" t="s">
        <v>140</v>
      </c>
      <c r="E122" s="821" t="s">
        <v>1807</v>
      </c>
      <c r="F122" s="150" t="s">
        <v>1837</v>
      </c>
      <c r="G122" s="858">
        <v>44781</v>
      </c>
      <c r="H122" s="151"/>
      <c r="I122" s="150"/>
      <c r="J122" s="821" t="s">
        <v>1836</v>
      </c>
      <c r="K122" s="1" t="s">
        <v>1805</v>
      </c>
      <c r="L122" s="169"/>
      <c r="M122" s="169"/>
      <c r="N122" s="169"/>
      <c r="O122" s="169"/>
    </row>
    <row r="123" spans="1:15" s="159" customFormat="1" ht="10.15" customHeight="1">
      <c r="A123" s="159" t="s">
        <v>1721</v>
      </c>
      <c r="B123" s="831" t="s">
        <v>205</v>
      </c>
      <c r="C123" s="831" t="s">
        <v>182</v>
      </c>
      <c r="D123" s="831" t="s">
        <v>144</v>
      </c>
      <c r="E123" s="831" t="s">
        <v>1724</v>
      </c>
      <c r="F123" s="840" t="s">
        <v>1838</v>
      </c>
      <c r="G123" s="884">
        <v>44788</v>
      </c>
      <c r="H123" s="884"/>
      <c r="I123" s="405"/>
      <c r="J123" s="154"/>
      <c r="K123" s="154"/>
      <c r="L123" s="866">
        <f>IF(EXACT(K123,"Leve"),0.85,1)</f>
        <v>1</v>
      </c>
      <c r="M123" s="869"/>
      <c r="N123" s="869"/>
      <c r="O123" s="866"/>
    </row>
    <row r="124" spans="1:15">
      <c r="A124" s="159" t="s">
        <v>1707</v>
      </c>
      <c r="B124" s="150" t="s">
        <v>178</v>
      </c>
      <c r="C124" s="150" t="s">
        <v>139</v>
      </c>
      <c r="D124" s="156" t="s">
        <v>140</v>
      </c>
      <c r="E124" s="821" t="s">
        <v>187</v>
      </c>
      <c r="F124" s="782" t="s">
        <v>1839</v>
      </c>
      <c r="G124" s="157">
        <v>44792</v>
      </c>
      <c r="H124" s="1"/>
      <c r="I124" s="1"/>
      <c r="J124" s="438" t="s">
        <v>218</v>
      </c>
      <c r="K124" s="780" t="s">
        <v>219</v>
      </c>
      <c r="L124" s="787">
        <f>IF(EXACT(K124,"Leve"),0.85,1)</f>
        <v>1</v>
      </c>
      <c r="M124" s="169"/>
      <c r="N124" s="169"/>
      <c r="O124" s="169"/>
    </row>
    <row r="125" spans="1:15">
      <c r="A125" s="150" t="s">
        <v>1707</v>
      </c>
      <c r="B125" s="150" t="s">
        <v>178</v>
      </c>
      <c r="C125" s="150" t="s">
        <v>1798</v>
      </c>
      <c r="D125" s="150" t="s">
        <v>140</v>
      </c>
      <c r="E125" s="821" t="s">
        <v>187</v>
      </c>
      <c r="F125" s="152" t="s">
        <v>1840</v>
      </c>
      <c r="G125" s="151">
        <v>44794</v>
      </c>
      <c r="H125" s="151"/>
      <c r="I125" s="1"/>
      <c r="J125" s="438" t="s">
        <v>218</v>
      </c>
      <c r="K125" s="1" t="s">
        <v>219</v>
      </c>
      <c r="L125" s="169">
        <f>IF(EXACT(K125,"Leve"),0.85,1)</f>
        <v>1</v>
      </c>
      <c r="M125" s="169"/>
      <c r="N125" s="169"/>
      <c r="O125" s="169"/>
    </row>
    <row r="126" spans="1:15">
      <c r="A126" s="159" t="s">
        <v>1707</v>
      </c>
      <c r="B126" s="150" t="s">
        <v>178</v>
      </c>
      <c r="C126" s="150" t="s">
        <v>227</v>
      </c>
      <c r="D126" s="150" t="s">
        <v>140</v>
      </c>
      <c r="E126" s="880" t="s">
        <v>1775</v>
      </c>
      <c r="F126" s="152" t="s">
        <v>1841</v>
      </c>
      <c r="G126" s="151">
        <v>44809</v>
      </c>
      <c r="H126" s="150"/>
      <c r="I126" s="150"/>
      <c r="J126" s="150" t="s">
        <v>218</v>
      </c>
      <c r="K126" s="150" t="s">
        <v>219</v>
      </c>
      <c r="L126" s="874"/>
      <c r="M126" s="874"/>
      <c r="N126" s="874"/>
      <c r="O126" s="874"/>
    </row>
  </sheetData>
  <autoFilter ref="A1:O121" xr:uid="{38B4FBB1-2810-4734-8D5C-2371D74FB8B2}">
    <sortState xmlns:xlrd2="http://schemas.microsoft.com/office/spreadsheetml/2017/richdata2" ref="A2:O126">
      <sortCondition ref="G1:G121"/>
    </sortState>
  </autoFilter>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4FBB1-2810-4734-8D5C-2371D74FB8B2}">
  <dimension ref="A1:V125"/>
  <sheetViews>
    <sheetView workbookViewId="0">
      <selection activeCell="C3" sqref="C3"/>
    </sheetView>
  </sheetViews>
  <sheetFormatPr defaultColWidth="9.140625" defaultRowHeight="14.45"/>
  <cols>
    <col min="1" max="1" width="12.28515625" customWidth="1"/>
    <col min="2" max="2" width="10.85546875" customWidth="1"/>
    <col min="3" max="3" width="13.28515625" bestFit="1" customWidth="1"/>
    <col min="4" max="4" width="12.7109375" customWidth="1"/>
    <col min="5" max="5" width="9.7109375" customWidth="1"/>
    <col min="6" max="6" width="55" customWidth="1"/>
    <col min="7" max="7" width="14.85546875" customWidth="1"/>
    <col min="8" max="8" width="16.7109375" customWidth="1"/>
    <col min="10" max="10" width="31.42578125" customWidth="1"/>
    <col min="11" max="11" width="19.28515625" customWidth="1"/>
    <col min="12" max="12" width="13.140625" style="170" bestFit="1" customWidth="1"/>
    <col min="13" max="13" width="18.42578125" style="170" customWidth="1"/>
    <col min="14" max="14" width="17.42578125" style="170" customWidth="1"/>
    <col min="15" max="15" width="24.42578125" style="170" customWidth="1"/>
    <col min="17" max="17" width="16.5703125" bestFit="1" customWidth="1"/>
    <col min="18" max="18" width="21.85546875" bestFit="1" customWidth="1"/>
  </cols>
  <sheetData>
    <row r="1" spans="1:22" ht="28.9">
      <c r="A1" s="158" t="s">
        <v>0</v>
      </c>
      <c r="B1" s="310" t="s">
        <v>117</v>
      </c>
      <c r="C1" s="310" t="s">
        <v>118</v>
      </c>
      <c r="D1" s="310" t="s">
        <v>119</v>
      </c>
      <c r="E1" s="310" t="s">
        <v>120</v>
      </c>
      <c r="F1" s="310" t="s">
        <v>121</v>
      </c>
      <c r="G1" s="310" t="s">
        <v>122</v>
      </c>
      <c r="H1" s="158" t="s">
        <v>123</v>
      </c>
      <c r="I1" s="158" t="s">
        <v>124</v>
      </c>
      <c r="J1" s="158" t="s">
        <v>125</v>
      </c>
      <c r="K1" s="310" t="s">
        <v>126</v>
      </c>
      <c r="L1" s="168" t="s">
        <v>127</v>
      </c>
      <c r="M1" s="784" t="s">
        <v>1705</v>
      </c>
      <c r="N1" s="784" t="s">
        <v>1706</v>
      </c>
      <c r="O1" s="784" t="s">
        <v>125</v>
      </c>
      <c r="Q1" s="128" t="s">
        <v>128</v>
      </c>
      <c r="R1" s="312" t="s">
        <v>129</v>
      </c>
      <c r="V1" s="313"/>
    </row>
    <row r="2" spans="1:22">
      <c r="A2" s="159" t="s">
        <v>1707</v>
      </c>
      <c r="B2" s="311" t="s">
        <v>205</v>
      </c>
      <c r="C2" s="311" t="s">
        <v>169</v>
      </c>
      <c r="D2" s="311" t="s">
        <v>142</v>
      </c>
      <c r="E2" s="319" t="s">
        <v>220</v>
      </c>
      <c r="F2" s="801" t="s">
        <v>221</v>
      </c>
      <c r="G2" s="308">
        <v>44258</v>
      </c>
      <c r="H2" s="151"/>
      <c r="I2" s="150"/>
      <c r="J2" s="438"/>
      <c r="K2" s="195"/>
      <c r="L2" s="785"/>
      <c r="M2" s="135">
        <v>44539</v>
      </c>
      <c r="N2" s="135">
        <v>44539</v>
      </c>
      <c r="O2" s="169"/>
      <c r="Q2" s="128" t="s">
        <v>130</v>
      </c>
      <c r="R2" s="314" t="s">
        <v>131</v>
      </c>
      <c r="T2" s="128"/>
      <c r="U2" s="314"/>
      <c r="V2" s="128"/>
    </row>
    <row r="3" spans="1:22">
      <c r="A3" s="159" t="s">
        <v>1707</v>
      </c>
      <c r="B3" s="150" t="s">
        <v>178</v>
      </c>
      <c r="C3" s="150" t="s">
        <v>139</v>
      </c>
      <c r="D3" s="150" t="s">
        <v>140</v>
      </c>
      <c r="E3" s="319" t="s">
        <v>1708</v>
      </c>
      <c r="F3" s="150" t="s">
        <v>1709</v>
      </c>
      <c r="G3" s="349">
        <v>44543</v>
      </c>
      <c r="H3" s="151">
        <v>44579</v>
      </c>
      <c r="I3" s="151"/>
      <c r="J3" s="152" t="s">
        <v>1710</v>
      </c>
      <c r="K3" s="154"/>
      <c r="L3" s="785">
        <f t="shared" ref="L3:L15" si="0">IF(EXACT(K3,"Leve"),0.85,1)</f>
        <v>1</v>
      </c>
      <c r="M3" s="135">
        <v>44539</v>
      </c>
      <c r="N3" s="135">
        <v>44545</v>
      </c>
      <c r="O3" s="169"/>
      <c r="Q3" s="128" t="s">
        <v>132</v>
      </c>
      <c r="R3" s="314" t="s">
        <v>133</v>
      </c>
      <c r="S3" s="128"/>
      <c r="V3" s="128"/>
    </row>
    <row r="4" spans="1:22" ht="21.6">
      <c r="A4" s="159" t="s">
        <v>1707</v>
      </c>
      <c r="B4" s="150" t="s">
        <v>178</v>
      </c>
      <c r="C4" s="150" t="s">
        <v>139</v>
      </c>
      <c r="D4" s="150" t="s">
        <v>140</v>
      </c>
      <c r="E4" s="348" t="s">
        <v>1708</v>
      </c>
      <c r="F4" s="152" t="s">
        <v>1711</v>
      </c>
      <c r="G4" s="350">
        <v>44543</v>
      </c>
      <c r="H4" s="151">
        <v>44579</v>
      </c>
      <c r="I4" s="151"/>
      <c r="J4" s="152" t="s">
        <v>1710</v>
      </c>
      <c r="K4" s="154"/>
      <c r="L4" s="785">
        <f t="shared" si="0"/>
        <v>1</v>
      </c>
      <c r="M4" s="789">
        <v>44540.777777777781</v>
      </c>
      <c r="N4" s="789">
        <v>44905.804861111108</v>
      </c>
      <c r="O4" s="169"/>
      <c r="T4" s="128"/>
      <c r="U4" s="314"/>
      <c r="V4" s="128"/>
    </row>
    <row r="5" spans="1:22">
      <c r="A5" s="159" t="s">
        <v>1707</v>
      </c>
      <c r="B5" s="150" t="s">
        <v>178</v>
      </c>
      <c r="C5" s="150" t="s">
        <v>136</v>
      </c>
      <c r="D5" s="156" t="s">
        <v>136</v>
      </c>
      <c r="E5" s="343" t="s">
        <v>179</v>
      </c>
      <c r="F5" s="152" t="s">
        <v>1712</v>
      </c>
      <c r="G5" s="151">
        <v>44543</v>
      </c>
      <c r="H5" s="151">
        <v>44599</v>
      </c>
      <c r="I5" s="327">
        <v>1</v>
      </c>
      <c r="J5" s="152" t="s">
        <v>1713</v>
      </c>
      <c r="K5" s="154"/>
      <c r="L5" s="785">
        <f t="shared" si="0"/>
        <v>1</v>
      </c>
      <c r="M5" s="789"/>
      <c r="N5" s="789"/>
      <c r="O5" s="169"/>
    </row>
    <row r="6" spans="1:22">
      <c r="A6" s="159" t="s">
        <v>1707</v>
      </c>
      <c r="B6" s="150" t="s">
        <v>178</v>
      </c>
      <c r="C6" s="150" t="s">
        <v>137</v>
      </c>
      <c r="D6" s="156" t="s">
        <v>137</v>
      </c>
      <c r="E6" s="343" t="s">
        <v>179</v>
      </c>
      <c r="F6" s="152" t="s">
        <v>1714</v>
      </c>
      <c r="G6" s="151">
        <v>44550</v>
      </c>
      <c r="H6" s="151"/>
      <c r="I6" s="308"/>
      <c r="J6" s="152" t="s">
        <v>1715</v>
      </c>
      <c r="K6" s="154"/>
      <c r="L6" s="785">
        <f t="shared" si="0"/>
        <v>1</v>
      </c>
      <c r="M6" s="789">
        <v>44562.606944444444</v>
      </c>
      <c r="N6" s="789">
        <v>44563.337500000001</v>
      </c>
      <c r="O6" s="169"/>
      <c r="Q6" s="8" t="s">
        <v>26</v>
      </c>
      <c r="R6" t="s">
        <v>134</v>
      </c>
    </row>
    <row r="7" spans="1:22">
      <c r="A7" s="159" t="s">
        <v>1716</v>
      </c>
      <c r="B7" s="150" t="s">
        <v>178</v>
      </c>
      <c r="C7" s="150" t="s">
        <v>135</v>
      </c>
      <c r="D7" s="156" t="s">
        <v>135</v>
      </c>
      <c r="E7" s="343" t="s">
        <v>1717</v>
      </c>
      <c r="F7" s="150" t="s">
        <v>1718</v>
      </c>
      <c r="G7" s="151">
        <v>44564</v>
      </c>
      <c r="H7" s="151">
        <v>44567</v>
      </c>
      <c r="I7" s="417"/>
      <c r="J7" s="154"/>
      <c r="K7" s="154"/>
      <c r="L7" s="785">
        <f t="shared" si="0"/>
        <v>1</v>
      </c>
      <c r="M7" s="789">
        <v>44568.859722222223</v>
      </c>
      <c r="N7" s="789">
        <v>44569.4</v>
      </c>
      <c r="O7" s="169"/>
      <c r="Q7" s="6" t="s">
        <v>169</v>
      </c>
      <c r="R7" s="11">
        <v>1</v>
      </c>
    </row>
    <row r="8" spans="1:22">
      <c r="A8" s="159" t="s">
        <v>1716</v>
      </c>
      <c r="B8" s="150" t="s">
        <v>178</v>
      </c>
      <c r="C8" s="150" t="s">
        <v>135</v>
      </c>
      <c r="D8" s="156" t="s">
        <v>135</v>
      </c>
      <c r="E8" s="343" t="s">
        <v>1717</v>
      </c>
      <c r="F8" s="150" t="s">
        <v>1719</v>
      </c>
      <c r="G8" s="151">
        <v>44571</v>
      </c>
      <c r="H8" s="151"/>
      <c r="I8" s="417"/>
      <c r="J8" s="152" t="s">
        <v>1720</v>
      </c>
      <c r="K8" s="1"/>
      <c r="L8" s="785">
        <f t="shared" si="0"/>
        <v>1</v>
      </c>
      <c r="M8" s="789">
        <v>44575.397916666669</v>
      </c>
      <c r="N8" s="789">
        <v>44575.40625</v>
      </c>
      <c r="O8" s="169"/>
      <c r="Q8" s="6" t="s">
        <v>135</v>
      </c>
      <c r="R8" s="11">
        <v>1</v>
      </c>
    </row>
    <row r="9" spans="1:22" ht="20.25" customHeight="1">
      <c r="A9" s="159" t="s">
        <v>1721</v>
      </c>
      <c r="B9" s="150" t="s">
        <v>178</v>
      </c>
      <c r="C9" s="150" t="s">
        <v>135</v>
      </c>
      <c r="D9" s="156" t="s">
        <v>135</v>
      </c>
      <c r="E9" s="343" t="s">
        <v>1717</v>
      </c>
      <c r="F9" s="150" t="s">
        <v>1722</v>
      </c>
      <c r="G9" s="151">
        <v>44575</v>
      </c>
      <c r="H9" s="151">
        <v>44579</v>
      </c>
      <c r="I9" s="417"/>
      <c r="J9" s="1"/>
      <c r="K9" s="1"/>
      <c r="L9" s="785">
        <f t="shared" si="0"/>
        <v>1</v>
      </c>
      <c r="M9" s="789">
        <v>44575</v>
      </c>
      <c r="N9" s="789">
        <v>44575</v>
      </c>
      <c r="O9" s="169"/>
      <c r="Q9" s="6" t="s">
        <v>182</v>
      </c>
      <c r="R9" s="11">
        <v>0.97187499999999993</v>
      </c>
    </row>
    <row r="10" spans="1:22">
      <c r="A10" s="159" t="s">
        <v>1707</v>
      </c>
      <c r="B10" s="150" t="s">
        <v>178</v>
      </c>
      <c r="C10" s="150" t="s">
        <v>139</v>
      </c>
      <c r="D10" s="150" t="s">
        <v>140</v>
      </c>
      <c r="E10" s="351" t="s">
        <v>187</v>
      </c>
      <c r="F10" s="150" t="s">
        <v>1723</v>
      </c>
      <c r="G10" s="416">
        <v>44578</v>
      </c>
      <c r="H10" s="151">
        <v>44578</v>
      </c>
      <c r="I10" s="156">
        <v>8</v>
      </c>
      <c r="J10" s="152"/>
      <c r="K10" s="154"/>
      <c r="L10" s="785">
        <f t="shared" si="0"/>
        <v>1</v>
      </c>
      <c r="M10" s="789">
        <v>44581.494444444441</v>
      </c>
      <c r="N10" s="789">
        <v>44581.549305555556</v>
      </c>
      <c r="O10" s="169"/>
      <c r="Q10" s="6" t="s">
        <v>136</v>
      </c>
      <c r="R10" s="11">
        <v>0.75862068965517238</v>
      </c>
    </row>
    <row r="11" spans="1:22">
      <c r="A11" s="368" t="s">
        <v>1707</v>
      </c>
      <c r="B11" s="363" t="s">
        <v>205</v>
      </c>
      <c r="C11" s="363" t="s">
        <v>139</v>
      </c>
      <c r="D11" s="363" t="s">
        <v>139</v>
      </c>
      <c r="E11" s="319" t="s">
        <v>1724</v>
      </c>
      <c r="F11" s="778" t="s">
        <v>1725</v>
      </c>
      <c r="G11" s="802">
        <v>44579</v>
      </c>
      <c r="H11" s="802">
        <v>44582</v>
      </c>
      <c r="I11" s="151"/>
      <c r="J11" s="1"/>
      <c r="K11" s="1"/>
      <c r="L11" s="785">
        <f t="shared" si="0"/>
        <v>1</v>
      </c>
      <c r="M11" s="789">
        <v>44586.540972222225</v>
      </c>
      <c r="N11" s="789">
        <v>44586.607638888891</v>
      </c>
      <c r="O11" s="169"/>
      <c r="Q11" s="6" t="s">
        <v>235</v>
      </c>
      <c r="R11" s="11"/>
    </row>
    <row r="12" spans="1:22">
      <c r="A12" s="159" t="s">
        <v>1721</v>
      </c>
      <c r="B12" s="150" t="s">
        <v>178</v>
      </c>
      <c r="C12" s="150" t="s">
        <v>135</v>
      </c>
      <c r="D12" s="150" t="s">
        <v>135</v>
      </c>
      <c r="E12" s="319" t="s">
        <v>1717</v>
      </c>
      <c r="F12" s="150" t="s">
        <v>1726</v>
      </c>
      <c r="G12" s="151">
        <v>44581</v>
      </c>
      <c r="H12" s="151">
        <v>44588</v>
      </c>
      <c r="I12" s="308"/>
      <c r="J12" s="154"/>
      <c r="K12" s="154"/>
      <c r="L12" s="785">
        <f t="shared" si="0"/>
        <v>1</v>
      </c>
      <c r="M12" s="789">
        <v>44592.815972222219</v>
      </c>
      <c r="N12" s="789">
        <v>44593.34097222222</v>
      </c>
      <c r="O12" s="169"/>
      <c r="Q12" s="6" t="s">
        <v>137</v>
      </c>
      <c r="R12" s="11">
        <v>1</v>
      </c>
    </row>
    <row r="13" spans="1:22">
      <c r="A13" s="159" t="s">
        <v>1716</v>
      </c>
      <c r="B13" s="150" t="s">
        <v>178</v>
      </c>
      <c r="C13" s="150" t="s">
        <v>135</v>
      </c>
      <c r="D13" s="150" t="s">
        <v>135</v>
      </c>
      <c r="E13" s="319" t="s">
        <v>202</v>
      </c>
      <c r="F13" s="150" t="s">
        <v>1727</v>
      </c>
      <c r="G13" s="151">
        <v>44588</v>
      </c>
      <c r="H13" s="151">
        <v>44603</v>
      </c>
      <c r="I13" s="327"/>
      <c r="J13" s="150"/>
      <c r="K13" s="150"/>
      <c r="L13" s="785">
        <f t="shared" si="0"/>
        <v>1</v>
      </c>
      <c r="M13" s="789">
        <v>44607</v>
      </c>
      <c r="N13" s="789">
        <v>44607</v>
      </c>
      <c r="O13" s="169"/>
      <c r="Q13" s="6" t="s">
        <v>190</v>
      </c>
      <c r="R13" s="11">
        <v>1</v>
      </c>
    </row>
    <row r="14" spans="1:22">
      <c r="A14" s="159" t="s">
        <v>1721</v>
      </c>
      <c r="B14" s="150" t="s">
        <v>178</v>
      </c>
      <c r="C14" s="150" t="s">
        <v>135</v>
      </c>
      <c r="D14" s="150" t="s">
        <v>135</v>
      </c>
      <c r="E14" s="319" t="s">
        <v>1717</v>
      </c>
      <c r="F14" s="150" t="s">
        <v>1728</v>
      </c>
      <c r="G14" s="151">
        <v>44593</v>
      </c>
      <c r="H14" s="151">
        <v>44593</v>
      </c>
      <c r="I14" s="417"/>
      <c r="J14" s="153"/>
      <c r="K14" s="154"/>
      <c r="L14" s="785">
        <f t="shared" si="0"/>
        <v>1</v>
      </c>
      <c r="M14" s="789">
        <v>44606.761111111111</v>
      </c>
      <c r="N14" s="789">
        <v>44606.863194444442</v>
      </c>
      <c r="O14" s="169"/>
      <c r="Q14" s="6" t="s">
        <v>173</v>
      </c>
      <c r="R14" s="11">
        <v>1</v>
      </c>
    </row>
    <row r="15" spans="1:22">
      <c r="A15" s="159" t="s">
        <v>1716</v>
      </c>
      <c r="B15" s="150" t="s">
        <v>178</v>
      </c>
      <c r="C15" s="150" t="s">
        <v>139</v>
      </c>
      <c r="D15" s="150" t="s">
        <v>140</v>
      </c>
      <c r="E15" s="319" t="s">
        <v>1708</v>
      </c>
      <c r="F15" s="150" t="s">
        <v>1729</v>
      </c>
      <c r="G15" s="151">
        <v>44608</v>
      </c>
      <c r="H15" s="151">
        <v>44613</v>
      </c>
      <c r="I15" s="417"/>
      <c r="J15" s="438"/>
      <c r="K15" s="12"/>
      <c r="L15" s="785">
        <f t="shared" si="0"/>
        <v>1</v>
      </c>
      <c r="M15" s="789"/>
      <c r="N15" s="789"/>
      <c r="O15" s="169"/>
      <c r="Q15" s="6" t="s">
        <v>227</v>
      </c>
      <c r="R15" s="11">
        <v>1</v>
      </c>
    </row>
    <row r="16" spans="1:22">
      <c r="A16" s="150" t="s">
        <v>1707</v>
      </c>
      <c r="B16" s="150" t="s">
        <v>178</v>
      </c>
      <c r="C16" s="150" t="s">
        <v>136</v>
      </c>
      <c r="D16" s="150" t="s">
        <v>140</v>
      </c>
      <c r="E16" s="319" t="s">
        <v>179</v>
      </c>
      <c r="F16" s="152" t="s">
        <v>180</v>
      </c>
      <c r="G16" s="151">
        <v>44609</v>
      </c>
      <c r="H16" s="151"/>
      <c r="I16" s="151"/>
      <c r="J16" s="438" t="s">
        <v>1713</v>
      </c>
      <c r="K16" s="12"/>
      <c r="L16" s="785">
        <v>1</v>
      </c>
      <c r="M16" s="789"/>
      <c r="N16" s="789"/>
      <c r="O16" s="169"/>
      <c r="Q16" s="6" t="s">
        <v>139</v>
      </c>
      <c r="R16" s="11">
        <v>0.93611111111111123</v>
      </c>
    </row>
    <row r="17" spans="1:18">
      <c r="A17" s="795" t="s">
        <v>1707</v>
      </c>
      <c r="B17" s="795" t="s">
        <v>178</v>
      </c>
      <c r="C17" s="795" t="s">
        <v>182</v>
      </c>
      <c r="D17" s="795" t="s">
        <v>138</v>
      </c>
      <c r="E17" s="404" t="s">
        <v>1730</v>
      </c>
      <c r="F17" s="795" t="s">
        <v>1731</v>
      </c>
      <c r="G17" s="802">
        <v>44609</v>
      </c>
      <c r="H17" s="804">
        <v>44629</v>
      </c>
      <c r="I17" s="151"/>
      <c r="J17" s="363" t="s">
        <v>1713</v>
      </c>
      <c r="K17" s="1"/>
      <c r="L17" s="785">
        <f>IF(EXACT(K17,"Leve"),0.85,1)</f>
        <v>1</v>
      </c>
      <c r="M17" s="789">
        <v>44601</v>
      </c>
      <c r="N17" s="789">
        <v>44601</v>
      </c>
      <c r="O17" s="169"/>
      <c r="P17" t="s">
        <v>1842</v>
      </c>
      <c r="Q17" s="6" t="s">
        <v>79</v>
      </c>
      <c r="R17">
        <v>0.90549450549450561</v>
      </c>
    </row>
    <row r="18" spans="1:18">
      <c r="A18" s="156" t="s">
        <v>1707</v>
      </c>
      <c r="B18" s="150" t="s">
        <v>178</v>
      </c>
      <c r="C18" s="150" t="s">
        <v>182</v>
      </c>
      <c r="D18" s="150" t="s">
        <v>138</v>
      </c>
      <c r="E18" s="406" t="s">
        <v>183</v>
      </c>
      <c r="F18" s="160" t="s">
        <v>184</v>
      </c>
      <c r="G18" s="151">
        <v>44610</v>
      </c>
      <c r="H18" s="308"/>
      <c r="I18" s="151"/>
      <c r="J18" s="438" t="s">
        <v>185</v>
      </c>
      <c r="K18" s="12"/>
      <c r="L18" s="785"/>
      <c r="M18" s="789">
        <v>44601</v>
      </c>
      <c r="N18" s="789">
        <v>44601</v>
      </c>
      <c r="O18" s="169"/>
    </row>
    <row r="19" spans="1:18">
      <c r="A19" s="156" t="s">
        <v>1707</v>
      </c>
      <c r="B19" s="150" t="s">
        <v>178</v>
      </c>
      <c r="C19" s="150" t="s">
        <v>190</v>
      </c>
      <c r="D19" s="150" t="s">
        <v>140</v>
      </c>
      <c r="E19" s="406" t="s">
        <v>208</v>
      </c>
      <c r="F19" s="156" t="s">
        <v>209</v>
      </c>
      <c r="G19" s="151">
        <v>44610</v>
      </c>
      <c r="H19" s="151"/>
      <c r="I19" s="150"/>
      <c r="J19" s="152" t="s">
        <v>1732</v>
      </c>
      <c r="K19" s="12"/>
      <c r="L19" s="785">
        <f>IF(EXACT(K19,"Leve"),0.85,1)</f>
        <v>1</v>
      </c>
      <c r="M19" s="789">
        <v>44601</v>
      </c>
      <c r="N19" s="789">
        <v>44601</v>
      </c>
      <c r="O19" s="169"/>
    </row>
    <row r="20" spans="1:18">
      <c r="A20" s="150" t="s">
        <v>1707</v>
      </c>
      <c r="B20" s="150" t="s">
        <v>178</v>
      </c>
      <c r="C20" s="150" t="s">
        <v>190</v>
      </c>
      <c r="D20" s="150" t="s">
        <v>140</v>
      </c>
      <c r="E20" s="406" t="s">
        <v>191</v>
      </c>
      <c r="F20" s="160" t="s">
        <v>192</v>
      </c>
      <c r="G20" s="151">
        <v>44613</v>
      </c>
      <c r="H20" s="151"/>
      <c r="I20" s="150"/>
      <c r="J20" s="152" t="s">
        <v>1733</v>
      </c>
      <c r="K20" s="12"/>
      <c r="L20" s="785"/>
      <c r="M20" s="789">
        <v>44601</v>
      </c>
      <c r="N20" s="789">
        <v>44601</v>
      </c>
      <c r="O20" s="169"/>
    </row>
    <row r="21" spans="1:18">
      <c r="A21" s="155" t="s">
        <v>1707</v>
      </c>
      <c r="B21" s="155" t="s">
        <v>178</v>
      </c>
      <c r="C21" s="155" t="s">
        <v>190</v>
      </c>
      <c r="D21" s="155" t="s">
        <v>140</v>
      </c>
      <c r="E21" s="407" t="s">
        <v>191</v>
      </c>
      <c r="F21" s="414" t="s">
        <v>194</v>
      </c>
      <c r="G21" s="151">
        <v>44613</v>
      </c>
      <c r="H21" s="269"/>
      <c r="I21" s="150"/>
      <c r="J21" s="152" t="s">
        <v>1733</v>
      </c>
      <c r="K21" s="12"/>
      <c r="L21" s="785">
        <f t="shared" ref="L21:L29" si="1">IF(EXACT(K21,"Leve"),0.85,1)</f>
        <v>1</v>
      </c>
      <c r="M21" s="789">
        <v>44601</v>
      </c>
      <c r="N21" s="789">
        <v>44601</v>
      </c>
      <c r="O21" s="169"/>
    </row>
    <row r="22" spans="1:18">
      <c r="A22" s="150" t="s">
        <v>1707</v>
      </c>
      <c r="B22" s="150" t="s">
        <v>178</v>
      </c>
      <c r="C22" s="150" t="s">
        <v>190</v>
      </c>
      <c r="D22" s="150" t="s">
        <v>140</v>
      </c>
      <c r="E22" s="343" t="s">
        <v>191</v>
      </c>
      <c r="F22" s="411" t="s">
        <v>195</v>
      </c>
      <c r="G22" s="151">
        <v>44613</v>
      </c>
      <c r="H22" s="151"/>
      <c r="I22" s="327"/>
      <c r="J22" s="152" t="s">
        <v>1733</v>
      </c>
      <c r="K22" s="12"/>
      <c r="L22" s="785">
        <f t="shared" si="1"/>
        <v>1</v>
      </c>
      <c r="M22" s="789">
        <v>44601</v>
      </c>
      <c r="N22" s="789">
        <v>44601</v>
      </c>
      <c r="O22" s="169"/>
    </row>
    <row r="23" spans="1:18">
      <c r="A23" s="159" t="s">
        <v>1707</v>
      </c>
      <c r="B23" s="155" t="s">
        <v>178</v>
      </c>
      <c r="C23" s="150" t="s">
        <v>190</v>
      </c>
      <c r="D23" s="150" t="s">
        <v>140</v>
      </c>
      <c r="E23" s="351" t="s">
        <v>191</v>
      </c>
      <c r="F23" s="412" t="s">
        <v>196</v>
      </c>
      <c r="G23" s="151">
        <v>44613</v>
      </c>
      <c r="H23" s="405"/>
      <c r="I23" s="150"/>
      <c r="J23" s="152" t="s">
        <v>1733</v>
      </c>
      <c r="K23" s="12"/>
      <c r="L23" s="785">
        <f t="shared" si="1"/>
        <v>1</v>
      </c>
      <c r="M23" s="789">
        <v>44601</v>
      </c>
      <c r="N23" s="789">
        <v>44601</v>
      </c>
      <c r="O23" s="169"/>
    </row>
    <row r="24" spans="1:18">
      <c r="A24" s="159" t="s">
        <v>1707</v>
      </c>
      <c r="B24" s="155" t="s">
        <v>178</v>
      </c>
      <c r="C24" s="150" t="s">
        <v>190</v>
      </c>
      <c r="D24" s="150" t="s">
        <v>140</v>
      </c>
      <c r="E24" s="351" t="s">
        <v>191</v>
      </c>
      <c r="F24" s="160" t="s">
        <v>197</v>
      </c>
      <c r="G24" s="151">
        <v>44613</v>
      </c>
      <c r="H24" s="308"/>
      <c r="I24" s="150"/>
      <c r="J24" s="152" t="s">
        <v>1733</v>
      </c>
      <c r="K24" s="440"/>
      <c r="L24" s="785">
        <f t="shared" si="1"/>
        <v>1</v>
      </c>
      <c r="M24" s="789">
        <v>44601</v>
      </c>
      <c r="N24" s="789">
        <v>44601</v>
      </c>
      <c r="O24" s="169"/>
    </row>
    <row r="25" spans="1:18" ht="23.25" customHeight="1">
      <c r="A25" s="159" t="s">
        <v>1707</v>
      </c>
      <c r="B25" s="155" t="s">
        <v>178</v>
      </c>
      <c r="C25" s="155" t="s">
        <v>190</v>
      </c>
      <c r="D25" s="155" t="s">
        <v>140</v>
      </c>
      <c r="E25" s="319" t="s">
        <v>191</v>
      </c>
      <c r="F25" s="160" t="s">
        <v>198</v>
      </c>
      <c r="G25" s="405">
        <v>44613</v>
      </c>
      <c r="H25" s="151"/>
      <c r="I25" s="150"/>
      <c r="J25" s="152" t="s">
        <v>1733</v>
      </c>
      <c r="K25" s="12"/>
      <c r="L25" s="785">
        <f t="shared" si="1"/>
        <v>1</v>
      </c>
      <c r="M25" s="789">
        <v>44601</v>
      </c>
      <c r="N25" s="789">
        <v>44601</v>
      </c>
      <c r="O25" s="169"/>
    </row>
    <row r="26" spans="1:18">
      <c r="A26" s="159" t="s">
        <v>1707</v>
      </c>
      <c r="B26" s="159" t="s">
        <v>178</v>
      </c>
      <c r="C26" s="150" t="s">
        <v>190</v>
      </c>
      <c r="D26" s="150" t="s">
        <v>140</v>
      </c>
      <c r="E26" s="319" t="s">
        <v>191</v>
      </c>
      <c r="F26" s="160" t="s">
        <v>199</v>
      </c>
      <c r="G26" s="405">
        <v>44613</v>
      </c>
      <c r="H26" s="151"/>
      <c r="I26" s="150"/>
      <c r="J26" s="152" t="s">
        <v>1733</v>
      </c>
      <c r="K26" s="12"/>
      <c r="L26" s="785">
        <f t="shared" si="1"/>
        <v>1</v>
      </c>
      <c r="M26" s="789">
        <v>44620.378472222219</v>
      </c>
      <c r="N26" s="789">
        <v>44620.767361111109</v>
      </c>
      <c r="O26" s="169"/>
    </row>
    <row r="27" spans="1:18">
      <c r="A27" s="159" t="s">
        <v>1707</v>
      </c>
      <c r="B27" s="159" t="s">
        <v>178</v>
      </c>
      <c r="C27" s="150" t="s">
        <v>190</v>
      </c>
      <c r="D27" s="150" t="s">
        <v>140</v>
      </c>
      <c r="E27" s="319" t="s">
        <v>191</v>
      </c>
      <c r="F27" s="160" t="s">
        <v>200</v>
      </c>
      <c r="G27" s="405">
        <v>44613</v>
      </c>
      <c r="H27" s="308"/>
      <c r="I27" s="327"/>
      <c r="J27" s="152" t="s">
        <v>1733</v>
      </c>
      <c r="K27" s="12"/>
      <c r="L27" s="785">
        <f t="shared" si="1"/>
        <v>1</v>
      </c>
      <c r="M27" s="789"/>
      <c r="N27" s="789"/>
      <c r="O27" s="169"/>
    </row>
    <row r="28" spans="1:18">
      <c r="A28" s="159" t="s">
        <v>1707</v>
      </c>
      <c r="B28" s="159" t="s">
        <v>178</v>
      </c>
      <c r="C28" s="150" t="s">
        <v>190</v>
      </c>
      <c r="D28" s="150" t="s">
        <v>140</v>
      </c>
      <c r="E28" s="319" t="s">
        <v>191</v>
      </c>
      <c r="F28" s="160" t="s">
        <v>201</v>
      </c>
      <c r="G28" s="405">
        <v>44613</v>
      </c>
      <c r="H28" s="308"/>
      <c r="I28" s="150"/>
      <c r="J28" s="152" t="s">
        <v>1733</v>
      </c>
      <c r="K28" s="12"/>
      <c r="L28" s="785">
        <f t="shared" si="1"/>
        <v>1</v>
      </c>
      <c r="M28" s="789">
        <v>44610</v>
      </c>
      <c r="N28" s="789">
        <v>44610</v>
      </c>
      <c r="O28" s="169"/>
    </row>
    <row r="29" spans="1:18">
      <c r="A29" s="159" t="s">
        <v>1707</v>
      </c>
      <c r="B29" s="159" t="s">
        <v>205</v>
      </c>
      <c r="C29" s="159" t="s">
        <v>173</v>
      </c>
      <c r="D29" s="159" t="s">
        <v>141</v>
      </c>
      <c r="E29" s="319" t="s">
        <v>206</v>
      </c>
      <c r="F29" s="156" t="s">
        <v>207</v>
      </c>
      <c r="G29" s="405">
        <v>44615</v>
      </c>
      <c r="H29" s="308"/>
      <c r="I29" s="150"/>
      <c r="J29" s="152" t="s">
        <v>189</v>
      </c>
      <c r="K29" s="12"/>
      <c r="L29" s="785">
        <f t="shared" si="1"/>
        <v>1</v>
      </c>
      <c r="M29" s="789">
        <v>44617</v>
      </c>
      <c r="N29" s="789">
        <v>44618</v>
      </c>
      <c r="O29" s="169"/>
    </row>
    <row r="30" spans="1:18">
      <c r="A30" s="159" t="s">
        <v>1707</v>
      </c>
      <c r="B30" s="150" t="s">
        <v>1734</v>
      </c>
      <c r="C30" s="150" t="s">
        <v>1735</v>
      </c>
      <c r="D30" s="150" t="s">
        <v>1736</v>
      </c>
      <c r="E30" s="319" t="s">
        <v>1737</v>
      </c>
      <c r="F30" s="150" t="s">
        <v>1738</v>
      </c>
      <c r="G30" s="405">
        <v>44616</v>
      </c>
      <c r="H30" s="308"/>
      <c r="I30" s="151"/>
      <c r="J30" s="150" t="s">
        <v>1713</v>
      </c>
      <c r="K30" s="491"/>
      <c r="L30" s="785">
        <v>1</v>
      </c>
      <c r="M30" s="789"/>
      <c r="N30" s="789"/>
      <c r="O30" s="169"/>
    </row>
    <row r="31" spans="1:18">
      <c r="A31" s="159" t="s">
        <v>1707</v>
      </c>
      <c r="B31" s="150" t="s">
        <v>178</v>
      </c>
      <c r="C31" s="150" t="s">
        <v>190</v>
      </c>
      <c r="D31" s="150" t="s">
        <v>140</v>
      </c>
      <c r="E31" s="319" t="s">
        <v>211</v>
      </c>
      <c r="F31" s="150" t="s">
        <v>212</v>
      </c>
      <c r="G31" s="151">
        <v>44617</v>
      </c>
      <c r="H31" s="151"/>
      <c r="I31" s="150"/>
      <c r="J31" s="152" t="s">
        <v>210</v>
      </c>
      <c r="K31" s="12"/>
      <c r="L31" s="785">
        <f>IF(EXACT(K31,"Leve"),0.85,1)</f>
        <v>1</v>
      </c>
      <c r="M31" s="789">
        <v>44617</v>
      </c>
      <c r="N31" s="789">
        <v>44618</v>
      </c>
      <c r="O31" s="169"/>
    </row>
    <row r="32" spans="1:18">
      <c r="A32" s="159" t="s">
        <v>1707</v>
      </c>
      <c r="B32" s="150" t="s">
        <v>178</v>
      </c>
      <c r="C32" s="150" t="s">
        <v>190</v>
      </c>
      <c r="D32" s="150" t="s">
        <v>140</v>
      </c>
      <c r="E32" s="319" t="s">
        <v>211</v>
      </c>
      <c r="F32" s="150" t="s">
        <v>213</v>
      </c>
      <c r="G32" s="151">
        <v>44617</v>
      </c>
      <c r="H32" s="151"/>
      <c r="I32" s="150"/>
      <c r="J32" s="152" t="s">
        <v>210</v>
      </c>
      <c r="K32" s="12"/>
      <c r="L32" s="785">
        <f>IF(EXACT(K32,"Leve"),0.85,1)</f>
        <v>1</v>
      </c>
      <c r="M32" s="789">
        <v>44617</v>
      </c>
      <c r="N32" s="789">
        <v>44618</v>
      </c>
      <c r="O32" s="169"/>
    </row>
    <row r="33" spans="1:18">
      <c r="A33" s="159" t="s">
        <v>1707</v>
      </c>
      <c r="B33" s="150" t="s">
        <v>178</v>
      </c>
      <c r="C33" s="150" t="s">
        <v>190</v>
      </c>
      <c r="D33" s="150" t="s">
        <v>140</v>
      </c>
      <c r="E33" s="319" t="s">
        <v>211</v>
      </c>
      <c r="F33" s="150" t="s">
        <v>214</v>
      </c>
      <c r="G33" s="151">
        <v>44617</v>
      </c>
      <c r="H33" s="151"/>
      <c r="I33" s="150"/>
      <c r="J33" s="152" t="s">
        <v>210</v>
      </c>
      <c r="K33" s="154" t="s">
        <v>219</v>
      </c>
      <c r="L33" s="785">
        <f>IF(EXACT(K33,"Leve"),0.85,1)</f>
        <v>1</v>
      </c>
      <c r="M33" s="789"/>
      <c r="N33" s="789"/>
      <c r="O33" s="169"/>
    </row>
    <row r="34" spans="1:18">
      <c r="A34" s="159" t="s">
        <v>1721</v>
      </c>
      <c r="B34" s="742" t="s">
        <v>205</v>
      </c>
      <c r="C34" s="742" t="s">
        <v>136</v>
      </c>
      <c r="D34" s="150"/>
      <c r="E34" s="319"/>
      <c r="F34" s="152" t="s">
        <v>1843</v>
      </c>
      <c r="G34" s="151"/>
      <c r="H34" s="151"/>
      <c r="I34" s="150"/>
      <c r="J34" s="742" t="s">
        <v>1713</v>
      </c>
      <c r="K34" s="12"/>
      <c r="L34" s="785"/>
      <c r="M34" s="789"/>
      <c r="N34" s="789"/>
      <c r="O34" s="169"/>
    </row>
    <row r="35" spans="1:18">
      <c r="A35" s="159" t="s">
        <v>1721</v>
      </c>
      <c r="B35" s="742" t="s">
        <v>205</v>
      </c>
      <c r="C35" s="742" t="s">
        <v>136</v>
      </c>
      <c r="D35" s="150"/>
      <c r="E35" s="319"/>
      <c r="F35" s="152" t="s">
        <v>1844</v>
      </c>
      <c r="G35" s="151"/>
      <c r="H35" s="151"/>
      <c r="I35" s="150"/>
      <c r="J35" s="742" t="s">
        <v>1713</v>
      </c>
      <c r="K35" s="12"/>
      <c r="L35" s="785">
        <v>1</v>
      </c>
      <c r="M35" s="789">
        <v>44579.45208333333</v>
      </c>
      <c r="N35" s="789">
        <v>44579.495138888888</v>
      </c>
      <c r="O35" s="169"/>
    </row>
    <row r="36" spans="1:18">
      <c r="A36" s="159" t="s">
        <v>1721</v>
      </c>
      <c r="B36" s="742" t="s">
        <v>205</v>
      </c>
      <c r="C36" s="742" t="s">
        <v>136</v>
      </c>
      <c r="D36" s="150"/>
      <c r="E36" s="319"/>
      <c r="F36" s="152" t="s">
        <v>1845</v>
      </c>
      <c r="G36" s="151"/>
      <c r="H36" s="151"/>
      <c r="I36" s="150"/>
      <c r="J36" s="742" t="s">
        <v>1713</v>
      </c>
      <c r="K36" s="12"/>
      <c r="L36" s="785">
        <v>1</v>
      </c>
      <c r="M36" s="789">
        <v>44603.660416666666</v>
      </c>
      <c r="N36" s="789">
        <v>44603.747916666667</v>
      </c>
      <c r="O36" s="169"/>
    </row>
    <row r="37" spans="1:18">
      <c r="A37" s="159" t="s">
        <v>1721</v>
      </c>
      <c r="B37" s="742" t="s">
        <v>205</v>
      </c>
      <c r="C37" s="742" t="s">
        <v>136</v>
      </c>
      <c r="D37" s="150"/>
      <c r="E37" s="319"/>
      <c r="F37" s="152" t="s">
        <v>1846</v>
      </c>
      <c r="G37" s="151"/>
      <c r="H37" s="151"/>
      <c r="I37" s="150"/>
      <c r="J37" s="742" t="s">
        <v>1713</v>
      </c>
      <c r="K37" s="12"/>
      <c r="L37" s="785">
        <v>1</v>
      </c>
      <c r="M37" s="789">
        <v>44609.615972222222</v>
      </c>
      <c r="N37" s="789">
        <v>44609.720833333333</v>
      </c>
      <c r="O37" s="169"/>
    </row>
    <row r="38" spans="1:18">
      <c r="A38" s="159" t="s">
        <v>1707</v>
      </c>
      <c r="B38" s="150" t="s">
        <v>178</v>
      </c>
      <c r="C38" s="150" t="s">
        <v>190</v>
      </c>
      <c r="D38" s="150" t="s">
        <v>140</v>
      </c>
      <c r="E38" s="319" t="s">
        <v>211</v>
      </c>
      <c r="F38" s="150" t="s">
        <v>215</v>
      </c>
      <c r="G38" s="151">
        <v>44617</v>
      </c>
      <c r="H38" s="151"/>
      <c r="I38" s="150"/>
      <c r="J38" s="152" t="s">
        <v>210</v>
      </c>
      <c r="K38" s="12"/>
      <c r="L38" s="785"/>
      <c r="M38" s="789">
        <v>44603.629166666666</v>
      </c>
      <c r="N38" s="789">
        <v>44603.741666666669</v>
      </c>
      <c r="O38" s="169"/>
    </row>
    <row r="39" spans="1:18" s="488" customFormat="1">
      <c r="A39" s="159" t="s">
        <v>1707</v>
      </c>
      <c r="B39" s="159" t="s">
        <v>205</v>
      </c>
      <c r="C39" s="159" t="s">
        <v>227</v>
      </c>
      <c r="D39" s="159" t="s">
        <v>143</v>
      </c>
      <c r="E39" s="319" t="s">
        <v>1739</v>
      </c>
      <c r="F39" s="150" t="s">
        <v>1740</v>
      </c>
      <c r="G39" s="151">
        <v>44617</v>
      </c>
      <c r="H39" s="151"/>
      <c r="I39" s="151"/>
      <c r="J39" s="150" t="s">
        <v>237</v>
      </c>
      <c r="K39" s="154" t="s">
        <v>219</v>
      </c>
      <c r="L39" s="785">
        <f>IF(EXACT(K39,"Leve"),0.85,1)</f>
        <v>1</v>
      </c>
      <c r="M39" s="789">
        <v>44624.706944444442</v>
      </c>
      <c r="N39" s="789">
        <v>44625.365277777775</v>
      </c>
      <c r="O39" s="487"/>
      <c r="Q39"/>
      <c r="R39"/>
    </row>
    <row r="40" spans="1:18" ht="21.6">
      <c r="A40" s="159" t="s">
        <v>1716</v>
      </c>
      <c r="B40" s="159" t="s">
        <v>178</v>
      </c>
      <c r="C40" s="159" t="s">
        <v>135</v>
      </c>
      <c r="D40" s="159" t="s">
        <v>135</v>
      </c>
      <c r="E40" s="319" t="s">
        <v>202</v>
      </c>
      <c r="F40" s="150" t="s">
        <v>203</v>
      </c>
      <c r="G40" s="151">
        <v>44620</v>
      </c>
      <c r="H40" s="151"/>
      <c r="I40" s="150"/>
      <c r="J40" s="408" t="s">
        <v>204</v>
      </c>
      <c r="K40" s="12"/>
      <c r="L40" s="785">
        <f>IF(EXACT(K40,"Leve"),0.85,1)</f>
        <v>1</v>
      </c>
      <c r="M40" s="169"/>
      <c r="N40" s="169"/>
      <c r="O40" s="169"/>
    </row>
    <row r="41" spans="1:18">
      <c r="A41" s="159" t="s">
        <v>1707</v>
      </c>
      <c r="B41" s="159" t="s">
        <v>178</v>
      </c>
      <c r="C41" s="159" t="s">
        <v>182</v>
      </c>
      <c r="D41" s="159" t="s">
        <v>138</v>
      </c>
      <c r="E41" s="319" t="s">
        <v>222</v>
      </c>
      <c r="F41" s="152" t="s">
        <v>223</v>
      </c>
      <c r="G41" s="151">
        <v>44620</v>
      </c>
      <c r="H41" s="151"/>
      <c r="I41" s="150"/>
      <c r="J41" s="439" t="s">
        <v>210</v>
      </c>
      <c r="K41" s="154" t="s">
        <v>219</v>
      </c>
      <c r="L41" s="785">
        <f>IF(EXACT(K41,"Leve"),0.85,1)</f>
        <v>1</v>
      </c>
      <c r="M41" s="169"/>
      <c r="N41" s="169"/>
      <c r="O41" s="169"/>
    </row>
    <row r="42" spans="1:18">
      <c r="A42" s="479" t="s">
        <v>1707</v>
      </c>
      <c r="B42" s="479" t="s">
        <v>1734</v>
      </c>
      <c r="C42" s="479" t="s">
        <v>136</v>
      </c>
      <c r="D42" s="479" t="s">
        <v>1741</v>
      </c>
      <c r="E42" s="481" t="s">
        <v>1742</v>
      </c>
      <c r="F42" s="482" t="s">
        <v>1743</v>
      </c>
      <c r="G42" s="484">
        <v>44620</v>
      </c>
      <c r="H42" s="484"/>
      <c r="I42" s="484"/>
      <c r="J42" s="480" t="s">
        <v>1713</v>
      </c>
      <c r="K42" s="12"/>
      <c r="L42" s="785">
        <f>IF(EXACT(K42,"Leve"),0.85,1)</f>
        <v>1</v>
      </c>
      <c r="M42" s="169"/>
      <c r="N42" s="169"/>
      <c r="O42" s="169"/>
    </row>
    <row r="43" spans="1:18">
      <c r="A43" s="479" t="s">
        <v>1707</v>
      </c>
      <c r="B43" s="479" t="s">
        <v>178</v>
      </c>
      <c r="C43" s="479" t="s">
        <v>136</v>
      </c>
      <c r="D43" s="479" t="s">
        <v>136</v>
      </c>
      <c r="E43" s="481" t="s">
        <v>225</v>
      </c>
      <c r="F43" s="482" t="s">
        <v>226</v>
      </c>
      <c r="G43" s="484">
        <v>44621</v>
      </c>
      <c r="H43" s="489"/>
      <c r="I43" s="480"/>
      <c r="J43" s="490" t="s">
        <v>1713</v>
      </c>
      <c r="K43" s="12"/>
      <c r="L43" s="785">
        <v>1</v>
      </c>
      <c r="M43" s="169"/>
      <c r="N43" s="169"/>
      <c r="O43" s="169"/>
    </row>
    <row r="44" spans="1:18">
      <c r="A44" s="159" t="s">
        <v>1707</v>
      </c>
      <c r="B44" s="150" t="s">
        <v>178</v>
      </c>
      <c r="C44" s="150" t="s">
        <v>227</v>
      </c>
      <c r="D44" s="150" t="s">
        <v>140</v>
      </c>
      <c r="E44" s="319" t="s">
        <v>228</v>
      </c>
      <c r="F44" s="152" t="s">
        <v>229</v>
      </c>
      <c r="G44" s="151">
        <v>44622</v>
      </c>
      <c r="H44" s="151"/>
      <c r="I44" s="150"/>
      <c r="J44" s="438" t="s">
        <v>230</v>
      </c>
      <c r="K44" s="491" t="s">
        <v>219</v>
      </c>
      <c r="L44" s="786">
        <f>IF(EXACT(K44,"Leve"),0.85,1)</f>
        <v>1</v>
      </c>
      <c r="M44" s="169"/>
      <c r="N44" s="169"/>
      <c r="O44" s="169"/>
    </row>
    <row r="45" spans="1:18">
      <c r="A45" s="159" t="s">
        <v>1707</v>
      </c>
      <c r="B45" s="311" t="s">
        <v>178</v>
      </c>
      <c r="C45" s="311" t="s">
        <v>190</v>
      </c>
      <c r="D45" s="311" t="s">
        <v>140</v>
      </c>
      <c r="E45" s="319" t="s">
        <v>191</v>
      </c>
      <c r="F45" s="801" t="s">
        <v>231</v>
      </c>
      <c r="G45" s="308">
        <v>44624</v>
      </c>
      <c r="H45" s="151"/>
      <c r="I45" s="150"/>
      <c r="J45" s="439" t="s">
        <v>193</v>
      </c>
      <c r="K45" s="154" t="s">
        <v>219</v>
      </c>
      <c r="L45" s="785">
        <f>IF(EXACT(K45,"Leve"),0.85,1)</f>
        <v>1</v>
      </c>
      <c r="M45" s="169"/>
      <c r="N45" s="169"/>
      <c r="O45" s="169"/>
    </row>
    <row r="46" spans="1:18">
      <c r="A46" s="159" t="s">
        <v>1707</v>
      </c>
      <c r="B46" s="155" t="s">
        <v>178</v>
      </c>
      <c r="C46" s="150" t="s">
        <v>173</v>
      </c>
      <c r="D46" s="155" t="s">
        <v>141</v>
      </c>
      <c r="E46" s="319" t="s">
        <v>206</v>
      </c>
      <c r="F46" s="152" t="s">
        <v>232</v>
      </c>
      <c r="G46" s="308">
        <v>44627</v>
      </c>
      <c r="H46" s="151"/>
      <c r="I46" s="150"/>
      <c r="J46" s="810" t="s">
        <v>189</v>
      </c>
      <c r="K46" s="1"/>
      <c r="L46" s="785">
        <f>IF(EXACT(K46,"Leve"),0.85,1)</f>
        <v>1</v>
      </c>
      <c r="M46" s="790">
        <v>44635.492361111108</v>
      </c>
      <c r="N46" s="790">
        <v>44635.537499999999</v>
      </c>
      <c r="O46" s="169"/>
    </row>
    <row r="47" spans="1:18" s="488" customFormat="1">
      <c r="A47" s="479" t="s">
        <v>1721</v>
      </c>
      <c r="B47" s="492" t="s">
        <v>178</v>
      </c>
      <c r="C47" s="480" t="s">
        <v>136</v>
      </c>
      <c r="D47" s="492" t="s">
        <v>136</v>
      </c>
      <c r="E47" s="481" t="s">
        <v>1744</v>
      </c>
      <c r="F47" s="480" t="s">
        <v>1745</v>
      </c>
      <c r="G47" s="308">
        <v>44628</v>
      </c>
      <c r="H47" s="484"/>
      <c r="I47" s="484"/>
      <c r="J47" s="485" t="s">
        <v>1713</v>
      </c>
      <c r="K47" s="491" t="s">
        <v>219</v>
      </c>
      <c r="L47" s="786">
        <f>IF(EXACT(K47,"Leve"),0.85,1)</f>
        <v>1</v>
      </c>
      <c r="M47" s="789">
        <v>44639.890972222223</v>
      </c>
      <c r="N47" s="789">
        <v>44640.734722222223</v>
      </c>
      <c r="O47" s="487"/>
    </row>
    <row r="48" spans="1:18" s="488" customFormat="1">
      <c r="A48" s="479" t="s">
        <v>1721</v>
      </c>
      <c r="B48" s="492" t="s">
        <v>205</v>
      </c>
      <c r="C48" s="480" t="s">
        <v>136</v>
      </c>
      <c r="D48" s="492" t="s">
        <v>136</v>
      </c>
      <c r="E48" s="481" t="s">
        <v>1744</v>
      </c>
      <c r="F48" s="480" t="s">
        <v>1746</v>
      </c>
      <c r="G48" s="308">
        <v>44633</v>
      </c>
      <c r="H48" s="484"/>
      <c r="I48" s="484"/>
      <c r="J48" s="485" t="s">
        <v>1713</v>
      </c>
      <c r="K48" s="491"/>
      <c r="L48" s="785">
        <v>1</v>
      </c>
      <c r="M48" s="789">
        <v>44655.481944444444</v>
      </c>
      <c r="N48" s="789">
        <v>44655.683333333334</v>
      </c>
      <c r="O48" s="487"/>
    </row>
    <row r="49" spans="1:15" s="488" customFormat="1">
      <c r="A49" s="159" t="s">
        <v>1707</v>
      </c>
      <c r="B49" s="150" t="s">
        <v>178</v>
      </c>
      <c r="C49" s="150" t="s">
        <v>182</v>
      </c>
      <c r="D49" s="150" t="s">
        <v>138</v>
      </c>
      <c r="E49" s="319" t="s">
        <v>183</v>
      </c>
      <c r="F49" s="152" t="s">
        <v>233</v>
      </c>
      <c r="G49" s="308">
        <v>44634</v>
      </c>
      <c r="H49" s="151"/>
      <c r="I49" s="150"/>
      <c r="J49" s="810" t="s">
        <v>234</v>
      </c>
      <c r="K49" s="154" t="s">
        <v>219</v>
      </c>
      <c r="L49" s="785">
        <f>IF(EXACT(K49,"Leve"),0.85,1)</f>
        <v>1</v>
      </c>
      <c r="M49" s="789">
        <v>44669.495138888888</v>
      </c>
      <c r="N49" s="789">
        <v>44669.669444444444</v>
      </c>
      <c r="O49" s="487"/>
    </row>
    <row r="50" spans="1:15">
      <c r="A50" s="159" t="s">
        <v>1707</v>
      </c>
      <c r="B50" s="150" t="s">
        <v>178</v>
      </c>
      <c r="C50" s="150" t="s">
        <v>182</v>
      </c>
      <c r="D50" s="150" t="s">
        <v>138</v>
      </c>
      <c r="E50" s="319" t="s">
        <v>183</v>
      </c>
      <c r="F50" s="152" t="s">
        <v>1747</v>
      </c>
      <c r="G50" s="308">
        <v>44634</v>
      </c>
      <c r="H50" s="151"/>
      <c r="I50" s="150"/>
      <c r="J50" s="810" t="s">
        <v>234</v>
      </c>
      <c r="K50" s="1"/>
      <c r="L50" s="785"/>
      <c r="M50" s="789">
        <v>44616.431250000001</v>
      </c>
      <c r="N50" s="789">
        <v>44616.460416666669</v>
      </c>
      <c r="O50" s="169"/>
    </row>
    <row r="51" spans="1:15" s="488" customFormat="1">
      <c r="A51" s="159" t="s">
        <v>1721</v>
      </c>
      <c r="B51" s="742" t="s">
        <v>205</v>
      </c>
      <c r="C51" s="742" t="s">
        <v>136</v>
      </c>
      <c r="D51" s="480"/>
      <c r="E51" s="481"/>
      <c r="F51" s="482" t="s">
        <v>1751</v>
      </c>
      <c r="G51" s="308">
        <v>44635</v>
      </c>
      <c r="H51" s="484"/>
      <c r="I51" s="484"/>
      <c r="J51" s="742" t="s">
        <v>1713</v>
      </c>
      <c r="K51" s="486"/>
      <c r="L51" s="786">
        <f>IF(EXACT(K51,"Leve"),0.85,1)</f>
        <v>1</v>
      </c>
      <c r="M51" s="789">
        <v>44657.810416666667</v>
      </c>
      <c r="N51" s="789">
        <v>44657.863194444442</v>
      </c>
      <c r="O51" s="487"/>
    </row>
    <row r="52" spans="1:15" s="488" customFormat="1">
      <c r="A52" s="479" t="s">
        <v>1707</v>
      </c>
      <c r="B52" s="480" t="s">
        <v>178</v>
      </c>
      <c r="C52" s="480" t="s">
        <v>136</v>
      </c>
      <c r="D52" s="480" t="s">
        <v>136</v>
      </c>
      <c r="E52" s="481" t="s">
        <v>225</v>
      </c>
      <c r="F52" s="480" t="s">
        <v>1748</v>
      </c>
      <c r="G52" s="483">
        <v>44634</v>
      </c>
      <c r="H52" s="484"/>
      <c r="I52" s="484"/>
      <c r="J52" s="485" t="s">
        <v>1713</v>
      </c>
      <c r="K52" s="1"/>
      <c r="L52" s="785">
        <v>1</v>
      </c>
      <c r="M52" s="789">
        <v>44622.624305555553</v>
      </c>
      <c r="N52" s="789">
        <v>44622.715277777781</v>
      </c>
      <c r="O52" s="487" t="s">
        <v>1749</v>
      </c>
    </row>
    <row r="53" spans="1:15" s="488" customFormat="1" ht="15" customHeight="1">
      <c r="A53" s="479" t="s">
        <v>1721</v>
      </c>
      <c r="B53" s="480" t="s">
        <v>205</v>
      </c>
      <c r="C53" s="480" t="s">
        <v>136</v>
      </c>
      <c r="D53" s="480" t="s">
        <v>140</v>
      </c>
      <c r="E53" s="481" t="s">
        <v>1737</v>
      </c>
      <c r="F53" s="480" t="s">
        <v>1752</v>
      </c>
      <c r="G53" s="483">
        <v>44635</v>
      </c>
      <c r="H53" s="484"/>
      <c r="I53" s="484"/>
      <c r="J53" s="791" t="s">
        <v>1713</v>
      </c>
      <c r="K53" s="12"/>
      <c r="L53" s="786">
        <f>IF(EXACT(K53,"Leve"),0.85,1)</f>
        <v>1</v>
      </c>
      <c r="M53" s="789">
        <v>44657.810416666667</v>
      </c>
      <c r="N53" s="789">
        <v>44657.863194444442</v>
      </c>
      <c r="O53" s="487"/>
    </row>
    <row r="54" spans="1:15" s="488" customFormat="1" ht="15" customHeight="1">
      <c r="A54" s="479" t="s">
        <v>1721</v>
      </c>
      <c r="B54" s="480" t="s">
        <v>205</v>
      </c>
      <c r="C54" s="480" t="s">
        <v>136</v>
      </c>
      <c r="D54" s="480" t="s">
        <v>140</v>
      </c>
      <c r="E54" s="481" t="s">
        <v>1737</v>
      </c>
      <c r="F54" s="480" t="s">
        <v>1753</v>
      </c>
      <c r="G54" s="483">
        <v>44636</v>
      </c>
      <c r="H54" s="484"/>
      <c r="I54" s="484"/>
      <c r="J54" s="791" t="s">
        <v>1713</v>
      </c>
      <c r="K54" s="12"/>
      <c r="L54" s="785">
        <v>1</v>
      </c>
      <c r="M54" s="789">
        <v>44685.642361111109</v>
      </c>
      <c r="N54" s="789">
        <v>44685.649305555555</v>
      </c>
      <c r="O54" s="487"/>
    </row>
    <row r="55" spans="1:15" s="488" customFormat="1" ht="15" customHeight="1">
      <c r="A55" s="479" t="s">
        <v>1721</v>
      </c>
      <c r="B55" s="480" t="s">
        <v>205</v>
      </c>
      <c r="C55" s="480" t="s">
        <v>136</v>
      </c>
      <c r="D55" s="480" t="s">
        <v>136</v>
      </c>
      <c r="E55" s="481" t="s">
        <v>1724</v>
      </c>
      <c r="F55" s="480" t="s">
        <v>1754</v>
      </c>
      <c r="G55" s="483">
        <v>44637</v>
      </c>
      <c r="H55" s="484"/>
      <c r="I55" s="484"/>
      <c r="J55" s="791" t="s">
        <v>1713</v>
      </c>
      <c r="K55" s="12"/>
      <c r="L55" s="785">
        <v>1</v>
      </c>
      <c r="M55" s="789">
        <v>44686.443055555559</v>
      </c>
      <c r="N55" s="789">
        <v>44686.517361111109</v>
      </c>
      <c r="O55" s="487"/>
    </row>
    <row r="56" spans="1:15" s="488" customFormat="1" ht="15" customHeight="1">
      <c r="A56" s="479" t="s">
        <v>1707</v>
      </c>
      <c r="B56" s="480" t="s">
        <v>1734</v>
      </c>
      <c r="C56" s="480" t="s">
        <v>136</v>
      </c>
      <c r="D56" s="480" t="s">
        <v>140</v>
      </c>
      <c r="E56" s="481" t="s">
        <v>1737</v>
      </c>
      <c r="F56" s="480" t="s">
        <v>1750</v>
      </c>
      <c r="G56" s="745">
        <v>44634</v>
      </c>
      <c r="H56" s="484"/>
      <c r="I56" s="484"/>
      <c r="J56" s="791" t="s">
        <v>1713</v>
      </c>
      <c r="K56" s="486"/>
      <c r="L56" s="785">
        <v>1</v>
      </c>
      <c r="M56" s="789">
        <v>44693.564583333333</v>
      </c>
      <c r="N56" s="789">
        <v>44694.394444444442</v>
      </c>
      <c r="O56" s="487"/>
    </row>
    <row r="57" spans="1:15" s="488" customFormat="1" ht="15" customHeight="1">
      <c r="A57" s="368" t="s">
        <v>1707</v>
      </c>
      <c r="B57" s="363" t="s">
        <v>178</v>
      </c>
      <c r="C57" s="363" t="s">
        <v>182</v>
      </c>
      <c r="D57" s="363" t="s">
        <v>138</v>
      </c>
      <c r="E57" s="800" t="s">
        <v>1730</v>
      </c>
      <c r="F57" s="363" t="s">
        <v>1747</v>
      </c>
      <c r="G57" s="367">
        <v>44634</v>
      </c>
      <c r="H57" s="802">
        <v>44638</v>
      </c>
      <c r="I57" s="363"/>
      <c r="J57" s="812" t="s">
        <v>1713</v>
      </c>
      <c r="K57" s="1"/>
      <c r="L57" s="785">
        <v>0.85</v>
      </c>
      <c r="M57" s="789">
        <v>44698.736111111109</v>
      </c>
      <c r="N57" s="789">
        <v>44698.856249999997</v>
      </c>
      <c r="O57" s="487"/>
    </row>
    <row r="58" spans="1:15" s="488" customFormat="1" ht="15" customHeight="1">
      <c r="A58" s="159" t="s">
        <v>1707</v>
      </c>
      <c r="B58" s="150" t="s">
        <v>178</v>
      </c>
      <c r="C58" s="150" t="s">
        <v>173</v>
      </c>
      <c r="D58" s="150" t="s">
        <v>144</v>
      </c>
      <c r="E58" s="319" t="s">
        <v>208</v>
      </c>
      <c r="F58" s="150" t="s">
        <v>1755</v>
      </c>
      <c r="G58" s="157">
        <v>44641</v>
      </c>
      <c r="H58" s="151"/>
      <c r="I58" s="151"/>
      <c r="J58" s="438" t="s">
        <v>218</v>
      </c>
      <c r="K58" s="12"/>
      <c r="L58" s="785">
        <f>IF(EXACT(K58,"Leve"),0.85,1)</f>
        <v>1</v>
      </c>
      <c r="M58" s="789"/>
      <c r="N58" s="789"/>
      <c r="O58" s="487"/>
    </row>
    <row r="59" spans="1:15">
      <c r="A59" s="368" t="s">
        <v>1707</v>
      </c>
      <c r="B59" s="368" t="s">
        <v>178</v>
      </c>
      <c r="C59" s="368" t="s">
        <v>182</v>
      </c>
      <c r="D59" s="368" t="s">
        <v>138</v>
      </c>
      <c r="E59" s="800" t="s">
        <v>1730</v>
      </c>
      <c r="F59" s="363" t="s">
        <v>1756</v>
      </c>
      <c r="G59" s="802">
        <v>44641</v>
      </c>
      <c r="H59" s="802">
        <v>44642</v>
      </c>
      <c r="I59" s="788"/>
      <c r="J59" s="363" t="s">
        <v>1713</v>
      </c>
      <c r="K59" s="1"/>
      <c r="L59" s="785">
        <f>IF(EXACT(K59,"Leve"),0.85,1)</f>
        <v>1</v>
      </c>
      <c r="M59" s="135">
        <v>44644</v>
      </c>
      <c r="N59" s="135">
        <v>44645</v>
      </c>
      <c r="O59" s="169"/>
    </row>
    <row r="60" spans="1:15">
      <c r="A60" s="159" t="s">
        <v>1707</v>
      </c>
      <c r="B60" s="159" t="s">
        <v>178</v>
      </c>
      <c r="C60" s="159" t="s">
        <v>182</v>
      </c>
      <c r="D60" s="159" t="s">
        <v>138</v>
      </c>
      <c r="E60" s="319" t="s">
        <v>211</v>
      </c>
      <c r="F60" s="150" t="s">
        <v>1757</v>
      </c>
      <c r="G60" s="151">
        <v>44642</v>
      </c>
      <c r="H60" s="151"/>
      <c r="I60" s="157"/>
      <c r="J60" s="438" t="s">
        <v>237</v>
      </c>
      <c r="K60" s="486"/>
      <c r="L60" s="785">
        <f>IF(EXACT(K60,"Leve"),0.85,1)</f>
        <v>1</v>
      </c>
      <c r="M60" s="169"/>
      <c r="N60" s="169"/>
      <c r="O60" s="169"/>
    </row>
    <row r="61" spans="1:15">
      <c r="A61" s="368" t="s">
        <v>1707</v>
      </c>
      <c r="B61" s="364" t="s">
        <v>178</v>
      </c>
      <c r="C61" s="364" t="s">
        <v>182</v>
      </c>
      <c r="D61" s="594" t="s">
        <v>138</v>
      </c>
      <c r="E61" s="363" t="s">
        <v>1730</v>
      </c>
      <c r="F61" s="364" t="s">
        <v>1758</v>
      </c>
      <c r="G61" s="595">
        <v>44643</v>
      </c>
      <c r="H61" s="595">
        <v>44645</v>
      </c>
      <c r="I61" s="363"/>
      <c r="J61" s="368" t="s">
        <v>1713</v>
      </c>
      <c r="K61" s="131"/>
      <c r="L61" s="785">
        <f>IF(EXACT(K61,"Leve"),0.85,1)</f>
        <v>1</v>
      </c>
      <c r="M61" s="169"/>
      <c r="N61" s="169"/>
      <c r="O61" s="169"/>
    </row>
    <row r="62" spans="1:15" ht="13.5" customHeight="1">
      <c r="A62" s="796" t="s">
        <v>1707</v>
      </c>
      <c r="B62" s="794" t="s">
        <v>178</v>
      </c>
      <c r="C62" s="794" t="s">
        <v>139</v>
      </c>
      <c r="D62" s="798" t="s">
        <v>140</v>
      </c>
      <c r="E62" s="404" t="s">
        <v>1759</v>
      </c>
      <c r="F62" s="794" t="s">
        <v>1760</v>
      </c>
      <c r="G62" s="415">
        <v>44645</v>
      </c>
      <c r="H62" s="415">
        <v>44652</v>
      </c>
      <c r="I62" s="130"/>
      <c r="J62" s="811" t="s">
        <v>218</v>
      </c>
      <c r="K62" s="815"/>
      <c r="L62" s="786">
        <v>0</v>
      </c>
      <c r="M62" s="135">
        <v>44578</v>
      </c>
      <c r="N62" s="135">
        <v>44578</v>
      </c>
      <c r="O62" s="169"/>
    </row>
    <row r="63" spans="1:15">
      <c r="A63" s="748" t="s">
        <v>1707</v>
      </c>
      <c r="B63" s="742" t="s">
        <v>205</v>
      </c>
      <c r="C63" s="742" t="s">
        <v>139</v>
      </c>
      <c r="D63" s="743" t="s">
        <v>139</v>
      </c>
      <c r="E63" s="749" t="s">
        <v>1724</v>
      </c>
      <c r="F63" s="742" t="s">
        <v>1761</v>
      </c>
      <c r="G63" s="744">
        <v>44645</v>
      </c>
      <c r="H63" s="744">
        <v>44647</v>
      </c>
      <c r="I63" s="415"/>
      <c r="J63" s="316"/>
      <c r="K63" s="130"/>
      <c r="L63" s="785">
        <f>IF(EXACT(K63,"Leve"),0.85,1)</f>
        <v>1</v>
      </c>
      <c r="M63" s="135">
        <v>44655</v>
      </c>
      <c r="N63" s="135">
        <v>44656</v>
      </c>
      <c r="O63" s="169"/>
    </row>
    <row r="64" spans="1:15">
      <c r="A64" s="742" t="s">
        <v>1707</v>
      </c>
      <c r="B64" s="742" t="s">
        <v>178</v>
      </c>
      <c r="C64" s="742" t="s">
        <v>182</v>
      </c>
      <c r="D64" s="742" t="s">
        <v>138</v>
      </c>
      <c r="E64" s="742" t="s">
        <v>1730</v>
      </c>
      <c r="F64" s="742" t="s">
        <v>1762</v>
      </c>
      <c r="G64" s="744">
        <v>44651</v>
      </c>
      <c r="H64" s="744">
        <v>44657</v>
      </c>
      <c r="I64" s="742"/>
      <c r="J64" s="742" t="s">
        <v>1713</v>
      </c>
      <c r="K64" s="316"/>
      <c r="L64" s="785">
        <f>IF(EXACT(K64,"Leve"),0.85,1)</f>
        <v>1</v>
      </c>
      <c r="M64" s="169"/>
      <c r="N64" s="169"/>
      <c r="O64" s="169"/>
    </row>
    <row r="65" spans="1:15">
      <c r="A65" s="742" t="s">
        <v>1707</v>
      </c>
      <c r="B65" s="742" t="s">
        <v>178</v>
      </c>
      <c r="C65" s="742" t="s">
        <v>139</v>
      </c>
      <c r="D65" s="742" t="s">
        <v>138</v>
      </c>
      <c r="E65" s="742" t="s">
        <v>1763</v>
      </c>
      <c r="F65" s="742" t="s">
        <v>1764</v>
      </c>
      <c r="G65" s="744">
        <v>44662</v>
      </c>
      <c r="H65" s="744">
        <v>44673</v>
      </c>
      <c r="I65" s="742"/>
      <c r="J65" s="742" t="s">
        <v>1713</v>
      </c>
      <c r="K65" s="198"/>
      <c r="L65" s="785">
        <f>IF(EXACT(K65,"Leve"),0.85,1)</f>
        <v>1</v>
      </c>
      <c r="M65" s="169"/>
      <c r="N65" s="169"/>
      <c r="O65" s="169"/>
    </row>
    <row r="66" spans="1:15">
      <c r="A66" s="794" t="s">
        <v>1721</v>
      </c>
      <c r="B66" s="742" t="s">
        <v>205</v>
      </c>
      <c r="C66" s="742" t="s">
        <v>136</v>
      </c>
      <c r="D66" s="742" t="s">
        <v>146</v>
      </c>
      <c r="E66" s="742" t="s">
        <v>1744</v>
      </c>
      <c r="F66" s="742" t="s">
        <v>1765</v>
      </c>
      <c r="G66" s="744">
        <v>44669</v>
      </c>
      <c r="H66" s="744">
        <v>44669</v>
      </c>
      <c r="I66" s="794"/>
      <c r="J66" s="742" t="s">
        <v>1713</v>
      </c>
      <c r="K66" s="198"/>
      <c r="L66" s="785">
        <f>IF(EXACT(K66,"Leve"),0.85,1)</f>
        <v>1</v>
      </c>
      <c r="M66" s="169"/>
      <c r="N66" s="169"/>
      <c r="O66" s="169"/>
    </row>
    <row r="67" spans="1:15">
      <c r="A67" s="742" t="s">
        <v>1707</v>
      </c>
      <c r="B67" s="742" t="s">
        <v>178</v>
      </c>
      <c r="C67" s="742" t="s">
        <v>182</v>
      </c>
      <c r="D67" s="742" t="s">
        <v>138</v>
      </c>
      <c r="E67" s="742" t="s">
        <v>1730</v>
      </c>
      <c r="F67" s="742" t="s">
        <v>1766</v>
      </c>
      <c r="G67" s="744">
        <v>44671</v>
      </c>
      <c r="H67" s="744">
        <v>44673</v>
      </c>
      <c r="I67" s="742"/>
      <c r="J67" s="742" t="s">
        <v>1713</v>
      </c>
      <c r="K67" s="198"/>
      <c r="L67" s="785">
        <v>0.85</v>
      </c>
      <c r="M67" s="169"/>
      <c r="N67" s="169"/>
      <c r="O67" s="169"/>
    </row>
    <row r="68" spans="1:15">
      <c r="A68" s="742" t="s">
        <v>1707</v>
      </c>
      <c r="B68" s="742" t="s">
        <v>178</v>
      </c>
      <c r="C68" s="742" t="s">
        <v>139</v>
      </c>
      <c r="D68" s="742" t="s">
        <v>138</v>
      </c>
      <c r="E68" s="742" t="s">
        <v>1763</v>
      </c>
      <c r="F68" s="742" t="s">
        <v>1767</v>
      </c>
      <c r="G68" s="744">
        <v>44677</v>
      </c>
      <c r="H68" s="744">
        <v>44679</v>
      </c>
      <c r="I68" s="742"/>
      <c r="J68" s="742" t="s">
        <v>1713</v>
      </c>
      <c r="K68" s="198"/>
      <c r="L68" s="785">
        <v>0.85</v>
      </c>
      <c r="M68" s="169"/>
      <c r="N68" s="169"/>
      <c r="O68" s="169"/>
    </row>
    <row r="69" spans="1:15">
      <c r="A69" s="742" t="s">
        <v>1707</v>
      </c>
      <c r="B69" s="742" t="s">
        <v>178</v>
      </c>
      <c r="C69" s="742" t="s">
        <v>139</v>
      </c>
      <c r="D69" s="742" t="s">
        <v>138</v>
      </c>
      <c r="E69" s="742" t="s">
        <v>1763</v>
      </c>
      <c r="F69" s="742" t="s">
        <v>1768</v>
      </c>
      <c r="G69" s="744">
        <v>44677</v>
      </c>
      <c r="H69" s="744">
        <v>44679</v>
      </c>
      <c r="I69" s="742"/>
      <c r="J69" s="742" t="s">
        <v>1713</v>
      </c>
      <c r="K69" s="198"/>
      <c r="L69" s="785">
        <f>IF(EXACT(K69,"Leve"),0.85,1)</f>
        <v>1</v>
      </c>
      <c r="M69" s="135">
        <v>44683</v>
      </c>
      <c r="N69" s="135">
        <v>44683</v>
      </c>
      <c r="O69" s="169"/>
    </row>
    <row r="70" spans="1:15">
      <c r="A70" s="742" t="s">
        <v>1707</v>
      </c>
      <c r="B70" s="742" t="s">
        <v>178</v>
      </c>
      <c r="C70" s="742" t="s">
        <v>182</v>
      </c>
      <c r="D70" s="742" t="s">
        <v>138</v>
      </c>
      <c r="E70" s="742" t="s">
        <v>1730</v>
      </c>
      <c r="F70" s="742" t="s">
        <v>1769</v>
      </c>
      <c r="G70" s="744">
        <v>44677</v>
      </c>
      <c r="H70" s="744">
        <v>44678</v>
      </c>
      <c r="I70" s="742"/>
      <c r="J70" s="742" t="s">
        <v>1713</v>
      </c>
      <c r="K70" s="327"/>
      <c r="L70" s="785">
        <f>IF(EXACT(K70,"Leve"),0.85,1)</f>
        <v>1</v>
      </c>
      <c r="M70" s="169"/>
      <c r="N70" s="169"/>
      <c r="O70" s="169"/>
    </row>
    <row r="71" spans="1:15">
      <c r="A71" s="794" t="s">
        <v>1707</v>
      </c>
      <c r="B71" s="794" t="s">
        <v>178</v>
      </c>
      <c r="C71" s="794" t="s">
        <v>139</v>
      </c>
      <c r="D71" s="794" t="s">
        <v>140</v>
      </c>
      <c r="E71" s="749" t="s">
        <v>216</v>
      </c>
      <c r="F71" s="782" t="s">
        <v>217</v>
      </c>
      <c r="G71" s="415">
        <v>44677</v>
      </c>
      <c r="H71" s="415">
        <v>44679</v>
      </c>
      <c r="I71" s="794"/>
      <c r="J71" s="742" t="s">
        <v>1713</v>
      </c>
      <c r="K71" s="816" t="s">
        <v>219</v>
      </c>
      <c r="L71" s="785">
        <f>IF(EXACT(K71,"Leve"),0.85,1)</f>
        <v>1</v>
      </c>
      <c r="M71" s="135">
        <v>44683</v>
      </c>
      <c r="N71" s="135">
        <v>44683</v>
      </c>
      <c r="O71" s="169"/>
    </row>
    <row r="72" spans="1:15">
      <c r="A72" s="794" t="s">
        <v>1707</v>
      </c>
      <c r="B72" s="794" t="s">
        <v>178</v>
      </c>
      <c r="C72" s="794" t="s">
        <v>139</v>
      </c>
      <c r="D72" s="794" t="s">
        <v>140</v>
      </c>
      <c r="E72" s="749" t="s">
        <v>216</v>
      </c>
      <c r="F72" s="782" t="s">
        <v>238</v>
      </c>
      <c r="G72" s="415">
        <v>44677</v>
      </c>
      <c r="H72" s="415">
        <v>44679</v>
      </c>
      <c r="I72" s="794"/>
      <c r="J72" s="742" t="s">
        <v>1713</v>
      </c>
      <c r="K72" s="816" t="s">
        <v>219</v>
      </c>
      <c r="L72" s="785">
        <f>IF(EXACT(K72,"Leve"),0.85,1)</f>
        <v>1</v>
      </c>
      <c r="M72" s="135">
        <v>44690</v>
      </c>
      <c r="N72" s="135">
        <v>44691</v>
      </c>
      <c r="O72" s="169"/>
    </row>
    <row r="73" spans="1:15">
      <c r="A73" s="742" t="s">
        <v>1707</v>
      </c>
      <c r="B73" s="742" t="s">
        <v>178</v>
      </c>
      <c r="C73" s="742" t="s">
        <v>139</v>
      </c>
      <c r="D73" s="742" t="s">
        <v>138</v>
      </c>
      <c r="E73" s="742" t="s">
        <v>1763</v>
      </c>
      <c r="F73" s="742" t="s">
        <v>1770</v>
      </c>
      <c r="G73" s="744">
        <v>44683</v>
      </c>
      <c r="H73" s="744">
        <v>44691</v>
      </c>
      <c r="I73" s="742"/>
      <c r="J73" s="742" t="s">
        <v>1713</v>
      </c>
      <c r="K73" s="327"/>
      <c r="L73" s="785">
        <f>IF(EXACT(K73,"Leve"),0.85,1)</f>
        <v>1</v>
      </c>
      <c r="M73" s="169"/>
      <c r="N73" s="169"/>
      <c r="O73" s="169"/>
    </row>
    <row r="74" spans="1:15">
      <c r="A74" s="794" t="s">
        <v>1721</v>
      </c>
      <c r="B74" s="742" t="s">
        <v>205</v>
      </c>
      <c r="C74" s="742" t="s">
        <v>136</v>
      </c>
      <c r="D74" s="742" t="s">
        <v>31</v>
      </c>
      <c r="E74" s="742" t="s">
        <v>1744</v>
      </c>
      <c r="F74" s="742" t="s">
        <v>1771</v>
      </c>
      <c r="G74" s="744">
        <v>44684</v>
      </c>
      <c r="H74" s="744">
        <v>44684</v>
      </c>
      <c r="I74" s="742"/>
      <c r="J74" s="742" t="s">
        <v>1713</v>
      </c>
      <c r="K74" s="198"/>
      <c r="L74" s="785">
        <v>1</v>
      </c>
      <c r="M74" s="135">
        <v>44692</v>
      </c>
      <c r="N74" s="135">
        <v>44692</v>
      </c>
      <c r="O74" s="169"/>
    </row>
    <row r="75" spans="1:15">
      <c r="A75" s="794" t="s">
        <v>1721</v>
      </c>
      <c r="B75" s="742" t="s">
        <v>205</v>
      </c>
      <c r="C75" s="742" t="s">
        <v>136</v>
      </c>
      <c r="D75" s="742" t="s">
        <v>145</v>
      </c>
      <c r="E75" s="742" t="s">
        <v>225</v>
      </c>
      <c r="F75" s="742" t="s">
        <v>1772</v>
      </c>
      <c r="G75" s="744">
        <v>44684</v>
      </c>
      <c r="H75" s="744">
        <v>44684</v>
      </c>
      <c r="I75" s="742"/>
      <c r="J75" s="742" t="s">
        <v>1713</v>
      </c>
      <c r="K75" s="198"/>
      <c r="L75" s="785">
        <f>IF(EXACT(K75,"Leve"),0.85,1)</f>
        <v>1</v>
      </c>
      <c r="M75" s="135">
        <v>44683</v>
      </c>
      <c r="N75" s="135">
        <v>44683</v>
      </c>
      <c r="O75" s="169"/>
    </row>
    <row r="76" spans="1:15">
      <c r="A76" s="794" t="s">
        <v>1707</v>
      </c>
      <c r="B76" s="794" t="s">
        <v>178</v>
      </c>
      <c r="C76" s="794" t="s">
        <v>235</v>
      </c>
      <c r="D76" s="794" t="s">
        <v>142</v>
      </c>
      <c r="E76" s="749" t="s">
        <v>220</v>
      </c>
      <c r="F76" s="782" t="s">
        <v>236</v>
      </c>
      <c r="G76" s="415">
        <v>44685</v>
      </c>
      <c r="H76" s="415">
        <v>44687</v>
      </c>
      <c r="I76" s="794"/>
      <c r="J76" s="742" t="s">
        <v>1773</v>
      </c>
      <c r="K76" s="198"/>
      <c r="L76" s="785"/>
      <c r="M76" s="135">
        <v>44694</v>
      </c>
      <c r="N76" s="135">
        <v>44695</v>
      </c>
      <c r="O76" s="169"/>
    </row>
    <row r="77" spans="1:15">
      <c r="A77" s="742" t="s">
        <v>1707</v>
      </c>
      <c r="B77" s="742" t="s">
        <v>178</v>
      </c>
      <c r="C77" s="742" t="s">
        <v>139</v>
      </c>
      <c r="D77" s="742" t="s">
        <v>138</v>
      </c>
      <c r="E77" s="742" t="s">
        <v>1763</v>
      </c>
      <c r="F77" s="742" t="s">
        <v>1774</v>
      </c>
      <c r="G77" s="744">
        <v>44692</v>
      </c>
      <c r="H77" s="744">
        <v>44692</v>
      </c>
      <c r="I77" s="742"/>
      <c r="J77" s="742" t="s">
        <v>1713</v>
      </c>
      <c r="K77" s="327"/>
      <c r="L77" s="785">
        <f>IF(EXACT(K77,"Leve"),0.85,1)</f>
        <v>1</v>
      </c>
      <c r="M77" s="169"/>
      <c r="N77" s="169"/>
      <c r="O77" s="169"/>
    </row>
    <row r="78" spans="1:15">
      <c r="A78" s="742" t="s">
        <v>1707</v>
      </c>
      <c r="B78" s="742" t="s">
        <v>178</v>
      </c>
      <c r="C78" s="742" t="s">
        <v>139</v>
      </c>
      <c r="D78" s="742" t="s">
        <v>138</v>
      </c>
      <c r="E78" s="742" t="s">
        <v>1763</v>
      </c>
      <c r="F78" s="742" t="s">
        <v>1770</v>
      </c>
      <c r="G78" s="744">
        <v>44695</v>
      </c>
      <c r="H78" s="744">
        <v>44698</v>
      </c>
      <c r="I78" s="742"/>
      <c r="J78" s="742" t="s">
        <v>1713</v>
      </c>
      <c r="K78" s="198"/>
      <c r="L78" s="785">
        <f>IF(EXACT(K78,"Leve"),0.85,1)</f>
        <v>1</v>
      </c>
      <c r="M78" s="135">
        <v>44697</v>
      </c>
      <c r="N78" s="135">
        <v>44697</v>
      </c>
      <c r="O78" s="169"/>
    </row>
    <row r="79" spans="1:15" ht="21.6">
      <c r="A79" s="794" t="s">
        <v>1707</v>
      </c>
      <c r="B79" s="794" t="s">
        <v>178</v>
      </c>
      <c r="C79" s="794" t="s">
        <v>135</v>
      </c>
      <c r="D79" s="794" t="s">
        <v>140</v>
      </c>
      <c r="E79" s="749" t="s">
        <v>1775</v>
      </c>
      <c r="F79" s="742" t="s">
        <v>1776</v>
      </c>
      <c r="G79" s="818">
        <v>44697</v>
      </c>
      <c r="H79" s="415">
        <v>44742</v>
      </c>
      <c r="I79" s="742"/>
      <c r="J79" s="749" t="s">
        <v>1713</v>
      </c>
      <c r="K79" s="366" t="s">
        <v>1777</v>
      </c>
      <c r="L79" s="788"/>
      <c r="M79" s="169"/>
      <c r="N79" s="169"/>
      <c r="O79" s="169"/>
    </row>
    <row r="80" spans="1:15">
      <c r="A80" s="742" t="s">
        <v>1707</v>
      </c>
      <c r="B80" s="742" t="s">
        <v>178</v>
      </c>
      <c r="C80" s="742" t="s">
        <v>182</v>
      </c>
      <c r="D80" s="742" t="s">
        <v>138</v>
      </c>
      <c r="E80" s="742" t="s">
        <v>1730</v>
      </c>
      <c r="F80" s="742" t="s">
        <v>1778</v>
      </c>
      <c r="G80" s="744">
        <v>44698</v>
      </c>
      <c r="H80" s="744">
        <v>44699</v>
      </c>
      <c r="I80" s="742"/>
      <c r="J80" s="742" t="s">
        <v>1713</v>
      </c>
      <c r="K80" s="198"/>
      <c r="L80" s="785">
        <f>IF(EXACT(K80,"Leve"),0.85,1)</f>
        <v>1</v>
      </c>
      <c r="M80" s="169"/>
      <c r="N80" s="169"/>
      <c r="O80" s="169"/>
    </row>
    <row r="81" spans="1:15">
      <c r="A81" s="748" t="s">
        <v>1707</v>
      </c>
      <c r="B81" s="742" t="s">
        <v>178</v>
      </c>
      <c r="C81" s="742" t="s">
        <v>136</v>
      </c>
      <c r="D81" s="742" t="s">
        <v>31</v>
      </c>
      <c r="E81" s="742" t="s">
        <v>1744</v>
      </c>
      <c r="F81" s="742" t="s">
        <v>1779</v>
      </c>
      <c r="G81" s="744">
        <v>44699</v>
      </c>
      <c r="H81" s="744"/>
      <c r="I81" s="742"/>
      <c r="J81" s="742" t="s">
        <v>1713</v>
      </c>
      <c r="K81" s="198"/>
      <c r="L81" s="785">
        <f>IF(EXACT(K81,"Leve"),0.85,1)</f>
        <v>1</v>
      </c>
      <c r="M81" s="169"/>
      <c r="N81" s="169"/>
      <c r="O81" s="169"/>
    </row>
    <row r="82" spans="1:15">
      <c r="A82" s="368" t="s">
        <v>1707</v>
      </c>
      <c r="B82" s="742" t="s">
        <v>178</v>
      </c>
      <c r="C82" s="742" t="s">
        <v>182</v>
      </c>
      <c r="D82" s="742" t="s">
        <v>138</v>
      </c>
      <c r="E82" s="742" t="s">
        <v>1780</v>
      </c>
      <c r="F82" s="742" t="s">
        <v>1372</v>
      </c>
      <c r="G82" s="744">
        <v>44700</v>
      </c>
      <c r="H82" s="744">
        <v>44708</v>
      </c>
      <c r="I82" s="742"/>
      <c r="J82" s="742" t="s">
        <v>1713</v>
      </c>
      <c r="K82" s="198"/>
      <c r="L82" s="785">
        <f>IF(EXACT(K82,"Leve"),0.85,1)</f>
        <v>1</v>
      </c>
      <c r="M82" s="789">
        <v>44704.363888888889</v>
      </c>
      <c r="N82" s="789">
        <v>44704.44027777778</v>
      </c>
      <c r="O82" s="169"/>
    </row>
    <row r="83" spans="1:15">
      <c r="A83" s="368" t="s">
        <v>1707</v>
      </c>
      <c r="B83" s="742" t="s">
        <v>178</v>
      </c>
      <c r="C83" s="742" t="s">
        <v>139</v>
      </c>
      <c r="D83" s="742" t="s">
        <v>138</v>
      </c>
      <c r="E83" s="742" t="s">
        <v>1763</v>
      </c>
      <c r="F83" s="742" t="s">
        <v>1781</v>
      </c>
      <c r="G83" s="744">
        <v>44708</v>
      </c>
      <c r="H83" s="744">
        <v>44712</v>
      </c>
      <c r="I83" s="742"/>
      <c r="J83" s="742" t="s">
        <v>1713</v>
      </c>
      <c r="K83" s="198"/>
      <c r="L83" s="785">
        <f>IF(EXACT(K83,"Leve"),0.85,1)</f>
        <v>1</v>
      </c>
      <c r="M83" s="789">
        <v>44707.79791666667</v>
      </c>
      <c r="N83" s="789">
        <v>44708.478472222225</v>
      </c>
      <c r="O83" s="169"/>
    </row>
    <row r="84" spans="1:15">
      <c r="A84" s="479" t="s">
        <v>1707</v>
      </c>
      <c r="B84" s="797" t="s">
        <v>1734</v>
      </c>
      <c r="C84" s="797" t="s">
        <v>136</v>
      </c>
      <c r="D84" s="797" t="s">
        <v>140</v>
      </c>
      <c r="E84" s="799" t="s">
        <v>1737</v>
      </c>
      <c r="F84" s="797" t="s">
        <v>1782</v>
      </c>
      <c r="G84" s="803">
        <v>44711</v>
      </c>
      <c r="H84" s="803"/>
      <c r="I84" s="806"/>
      <c r="J84" s="797" t="s">
        <v>1773</v>
      </c>
      <c r="K84" s="814"/>
      <c r="L84" s="785">
        <v>1</v>
      </c>
      <c r="M84" s="789">
        <v>44704.614583333336</v>
      </c>
      <c r="N84" s="789">
        <v>44705.460416666669</v>
      </c>
      <c r="O84" s="169"/>
    </row>
    <row r="85" spans="1:15">
      <c r="A85" s="368" t="s">
        <v>1707</v>
      </c>
      <c r="B85" s="742" t="s">
        <v>178</v>
      </c>
      <c r="C85" s="742" t="s">
        <v>182</v>
      </c>
      <c r="D85" s="742" t="s">
        <v>138</v>
      </c>
      <c r="E85" s="742" t="s">
        <v>1730</v>
      </c>
      <c r="F85" s="742" t="s">
        <v>1783</v>
      </c>
      <c r="G85" s="744">
        <v>44713</v>
      </c>
      <c r="H85" s="744"/>
      <c r="I85" s="807"/>
      <c r="J85" s="795" t="s">
        <v>1773</v>
      </c>
      <c r="K85" s="316"/>
      <c r="L85" s="785">
        <v>0.85</v>
      </c>
      <c r="M85" s="169"/>
      <c r="N85" s="169"/>
      <c r="O85" s="169"/>
    </row>
    <row r="86" spans="1:15">
      <c r="A86" s="368" t="s">
        <v>1707</v>
      </c>
      <c r="B86" s="742" t="s">
        <v>178</v>
      </c>
      <c r="C86" s="742" t="s">
        <v>182</v>
      </c>
      <c r="D86" s="742" t="s">
        <v>138</v>
      </c>
      <c r="E86" s="742" t="s">
        <v>1780</v>
      </c>
      <c r="F86" s="742" t="s">
        <v>1778</v>
      </c>
      <c r="G86" s="744">
        <v>44713</v>
      </c>
      <c r="H86" s="805">
        <v>44715</v>
      </c>
      <c r="I86" s="809"/>
      <c r="J86" s="809" t="s">
        <v>1713</v>
      </c>
      <c r="K86" s="131"/>
      <c r="L86" s="785">
        <f>IF(EXACT(K86,"Leve"),0.85,1)</f>
        <v>1</v>
      </c>
      <c r="M86" s="169"/>
      <c r="N86" s="169"/>
      <c r="O86" s="169"/>
    </row>
    <row r="87" spans="1:15">
      <c r="A87" s="159" t="s">
        <v>1707</v>
      </c>
      <c r="B87" s="794" t="s">
        <v>178</v>
      </c>
      <c r="C87" s="794" t="s">
        <v>139</v>
      </c>
      <c r="D87" s="794" t="s">
        <v>140</v>
      </c>
      <c r="E87" s="749" t="s">
        <v>211</v>
      </c>
      <c r="F87" s="152" t="s">
        <v>1784</v>
      </c>
      <c r="G87" s="151">
        <v>44720</v>
      </c>
      <c r="H87" s="151">
        <v>44728</v>
      </c>
      <c r="I87" s="156"/>
      <c r="J87" s="363" t="s">
        <v>1713</v>
      </c>
      <c r="K87" s="198"/>
      <c r="L87" s="785">
        <f>IF(EXACT(K87,"Leve"),0.85,1)</f>
        <v>1</v>
      </c>
      <c r="M87" s="169"/>
      <c r="N87" s="169"/>
      <c r="O87" s="169"/>
    </row>
    <row r="88" spans="1:15">
      <c r="A88" s="479" t="s">
        <v>1707</v>
      </c>
      <c r="B88" s="797" t="s">
        <v>178</v>
      </c>
      <c r="C88" s="797" t="s">
        <v>136</v>
      </c>
      <c r="D88" s="797" t="s">
        <v>140</v>
      </c>
      <c r="E88" s="799" t="s">
        <v>1737</v>
      </c>
      <c r="F88" s="480" t="s">
        <v>1818</v>
      </c>
      <c r="G88" s="484">
        <v>44732</v>
      </c>
      <c r="H88" s="484"/>
      <c r="I88" s="808"/>
      <c r="J88" s="480" t="s">
        <v>189</v>
      </c>
      <c r="K88" s="817"/>
      <c r="L88" s="785">
        <v>0</v>
      </c>
      <c r="M88" s="169"/>
      <c r="N88" s="169"/>
      <c r="O88" s="169"/>
    </row>
    <row r="89" spans="1:15">
      <c r="A89" s="159" t="s">
        <v>1707</v>
      </c>
      <c r="B89" s="794" t="s">
        <v>178</v>
      </c>
      <c r="C89" s="159" t="s">
        <v>186</v>
      </c>
      <c r="D89" s="159" t="s">
        <v>140</v>
      </c>
      <c r="E89" s="319" t="s">
        <v>187</v>
      </c>
      <c r="F89" s="150" t="s">
        <v>188</v>
      </c>
      <c r="G89" s="151">
        <v>44736</v>
      </c>
      <c r="H89" s="151">
        <v>44743</v>
      </c>
      <c r="I89" s="157"/>
      <c r="J89" s="438" t="s">
        <v>1713</v>
      </c>
      <c r="K89" s="814"/>
      <c r="L89" s="785">
        <f>IF(EXACT(K89,"Leve"),0.85,1)</f>
        <v>1</v>
      </c>
      <c r="M89" s="789"/>
      <c r="N89" s="789"/>
      <c r="O89" s="169"/>
    </row>
    <row r="90" spans="1:15">
      <c r="A90" s="159" t="s">
        <v>1721</v>
      </c>
      <c r="B90" s="742" t="s">
        <v>205</v>
      </c>
      <c r="C90" s="159" t="s">
        <v>136</v>
      </c>
      <c r="D90" s="159" t="s">
        <v>31</v>
      </c>
      <c r="E90" s="319" t="s">
        <v>1785</v>
      </c>
      <c r="F90" s="152" t="s">
        <v>1786</v>
      </c>
      <c r="G90" s="151">
        <v>44736</v>
      </c>
      <c r="H90" s="286"/>
      <c r="I90" s="156"/>
      <c r="J90" s="316" t="s">
        <v>1773</v>
      </c>
      <c r="K90" s="198"/>
      <c r="L90" s="785">
        <v>0</v>
      </c>
      <c r="M90" s="789">
        <v>44722.42083333333</v>
      </c>
      <c r="N90" s="789">
        <v>44722.592361111114</v>
      </c>
      <c r="O90" s="169"/>
    </row>
    <row r="91" spans="1:15">
      <c r="A91" s="159" t="s">
        <v>1721</v>
      </c>
      <c r="B91" s="742" t="s">
        <v>205</v>
      </c>
      <c r="C91" s="159" t="s">
        <v>136</v>
      </c>
      <c r="D91" s="159" t="s">
        <v>1787</v>
      </c>
      <c r="E91" s="319" t="s">
        <v>1737</v>
      </c>
      <c r="F91" s="152" t="s">
        <v>1788</v>
      </c>
      <c r="G91" s="151">
        <v>44736</v>
      </c>
      <c r="H91" s="286"/>
      <c r="I91" s="156"/>
      <c r="J91" s="316" t="s">
        <v>1713</v>
      </c>
      <c r="K91" s="198"/>
      <c r="L91" s="785">
        <v>1</v>
      </c>
      <c r="M91" s="789">
        <v>44727.673611111109</v>
      </c>
      <c r="N91" s="789">
        <v>44728.323611111111</v>
      </c>
      <c r="O91" s="169"/>
    </row>
    <row r="92" spans="1:15">
      <c r="A92" s="159" t="s">
        <v>1721</v>
      </c>
      <c r="B92" s="742" t="s">
        <v>205</v>
      </c>
      <c r="C92" s="159" t="s">
        <v>136</v>
      </c>
      <c r="D92" s="159" t="s">
        <v>1789</v>
      </c>
      <c r="E92" s="319" t="s">
        <v>1724</v>
      </c>
      <c r="F92" s="152" t="s">
        <v>1790</v>
      </c>
      <c r="G92" s="151">
        <v>44736</v>
      </c>
      <c r="H92" s="286"/>
      <c r="I92" s="156"/>
      <c r="J92" s="316" t="s">
        <v>1773</v>
      </c>
      <c r="K92" s="198"/>
      <c r="L92" s="785">
        <v>0</v>
      </c>
      <c r="M92" s="789">
        <v>44727.837500000001</v>
      </c>
      <c r="N92" s="789">
        <v>44728.328472222223</v>
      </c>
      <c r="O92" s="169"/>
    </row>
    <row r="93" spans="1:15">
      <c r="A93" s="159" t="s">
        <v>1707</v>
      </c>
      <c r="B93" s="742" t="s">
        <v>178</v>
      </c>
      <c r="C93" s="368" t="s">
        <v>169</v>
      </c>
      <c r="D93" s="368" t="s">
        <v>144</v>
      </c>
      <c r="E93" s="800" t="s">
        <v>1791</v>
      </c>
      <c r="F93" s="152" t="s">
        <v>1847</v>
      </c>
      <c r="G93" s="151">
        <v>44737</v>
      </c>
      <c r="H93" s="286"/>
      <c r="I93" s="156"/>
      <c r="J93" s="316"/>
      <c r="K93" s="198"/>
      <c r="L93" s="785">
        <f>IF(EXACT(K93,"Leve"),0.85,1)</f>
        <v>1</v>
      </c>
      <c r="M93" s="789">
        <v>44735.745138888888</v>
      </c>
      <c r="N93" s="789">
        <v>44735.748611111114</v>
      </c>
      <c r="O93" s="169"/>
    </row>
    <row r="94" spans="1:15">
      <c r="A94" s="159" t="s">
        <v>1721</v>
      </c>
      <c r="B94" s="742" t="s">
        <v>205</v>
      </c>
      <c r="C94" s="368" t="s">
        <v>182</v>
      </c>
      <c r="D94" s="368" t="s">
        <v>1793</v>
      </c>
      <c r="E94" s="800" t="s">
        <v>1724</v>
      </c>
      <c r="F94" s="363" t="s">
        <v>1794</v>
      </c>
      <c r="G94" s="802">
        <v>44739</v>
      </c>
      <c r="H94" s="802"/>
      <c r="I94" s="157"/>
      <c r="J94" s="324"/>
      <c r="K94" s="816"/>
      <c r="L94" s="785">
        <f>IF(EXACT(K94,"Leve"),0.85,1)</f>
        <v>1</v>
      </c>
      <c r="M94" s="789"/>
      <c r="N94" s="789"/>
      <c r="O94" s="169"/>
    </row>
    <row r="95" spans="1:15">
      <c r="A95" s="159" t="s">
        <v>1707</v>
      </c>
      <c r="B95" s="794" t="s">
        <v>205</v>
      </c>
      <c r="C95" s="159" t="s">
        <v>227</v>
      </c>
      <c r="D95" s="159" t="s">
        <v>143</v>
      </c>
      <c r="E95" s="319" t="s">
        <v>1775</v>
      </c>
      <c r="F95" s="150" t="s">
        <v>1795</v>
      </c>
      <c r="G95" s="781">
        <v>44739</v>
      </c>
      <c r="H95" s="151"/>
      <c r="I95" s="156"/>
      <c r="J95" s="749" t="s">
        <v>218</v>
      </c>
      <c r="K95" s="198" t="s">
        <v>1796</v>
      </c>
      <c r="L95" s="785"/>
      <c r="M95" s="789"/>
      <c r="N95" s="789"/>
      <c r="O95" s="169"/>
    </row>
    <row r="96" spans="1:15">
      <c r="A96" s="159" t="s">
        <v>1707</v>
      </c>
      <c r="B96" s="742" t="s">
        <v>178</v>
      </c>
      <c r="C96" s="159" t="s">
        <v>136</v>
      </c>
      <c r="D96" s="159" t="s">
        <v>1787</v>
      </c>
      <c r="E96" s="319" t="s">
        <v>762</v>
      </c>
      <c r="F96" s="152" t="s">
        <v>1797</v>
      </c>
      <c r="G96" s="151">
        <v>44740</v>
      </c>
      <c r="H96" s="286"/>
      <c r="I96" s="156"/>
      <c r="J96" s="316" t="s">
        <v>1773</v>
      </c>
      <c r="K96" s="198"/>
      <c r="L96" s="785">
        <v>0</v>
      </c>
      <c r="M96" s="789"/>
      <c r="N96" s="789"/>
      <c r="O96" s="169"/>
    </row>
    <row r="97" spans="1:15">
      <c r="A97" s="159" t="s">
        <v>1721</v>
      </c>
      <c r="B97" s="742" t="s">
        <v>178</v>
      </c>
      <c r="C97" s="368" t="s">
        <v>182</v>
      </c>
      <c r="D97" s="368" t="s">
        <v>1815</v>
      </c>
      <c r="E97" s="800" t="s">
        <v>1780</v>
      </c>
      <c r="F97" s="363" t="s">
        <v>1816</v>
      </c>
      <c r="G97" s="802">
        <v>44742</v>
      </c>
      <c r="H97" s="151"/>
      <c r="I97" s="189"/>
      <c r="J97" s="316"/>
      <c r="K97" s="198"/>
      <c r="L97" s="785">
        <f>IF(EXACT(K97,"Leve"),0.85,1)</f>
        <v>1</v>
      </c>
      <c r="M97" s="169"/>
      <c r="N97" s="169"/>
      <c r="O97" s="169"/>
    </row>
    <row r="98" spans="1:15">
      <c r="A98" s="159" t="s">
        <v>1707</v>
      </c>
      <c r="B98" s="742" t="s">
        <v>178</v>
      </c>
      <c r="C98" s="368" t="s">
        <v>169</v>
      </c>
      <c r="D98" s="368" t="s">
        <v>144</v>
      </c>
      <c r="E98" s="800" t="s">
        <v>1791</v>
      </c>
      <c r="F98" s="152" t="s">
        <v>1817</v>
      </c>
      <c r="G98" s="151">
        <v>44742</v>
      </c>
      <c r="H98" s="286"/>
      <c r="I98" s="156"/>
      <c r="J98" s="316"/>
      <c r="K98" s="198"/>
      <c r="L98" s="785">
        <f>IF(EXACT(K98,"Leve"),0.85,1)</f>
        <v>1</v>
      </c>
      <c r="M98" s="169"/>
      <c r="N98" s="169"/>
      <c r="O98" s="169"/>
    </row>
    <row r="99" spans="1:15">
      <c r="A99" s="159" t="s">
        <v>1707</v>
      </c>
      <c r="B99" s="150" t="s">
        <v>178</v>
      </c>
      <c r="C99" s="150" t="s">
        <v>190</v>
      </c>
      <c r="D99" s="150" t="s">
        <v>140</v>
      </c>
      <c r="E99" s="319" t="s">
        <v>191</v>
      </c>
      <c r="F99" s="150" t="s">
        <v>231</v>
      </c>
      <c r="G99" s="781">
        <v>44750</v>
      </c>
      <c r="H99" s="151"/>
      <c r="I99" s="150"/>
      <c r="J99" s="749" t="s">
        <v>1733</v>
      </c>
      <c r="K99" s="152"/>
      <c r="L99" s="156"/>
      <c r="M99" s="169"/>
      <c r="N99" s="169"/>
      <c r="O99" s="169"/>
    </row>
    <row r="100" spans="1:15">
      <c r="A100" s="159" t="s">
        <v>1707</v>
      </c>
      <c r="B100" s="363" t="s">
        <v>178</v>
      </c>
      <c r="C100" s="150" t="s">
        <v>136</v>
      </c>
      <c r="D100" s="150" t="s">
        <v>31</v>
      </c>
      <c r="E100" s="319" t="s">
        <v>1744</v>
      </c>
      <c r="F100" s="152" t="s">
        <v>1831</v>
      </c>
      <c r="G100" s="151">
        <v>44746</v>
      </c>
      <c r="H100" s="286"/>
      <c r="I100" s="156"/>
      <c r="J100" s="1" t="s">
        <v>189</v>
      </c>
      <c r="K100" s="1"/>
      <c r="L100" s="785">
        <v>0</v>
      </c>
      <c r="M100" s="169"/>
      <c r="N100" s="169"/>
      <c r="O100" s="169"/>
    </row>
    <row r="101" spans="1:15">
      <c r="A101" s="159" t="s">
        <v>1707</v>
      </c>
      <c r="B101" s="795" t="s">
        <v>178</v>
      </c>
      <c r="C101" s="150" t="s">
        <v>136</v>
      </c>
      <c r="D101" s="155" t="s">
        <v>1787</v>
      </c>
      <c r="E101" s="319" t="s">
        <v>762</v>
      </c>
      <c r="F101" s="413" t="s">
        <v>1819</v>
      </c>
      <c r="G101" s="151">
        <v>44750</v>
      </c>
      <c r="H101" s="286"/>
      <c r="I101" s="150"/>
      <c r="J101" s="316" t="s">
        <v>189</v>
      </c>
      <c r="K101" s="1"/>
      <c r="L101" s="785">
        <v>0</v>
      </c>
      <c r="M101" s="135">
        <v>44677</v>
      </c>
      <c r="N101" s="135">
        <v>44678</v>
      </c>
      <c r="O101" s="169"/>
    </row>
    <row r="102" spans="1:15">
      <c r="A102" s="159" t="s">
        <v>1707</v>
      </c>
      <c r="B102" s="363" t="s">
        <v>178</v>
      </c>
      <c r="C102" s="150" t="s">
        <v>136</v>
      </c>
      <c r="D102" s="150" t="s">
        <v>145</v>
      </c>
      <c r="E102" s="319" t="s">
        <v>225</v>
      </c>
      <c r="F102" s="413" t="s">
        <v>1804</v>
      </c>
      <c r="G102" s="151">
        <v>44764</v>
      </c>
      <c r="H102" s="286"/>
      <c r="I102" s="150"/>
      <c r="J102" s="316" t="s">
        <v>189</v>
      </c>
      <c r="K102" s="780"/>
      <c r="L102" s="787">
        <v>0</v>
      </c>
      <c r="M102" s="169"/>
      <c r="N102" s="169"/>
      <c r="O102" s="169"/>
    </row>
    <row r="103" spans="1:15">
      <c r="A103" s="159" t="s">
        <v>1707</v>
      </c>
      <c r="B103" s="363" t="s">
        <v>178</v>
      </c>
      <c r="C103" s="150" t="s">
        <v>182</v>
      </c>
      <c r="D103" s="150"/>
      <c r="E103" s="779" t="s">
        <v>1744</v>
      </c>
      <c r="F103" s="152" t="s">
        <v>1833</v>
      </c>
      <c r="G103" s="151">
        <v>44753</v>
      </c>
      <c r="H103" s="286"/>
      <c r="I103" s="150"/>
      <c r="J103" s="1"/>
      <c r="K103" s="1"/>
      <c r="L103" s="785"/>
      <c r="M103" s="135">
        <v>44715</v>
      </c>
      <c r="N103" s="135">
        <v>44715</v>
      </c>
      <c r="O103" s="169"/>
    </row>
    <row r="104" spans="1:15">
      <c r="A104" s="159" t="s">
        <v>1707</v>
      </c>
      <c r="B104" s="363" t="s">
        <v>178</v>
      </c>
      <c r="C104" s="150" t="s">
        <v>136</v>
      </c>
      <c r="D104" s="150" t="s">
        <v>145</v>
      </c>
      <c r="E104" s="779" t="s">
        <v>225</v>
      </c>
      <c r="F104" s="152" t="s">
        <v>1806</v>
      </c>
      <c r="G104" s="151">
        <v>44757</v>
      </c>
      <c r="H104" s="286"/>
      <c r="I104" s="150"/>
      <c r="J104" s="1" t="s">
        <v>189</v>
      </c>
      <c r="K104" s="130"/>
      <c r="L104" s="787">
        <v>0</v>
      </c>
      <c r="M104" s="135">
        <v>44691</v>
      </c>
      <c r="N104" s="135">
        <v>44692</v>
      </c>
      <c r="O104" s="363"/>
    </row>
    <row r="105" spans="1:15">
      <c r="A105" s="159" t="s">
        <v>1707</v>
      </c>
      <c r="B105" s="363" t="s">
        <v>178</v>
      </c>
      <c r="C105" s="150" t="s">
        <v>182</v>
      </c>
      <c r="D105" s="150"/>
      <c r="E105" s="779" t="s">
        <v>1744</v>
      </c>
      <c r="F105" s="152" t="s">
        <v>1820</v>
      </c>
      <c r="G105" s="151">
        <v>44757</v>
      </c>
      <c r="H105" s="286"/>
      <c r="I105" s="150"/>
      <c r="J105" s="189"/>
      <c r="K105" s="1"/>
      <c r="L105" s="785"/>
      <c r="M105" s="150"/>
      <c r="N105" s="150"/>
      <c r="O105" s="150"/>
    </row>
    <row r="106" spans="1:15">
      <c r="A106" s="159" t="s">
        <v>1707</v>
      </c>
      <c r="B106" s="150" t="s">
        <v>178</v>
      </c>
      <c r="C106" s="150" t="s">
        <v>190</v>
      </c>
      <c r="D106" s="150" t="s">
        <v>140</v>
      </c>
      <c r="E106" s="779" t="s">
        <v>1807</v>
      </c>
      <c r="F106" s="150" t="s">
        <v>1808</v>
      </c>
      <c r="G106" s="781">
        <v>44757</v>
      </c>
      <c r="H106" s="151"/>
      <c r="I106" s="150"/>
      <c r="J106" s="813" t="s">
        <v>1773</v>
      </c>
      <c r="K106" s="1"/>
      <c r="L106" s="785"/>
      <c r="M106" s="150"/>
      <c r="N106" s="150"/>
      <c r="O106" s="150"/>
    </row>
    <row r="107" spans="1:15">
      <c r="A107" s="159" t="s">
        <v>1707</v>
      </c>
      <c r="B107" s="150" t="s">
        <v>178</v>
      </c>
      <c r="C107" s="150" t="s">
        <v>139</v>
      </c>
      <c r="D107" s="150" t="s">
        <v>1802</v>
      </c>
      <c r="E107" s="779" t="s">
        <v>216</v>
      </c>
      <c r="F107" s="152" t="s">
        <v>1809</v>
      </c>
      <c r="G107" s="151">
        <v>44757</v>
      </c>
      <c r="H107" s="151"/>
      <c r="I107" s="1"/>
      <c r="J107" s="783" t="s">
        <v>218</v>
      </c>
      <c r="K107" s="1"/>
      <c r="L107" s="785">
        <f>IF(EXACT(K107,"Leve"),0.85,1)</f>
        <v>1</v>
      </c>
      <c r="M107" s="169"/>
      <c r="N107" s="169"/>
      <c r="O107" s="169"/>
    </row>
    <row r="108" spans="1:15">
      <c r="A108" s="159" t="s">
        <v>1707</v>
      </c>
      <c r="B108" s="150" t="s">
        <v>178</v>
      </c>
      <c r="C108" s="150" t="s">
        <v>139</v>
      </c>
      <c r="D108" s="150" t="s">
        <v>140</v>
      </c>
      <c r="E108" s="779" t="s">
        <v>1812</v>
      </c>
      <c r="F108" s="152" t="s">
        <v>1813</v>
      </c>
      <c r="G108" s="151">
        <v>44762</v>
      </c>
      <c r="H108" s="151"/>
      <c r="I108" s="1"/>
      <c r="J108" s="783" t="s">
        <v>1801</v>
      </c>
      <c r="K108" s="1"/>
      <c r="L108" s="785">
        <f>IF(EXACT(K108,"Leve"),0.85,1)</f>
        <v>1</v>
      </c>
      <c r="M108" s="169"/>
      <c r="N108" s="169"/>
      <c r="O108" s="169"/>
    </row>
    <row r="109" spans="1:15">
      <c r="A109" s="159" t="s">
        <v>1707</v>
      </c>
      <c r="B109" s="150" t="s">
        <v>178</v>
      </c>
      <c r="C109" s="150" t="s">
        <v>135</v>
      </c>
      <c r="D109" s="150" t="s">
        <v>140</v>
      </c>
      <c r="E109" s="779" t="s">
        <v>208</v>
      </c>
      <c r="F109" s="150" t="s">
        <v>1821</v>
      </c>
      <c r="G109" s="781">
        <v>44774</v>
      </c>
      <c r="H109" s="151"/>
      <c r="I109" s="150"/>
      <c r="J109" s="813" t="s">
        <v>1801</v>
      </c>
      <c r="K109" s="1" t="s">
        <v>1805</v>
      </c>
      <c r="L109" s="156"/>
      <c r="M109" s="169"/>
      <c r="N109" s="169"/>
      <c r="O109" s="169"/>
    </row>
    <row r="110" spans="1:15">
      <c r="A110" s="159" t="s">
        <v>1707</v>
      </c>
      <c r="B110" s="150" t="s">
        <v>178</v>
      </c>
      <c r="C110" s="150" t="s">
        <v>190</v>
      </c>
      <c r="D110" s="150" t="s">
        <v>140</v>
      </c>
      <c r="E110" s="779" t="s">
        <v>191</v>
      </c>
      <c r="F110" s="150" t="s">
        <v>1822</v>
      </c>
      <c r="G110" s="781">
        <v>44764</v>
      </c>
      <c r="H110" s="151"/>
      <c r="I110" s="150"/>
      <c r="J110" s="813" t="s">
        <v>1801</v>
      </c>
      <c r="K110" s="1" t="s">
        <v>1805</v>
      </c>
      <c r="L110" s="785"/>
      <c r="M110" s="169"/>
      <c r="N110" s="169"/>
      <c r="O110" s="169"/>
    </row>
    <row r="111" spans="1:15">
      <c r="A111" s="159" t="s">
        <v>1707</v>
      </c>
      <c r="B111" s="155" t="s">
        <v>178</v>
      </c>
      <c r="C111" s="155" t="s">
        <v>190</v>
      </c>
      <c r="D111" s="325" t="s">
        <v>140</v>
      </c>
      <c r="E111" s="343" t="s">
        <v>191</v>
      </c>
      <c r="F111" s="150" t="s">
        <v>1823</v>
      </c>
      <c r="G111" s="781">
        <v>44764</v>
      </c>
      <c r="H111" s="151"/>
      <c r="I111" s="155"/>
      <c r="J111" s="819" t="s">
        <v>1801</v>
      </c>
      <c r="K111" s="1" t="s">
        <v>1805</v>
      </c>
      <c r="L111" s="785"/>
      <c r="M111" s="169"/>
      <c r="N111" s="169"/>
      <c r="O111" s="169"/>
    </row>
    <row r="112" spans="1:15">
      <c r="A112" s="159" t="s">
        <v>1707</v>
      </c>
      <c r="B112" s="150" t="s">
        <v>178</v>
      </c>
      <c r="C112" s="150" t="s">
        <v>190</v>
      </c>
      <c r="D112" s="156" t="s">
        <v>140</v>
      </c>
      <c r="E112" s="343" t="s">
        <v>1827</v>
      </c>
      <c r="F112" s="794" t="s">
        <v>1828</v>
      </c>
      <c r="G112" s="820">
        <v>44769</v>
      </c>
      <c r="H112" s="151"/>
      <c r="I112" s="150"/>
      <c r="J112" s="343" t="s">
        <v>1829</v>
      </c>
      <c r="K112" s="1" t="s">
        <v>1805</v>
      </c>
      <c r="L112" s="787"/>
      <c r="M112" s="169"/>
      <c r="N112" s="169"/>
      <c r="O112" s="169"/>
    </row>
    <row r="113" spans="1:15">
      <c r="A113" s="159" t="s">
        <v>1707</v>
      </c>
      <c r="B113" s="150" t="s">
        <v>178</v>
      </c>
      <c r="C113" s="150" t="s">
        <v>190</v>
      </c>
      <c r="D113" s="156" t="s">
        <v>140</v>
      </c>
      <c r="E113" s="343" t="s">
        <v>208</v>
      </c>
      <c r="F113" s="794" t="s">
        <v>1832</v>
      </c>
      <c r="G113" s="827">
        <v>44770</v>
      </c>
      <c r="H113" s="151"/>
      <c r="I113" s="150"/>
      <c r="J113" s="822" t="s">
        <v>1848</v>
      </c>
      <c r="K113" s="1" t="s">
        <v>1805</v>
      </c>
      <c r="L113" s="787"/>
      <c r="M113" s="169"/>
      <c r="N113" s="169"/>
      <c r="O113" s="169"/>
    </row>
    <row r="114" spans="1:15">
      <c r="A114" s="159" t="s">
        <v>1707</v>
      </c>
      <c r="B114" s="150" t="s">
        <v>178</v>
      </c>
      <c r="C114" s="150" t="s">
        <v>139</v>
      </c>
      <c r="D114" s="156" t="s">
        <v>140</v>
      </c>
      <c r="E114" s="343" t="s">
        <v>211</v>
      </c>
      <c r="F114" s="782" t="s">
        <v>1830</v>
      </c>
      <c r="G114" s="157">
        <v>44769</v>
      </c>
      <c r="H114" s="151"/>
      <c r="I114" s="1"/>
      <c r="J114" s="438" t="s">
        <v>218</v>
      </c>
      <c r="K114" s="780"/>
      <c r="L114" s="787">
        <f>IF(EXACT(K114,"Leve"),0.85,1)</f>
        <v>1</v>
      </c>
      <c r="M114" s="169"/>
      <c r="N114" s="169"/>
      <c r="O114" s="169"/>
    </row>
    <row r="115" spans="1:15">
      <c r="A115" s="159" t="s">
        <v>1707</v>
      </c>
      <c r="B115" s="150" t="s">
        <v>178</v>
      </c>
      <c r="C115" s="150" t="s">
        <v>190</v>
      </c>
      <c r="D115" s="156" t="s">
        <v>140</v>
      </c>
      <c r="E115" s="343" t="s">
        <v>1807</v>
      </c>
      <c r="F115" s="794" t="s">
        <v>1837</v>
      </c>
      <c r="G115" s="820">
        <v>44781</v>
      </c>
      <c r="H115" s="151"/>
      <c r="I115" s="150"/>
      <c r="J115" s="343" t="s">
        <v>1836</v>
      </c>
      <c r="K115" s="780" t="s">
        <v>1805</v>
      </c>
      <c r="L115" s="787"/>
      <c r="M115" s="169"/>
      <c r="N115" s="169"/>
      <c r="O115" s="169"/>
    </row>
    <row r="116" spans="1:15">
      <c r="A116" s="159" t="s">
        <v>1707</v>
      </c>
      <c r="B116" s="150" t="s">
        <v>178</v>
      </c>
      <c r="C116" s="150" t="s">
        <v>190</v>
      </c>
      <c r="D116" s="156" t="s">
        <v>140</v>
      </c>
      <c r="E116" s="351" t="s">
        <v>1834</v>
      </c>
      <c r="F116" s="794" t="s">
        <v>1835</v>
      </c>
      <c r="G116" s="820">
        <v>44778</v>
      </c>
      <c r="H116" s="151"/>
      <c r="I116" s="150"/>
      <c r="J116" s="343" t="s">
        <v>1836</v>
      </c>
      <c r="K116" s="780" t="s">
        <v>1805</v>
      </c>
      <c r="L116" s="787"/>
      <c r="M116" s="169"/>
      <c r="N116" s="169"/>
      <c r="O116" s="169"/>
    </row>
    <row r="117" spans="1:15">
      <c r="A117" s="159" t="s">
        <v>1707</v>
      </c>
      <c r="B117" s="150" t="s">
        <v>178</v>
      </c>
      <c r="C117" s="150" t="s">
        <v>1798</v>
      </c>
      <c r="D117" s="150" t="s">
        <v>140</v>
      </c>
      <c r="E117" s="319" t="s">
        <v>187</v>
      </c>
      <c r="F117" s="782" t="s">
        <v>1840</v>
      </c>
      <c r="G117" s="157">
        <v>44794</v>
      </c>
      <c r="H117" s="151"/>
      <c r="I117" s="1"/>
      <c r="J117" s="438" t="s">
        <v>218</v>
      </c>
      <c r="K117" s="780"/>
      <c r="L117" s="787">
        <f>IF(EXACT(K117,"Leve"),0.85,1)</f>
        <v>1</v>
      </c>
      <c r="M117" s="169"/>
      <c r="N117" s="169"/>
      <c r="O117" s="169"/>
    </row>
    <row r="118" spans="1:15">
      <c r="A118" s="159" t="s">
        <v>1707</v>
      </c>
      <c r="B118" s="150" t="s">
        <v>178</v>
      </c>
      <c r="C118" s="150" t="s">
        <v>139</v>
      </c>
      <c r="D118" s="150" t="s">
        <v>140</v>
      </c>
      <c r="E118" s="319" t="s">
        <v>187</v>
      </c>
      <c r="F118" s="782" t="s">
        <v>1839</v>
      </c>
      <c r="G118" s="157">
        <v>44792</v>
      </c>
      <c r="H118" s="1"/>
      <c r="I118" s="1"/>
      <c r="J118" s="438" t="s">
        <v>218</v>
      </c>
      <c r="K118" s="780"/>
      <c r="L118" s="787">
        <f>IF(EXACT(K118,"Leve"),0.85,1)</f>
        <v>1</v>
      </c>
      <c r="M118" s="169"/>
      <c r="N118" s="169"/>
      <c r="O118" s="169"/>
    </row>
    <row r="119" spans="1:15" s="159" customFormat="1" ht="10.15">
      <c r="A119" s="159" t="s">
        <v>1707</v>
      </c>
      <c r="B119" s="159" t="s">
        <v>178</v>
      </c>
      <c r="C119" s="159" t="s">
        <v>227</v>
      </c>
      <c r="D119" s="159" t="s">
        <v>140</v>
      </c>
      <c r="E119" s="159" t="s">
        <v>1775</v>
      </c>
      <c r="F119" s="782" t="s">
        <v>1841</v>
      </c>
      <c r="G119" s="405">
        <v>44809</v>
      </c>
      <c r="J119" s="159" t="s">
        <v>218</v>
      </c>
      <c r="K119" s="159" t="s">
        <v>219</v>
      </c>
    </row>
    <row r="120" spans="1:15" s="159" customFormat="1" ht="10.15">
      <c r="A120" s="159" t="s">
        <v>1707</v>
      </c>
      <c r="B120" s="159" t="s">
        <v>178</v>
      </c>
      <c r="C120" s="159" t="s">
        <v>1798</v>
      </c>
      <c r="D120" s="159" t="s">
        <v>140</v>
      </c>
      <c r="E120" s="159" t="s">
        <v>1799</v>
      </c>
      <c r="F120" s="782" t="s">
        <v>1800</v>
      </c>
      <c r="G120" s="405">
        <v>44748</v>
      </c>
      <c r="H120" s="405">
        <v>44756</v>
      </c>
      <c r="J120" s="438" t="s">
        <v>1713</v>
      </c>
    </row>
    <row r="121" spans="1:15">
      <c r="A121" s="159" t="s">
        <v>1707</v>
      </c>
      <c r="B121" s="150" t="s">
        <v>178</v>
      </c>
      <c r="C121" s="150" t="s">
        <v>139</v>
      </c>
      <c r="D121" s="156" t="s">
        <v>1802</v>
      </c>
      <c r="E121" s="821" t="s">
        <v>1724</v>
      </c>
      <c r="F121" s="782" t="s">
        <v>1803</v>
      </c>
      <c r="G121" s="157">
        <v>44753</v>
      </c>
      <c r="H121" s="151">
        <v>44755</v>
      </c>
      <c r="I121" s="1"/>
      <c r="J121" s="438" t="s">
        <v>1713</v>
      </c>
      <c r="K121" s="780"/>
      <c r="L121" s="787">
        <f>IF(EXACT(K121,"Leve"),0.85,1)</f>
        <v>1</v>
      </c>
      <c r="M121" s="169"/>
      <c r="N121" s="169"/>
      <c r="O121" s="169"/>
    </row>
    <row r="122" spans="1:15">
      <c r="A122" s="159" t="s">
        <v>1707</v>
      </c>
      <c r="B122" s="150" t="s">
        <v>178</v>
      </c>
      <c r="C122" s="150" t="s">
        <v>139</v>
      </c>
      <c r="D122" s="150" t="s">
        <v>140</v>
      </c>
      <c r="E122" s="823" t="s">
        <v>208</v>
      </c>
      <c r="F122" s="150" t="s">
        <v>1824</v>
      </c>
      <c r="G122" s="417">
        <v>44764</v>
      </c>
      <c r="H122" s="1"/>
      <c r="I122" s="1"/>
      <c r="J122" s="825" t="s">
        <v>1801</v>
      </c>
      <c r="K122" s="780"/>
      <c r="L122" s="787">
        <f>IF(EXACT(K122,"Leve"),0.85,1)</f>
        <v>1</v>
      </c>
    </row>
    <row r="123" spans="1:15">
      <c r="A123" s="152" t="s">
        <v>1707</v>
      </c>
      <c r="B123" s="152" t="s">
        <v>178</v>
      </c>
      <c r="C123" s="152" t="s">
        <v>139</v>
      </c>
      <c r="D123" s="152" t="s">
        <v>1802</v>
      </c>
      <c r="E123" s="152" t="s">
        <v>1724</v>
      </c>
      <c r="F123" s="150" t="s">
        <v>1825</v>
      </c>
      <c r="G123" s="151">
        <v>44764</v>
      </c>
      <c r="H123" s="151"/>
      <c r="I123" s="1"/>
      <c r="J123" s="438" t="s">
        <v>218</v>
      </c>
      <c r="K123" s="1"/>
      <c r="L123" s="169">
        <f>IF(EXACT(K123,"Leve"),0.85,1)</f>
        <v>1</v>
      </c>
      <c r="M123" s="169"/>
      <c r="N123" s="169"/>
      <c r="O123" s="169"/>
    </row>
    <row r="124" spans="1:15">
      <c r="A124" s="152" t="s">
        <v>1707</v>
      </c>
      <c r="B124" s="152" t="s">
        <v>178</v>
      </c>
      <c r="C124" s="152" t="s">
        <v>1798</v>
      </c>
      <c r="D124" s="152" t="s">
        <v>140</v>
      </c>
      <c r="E124" s="152" t="s">
        <v>1799</v>
      </c>
      <c r="F124" s="152" t="s">
        <v>1826</v>
      </c>
      <c r="G124" s="151">
        <v>44764</v>
      </c>
      <c r="H124" s="1"/>
      <c r="I124" s="1"/>
      <c r="J124" s="1" t="s">
        <v>218</v>
      </c>
      <c r="K124" s="1" t="s">
        <v>1805</v>
      </c>
      <c r="L124" s="169"/>
      <c r="M124" s="169"/>
      <c r="N124" s="169"/>
      <c r="O124" s="169"/>
    </row>
    <row r="125" spans="1:15">
      <c r="A125" s="159" t="s">
        <v>1707</v>
      </c>
      <c r="B125" s="832" t="s">
        <v>178</v>
      </c>
      <c r="C125" s="150" t="s">
        <v>136</v>
      </c>
      <c r="D125" s="150" t="s">
        <v>1810</v>
      </c>
      <c r="E125" s="823" t="s">
        <v>1785</v>
      </c>
      <c r="F125" s="152" t="s">
        <v>1811</v>
      </c>
      <c r="G125" s="151">
        <v>44757</v>
      </c>
      <c r="H125" s="857"/>
      <c r="I125" s="150"/>
      <c r="J125" s="1" t="s">
        <v>189</v>
      </c>
    </row>
  </sheetData>
  <autoFilter ref="A1:R125" xr:uid="{38B4FBB1-2810-4734-8D5C-2371D74FB8B2}"/>
  <pageMargins left="0.7" right="0.7" top="0.75" bottom="0.75" header="0.3" footer="0.3"/>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K130"/>
  <sheetViews>
    <sheetView topLeftCell="BD1" zoomScale="107" zoomScaleNormal="107" zoomScaleSheetLayoutView="100" workbookViewId="0">
      <pane ySplit="1" topLeftCell="X18" activePane="bottomLeft" state="frozen"/>
      <selection pane="bottomLeft" activeCell="A4" sqref="A4"/>
      <selection activeCell="S1" sqref="S1"/>
    </sheetView>
  </sheetViews>
  <sheetFormatPr defaultColWidth="12.5703125" defaultRowHeight="13.9"/>
  <cols>
    <col min="1" max="1" width="10.28515625" style="19" customWidth="1"/>
    <col min="2" max="2" width="5.28515625" style="31" bestFit="1" customWidth="1"/>
    <col min="3" max="3" width="16.28515625" style="31" customWidth="1"/>
    <col min="4" max="4" width="9.5703125" style="188" customWidth="1"/>
    <col min="5" max="5" width="9.28515625" style="44" customWidth="1"/>
    <col min="6" max="6" width="6.5703125" style="28" customWidth="1"/>
    <col min="7" max="7" width="15" style="28" customWidth="1"/>
    <col min="8" max="8" width="13.140625" style="34" bestFit="1" customWidth="1"/>
    <col min="9" max="9" width="15.7109375" style="186" customWidth="1"/>
    <col min="10" max="10" width="8.7109375" style="34" customWidth="1"/>
    <col min="11" max="11" width="20.140625" style="34" customWidth="1"/>
    <col min="12" max="12" width="45.7109375" style="33" customWidth="1"/>
    <col min="13" max="13" width="20.28515625" style="33" customWidth="1"/>
    <col min="14" max="14" width="12.42578125" style="33" customWidth="1"/>
    <col min="15" max="15" width="11" style="33" customWidth="1"/>
    <col min="16" max="16" width="14.85546875" style="19" customWidth="1"/>
    <col min="17" max="17" width="16.140625" style="19" customWidth="1"/>
    <col min="18" max="18" width="17.5703125" style="19" customWidth="1"/>
    <col min="19" max="19" width="17" style="19" customWidth="1"/>
    <col min="20" max="20" width="15.140625" style="19" customWidth="1"/>
    <col min="21" max="21" width="12" style="28" customWidth="1"/>
    <col min="22" max="22" width="11.42578125" style="28" customWidth="1"/>
    <col min="23" max="23" width="9.140625" style="28" customWidth="1"/>
    <col min="24" max="24" width="14.85546875" style="28" customWidth="1"/>
    <col min="25" max="27" width="15.140625" style="28" customWidth="1"/>
    <col min="28" max="28" width="21.85546875" style="28" customWidth="1"/>
    <col min="29" max="31" width="15.140625" style="28" customWidth="1"/>
    <col min="32" max="32" width="24.5703125" style="32" customWidth="1"/>
    <col min="33" max="33" width="17.85546875" style="28" customWidth="1"/>
    <col min="34" max="34" width="22.5703125" style="28" customWidth="1"/>
    <col min="35" max="35" width="19.85546875" style="28" bestFit="1" customWidth="1"/>
    <col min="36" max="37" width="19.85546875" style="28" customWidth="1"/>
    <col min="38" max="38" width="15" style="28" customWidth="1"/>
    <col min="39" max="39" width="9" style="28" customWidth="1"/>
    <col min="40" max="40" width="20.5703125" style="28" customWidth="1"/>
    <col min="41" max="41" width="14.42578125" style="28" customWidth="1"/>
    <col min="42" max="42" width="12.140625" style="28" customWidth="1"/>
    <col min="43" max="43" width="14.5703125" style="28" customWidth="1"/>
    <col min="44" max="44" width="14.42578125" style="28" customWidth="1"/>
    <col min="45" max="45" width="12.140625" style="28" customWidth="1"/>
    <col min="46" max="46" width="15.5703125" style="28" customWidth="1"/>
    <col min="47" max="47" width="24" style="19" customWidth="1"/>
    <col min="48" max="48" width="24.85546875" style="19" customWidth="1"/>
    <col min="49" max="49" width="15" style="148" customWidth="1"/>
    <col min="50" max="50" width="12.5703125" style="28"/>
    <col min="51" max="51" width="7.140625" style="28" customWidth="1"/>
    <col min="52" max="52" width="12" style="28" bestFit="1" customWidth="1"/>
    <col min="53" max="53" width="6.42578125" style="28" bestFit="1" customWidth="1"/>
    <col min="54" max="54" width="12.5703125" style="28"/>
    <col min="55" max="55" width="6.42578125" style="28" bestFit="1" customWidth="1"/>
    <col min="56" max="56" width="17" style="28" customWidth="1"/>
    <col min="57" max="57" width="44.5703125" style="19" customWidth="1"/>
    <col min="58" max="58" width="12.7109375" style="19" customWidth="1"/>
    <col min="59" max="79" width="12.7109375" style="19" hidden="1" customWidth="1"/>
    <col min="80" max="81" width="12.7109375" style="19" customWidth="1"/>
    <col min="82" max="110" width="12.7109375" style="19" hidden="1" customWidth="1"/>
    <col min="111" max="111" width="12.5703125" style="19"/>
    <col min="112" max="112" width="75.5703125" style="19" customWidth="1"/>
    <col min="113" max="113" width="24" style="19" bestFit="1" customWidth="1"/>
    <col min="114" max="114" width="12.5703125" style="19"/>
    <col min="115" max="115" width="34.85546875" style="19" customWidth="1"/>
    <col min="116" max="16384" width="12.5703125" style="19"/>
  </cols>
  <sheetData>
    <row r="1" spans="1:115" ht="50.45" customHeight="1">
      <c r="A1" s="16" t="s">
        <v>3</v>
      </c>
      <c r="B1" s="41" t="s">
        <v>147</v>
      </c>
      <c r="C1" s="41" t="s">
        <v>1849</v>
      </c>
      <c r="D1" s="187" t="s">
        <v>1850</v>
      </c>
      <c r="E1" s="41" t="s">
        <v>1851</v>
      </c>
      <c r="F1" s="15" t="s">
        <v>1852</v>
      </c>
      <c r="G1" s="15" t="s">
        <v>140</v>
      </c>
      <c r="H1" s="15" t="s">
        <v>0</v>
      </c>
      <c r="I1" s="185" t="s">
        <v>1853</v>
      </c>
      <c r="J1" s="15" t="s">
        <v>1854</v>
      </c>
      <c r="K1" s="251" t="s">
        <v>117</v>
      </c>
      <c r="L1" s="42" t="s">
        <v>1675</v>
      </c>
      <c r="M1" s="35" t="s">
        <v>1855</v>
      </c>
      <c r="N1" s="35" t="s">
        <v>1856</v>
      </c>
      <c r="O1" s="35" t="s">
        <v>1857</v>
      </c>
      <c r="P1" s="36" t="s">
        <v>118</v>
      </c>
      <c r="Q1" s="37" t="s">
        <v>1858</v>
      </c>
      <c r="R1" s="37" t="s">
        <v>1859</v>
      </c>
      <c r="S1" s="37" t="s">
        <v>1860</v>
      </c>
      <c r="T1" s="17" t="s">
        <v>1861</v>
      </c>
      <c r="U1" s="17" t="s">
        <v>1862</v>
      </c>
      <c r="V1" s="17" t="s">
        <v>1863</v>
      </c>
      <c r="W1" s="17" t="s">
        <v>1864</v>
      </c>
      <c r="X1" s="409" t="s">
        <v>1865</v>
      </c>
      <c r="Y1" s="409" t="s">
        <v>1866</v>
      </c>
      <c r="Z1" s="409" t="s">
        <v>1867</v>
      </c>
      <c r="AA1" s="409" t="s">
        <v>1868</v>
      </c>
      <c r="AB1" s="409" t="s">
        <v>1869</v>
      </c>
      <c r="AC1" s="409" t="s">
        <v>1870</v>
      </c>
      <c r="AD1" s="409" t="s">
        <v>1871</v>
      </c>
      <c r="AE1" s="410" t="s">
        <v>1872</v>
      </c>
      <c r="AF1" s="18" t="s">
        <v>1865</v>
      </c>
      <c r="AG1" s="17" t="s">
        <v>1866</v>
      </c>
      <c r="AH1" s="17" t="s">
        <v>1867</v>
      </c>
      <c r="AI1" s="17" t="s">
        <v>1868</v>
      </c>
      <c r="AJ1" s="17" t="s">
        <v>1869</v>
      </c>
      <c r="AK1" s="17" t="s">
        <v>1870</v>
      </c>
      <c r="AL1" s="17" t="s">
        <v>1871</v>
      </c>
      <c r="AM1" s="16" t="s">
        <v>1872</v>
      </c>
      <c r="AN1" s="43" t="s">
        <v>1873</v>
      </c>
      <c r="AO1" s="43" t="s">
        <v>1874</v>
      </c>
      <c r="AP1" s="133" t="s">
        <v>1875</v>
      </c>
      <c r="AQ1" s="891" t="s">
        <v>1876</v>
      </c>
      <c r="AR1" s="891" t="s">
        <v>1877</v>
      </c>
      <c r="AS1" s="133" t="s">
        <v>1878</v>
      </c>
      <c r="AT1" s="43" t="s">
        <v>1879</v>
      </c>
      <c r="AU1" s="43" t="s">
        <v>1880</v>
      </c>
      <c r="AV1" s="43" t="s">
        <v>1881</v>
      </c>
      <c r="AW1" s="147" t="s">
        <v>1882</v>
      </c>
      <c r="AX1" s="43" t="s">
        <v>1883</v>
      </c>
      <c r="AY1" s="133" t="s">
        <v>159</v>
      </c>
      <c r="AZ1" s="43" t="s">
        <v>1884</v>
      </c>
      <c r="BA1" s="133" t="s">
        <v>161</v>
      </c>
      <c r="BB1" s="43" t="s">
        <v>1885</v>
      </c>
      <c r="BC1" s="133" t="s">
        <v>163</v>
      </c>
      <c r="BD1" s="133" t="s">
        <v>1886</v>
      </c>
      <c r="BE1" s="193" t="s">
        <v>1887</v>
      </c>
      <c r="BF1" s="715" t="s">
        <v>1888</v>
      </c>
      <c r="BG1" s="722" t="s">
        <v>1889</v>
      </c>
      <c r="BH1" s="722" t="s">
        <v>1890</v>
      </c>
      <c r="BI1" s="722" t="s">
        <v>1891</v>
      </c>
      <c r="BJ1" s="722" t="s">
        <v>1892</v>
      </c>
      <c r="BK1" s="722" t="s">
        <v>1893</v>
      </c>
      <c r="BL1" s="722" t="s">
        <v>1894</v>
      </c>
      <c r="BM1" s="722" t="s">
        <v>1895</v>
      </c>
      <c r="BN1" s="722" t="s">
        <v>1896</v>
      </c>
      <c r="BO1" s="722" t="s">
        <v>1897</v>
      </c>
      <c r="BP1" s="722" t="s">
        <v>1898</v>
      </c>
      <c r="BQ1" s="722" t="s">
        <v>1899</v>
      </c>
      <c r="BR1" s="722" t="s">
        <v>1900</v>
      </c>
      <c r="BS1" s="722" t="s">
        <v>1901</v>
      </c>
      <c r="BT1" s="722" t="s">
        <v>1902</v>
      </c>
      <c r="BU1" s="722" t="s">
        <v>1903</v>
      </c>
      <c r="BV1" s="722" t="s">
        <v>1904</v>
      </c>
      <c r="BW1" s="722" t="s">
        <v>1905</v>
      </c>
      <c r="BX1" s="722" t="s">
        <v>1906</v>
      </c>
      <c r="BY1" s="722" t="s">
        <v>1907</v>
      </c>
      <c r="BZ1" s="722" t="s">
        <v>1908</v>
      </c>
      <c r="CA1" s="722" t="s">
        <v>1909</v>
      </c>
      <c r="CB1" s="722" t="s">
        <v>1910</v>
      </c>
      <c r="CC1" s="722" t="s">
        <v>1911</v>
      </c>
      <c r="CD1" s="722" t="s">
        <v>1912</v>
      </c>
      <c r="CE1" s="722" t="s">
        <v>1913</v>
      </c>
      <c r="CF1" s="722" t="s">
        <v>1914</v>
      </c>
      <c r="CG1" s="722" t="s">
        <v>1915</v>
      </c>
      <c r="CH1" s="722" t="s">
        <v>1916</v>
      </c>
      <c r="CI1" s="722" t="s">
        <v>1917</v>
      </c>
      <c r="CJ1" s="722" t="s">
        <v>1918</v>
      </c>
      <c r="CK1" s="722" t="s">
        <v>1919</v>
      </c>
      <c r="CL1" s="722" t="s">
        <v>1920</v>
      </c>
      <c r="CM1" s="722" t="s">
        <v>1921</v>
      </c>
      <c r="CN1" s="722" t="s">
        <v>1922</v>
      </c>
      <c r="CO1" s="722" t="s">
        <v>1923</v>
      </c>
      <c r="CP1" s="722" t="s">
        <v>1924</v>
      </c>
      <c r="CQ1" s="722" t="s">
        <v>1925</v>
      </c>
      <c r="CR1" s="722" t="s">
        <v>1926</v>
      </c>
      <c r="CS1" s="722" t="s">
        <v>1927</v>
      </c>
      <c r="CT1" s="722" t="s">
        <v>1928</v>
      </c>
      <c r="CU1" s="722" t="s">
        <v>1929</v>
      </c>
      <c r="CV1" s="722" t="s">
        <v>1930</v>
      </c>
      <c r="CW1" s="722" t="s">
        <v>1931</v>
      </c>
      <c r="CX1" s="722" t="s">
        <v>1932</v>
      </c>
      <c r="CY1" s="722" t="s">
        <v>1933</v>
      </c>
      <c r="CZ1" s="722" t="s">
        <v>1934</v>
      </c>
      <c r="DA1" s="722" t="s">
        <v>1935</v>
      </c>
      <c r="DB1" s="722" t="s">
        <v>1936</v>
      </c>
      <c r="DC1" s="722" t="s">
        <v>1937</v>
      </c>
      <c r="DD1" s="722" t="s">
        <v>1938</v>
      </c>
      <c r="DE1" s="722" t="s">
        <v>1939</v>
      </c>
      <c r="DF1" s="722" t="s">
        <v>1940</v>
      </c>
      <c r="DG1" s="295" t="s">
        <v>1941</v>
      </c>
      <c r="DH1" s="295" t="s">
        <v>1942</v>
      </c>
      <c r="DI1" s="295" t="s">
        <v>1943</v>
      </c>
      <c r="DJ1" s="19" t="s">
        <v>1944</v>
      </c>
      <c r="DK1" s="19" t="s">
        <v>1945</v>
      </c>
    </row>
    <row r="2" spans="1:115" ht="50.45" customHeight="1">
      <c r="B2" s="20">
        <v>2</v>
      </c>
      <c r="C2" s="20" t="s">
        <v>81</v>
      </c>
      <c r="D2" s="149" t="s">
        <v>1946</v>
      </c>
      <c r="E2" s="20" t="s">
        <v>1947</v>
      </c>
      <c r="F2" s="25" t="s">
        <v>1948</v>
      </c>
      <c r="G2" s="25" t="s">
        <v>1802</v>
      </c>
      <c r="H2" s="21" t="s">
        <v>12</v>
      </c>
      <c r="I2" s="21" t="s">
        <v>5</v>
      </c>
      <c r="J2" s="21" t="s">
        <v>312</v>
      </c>
      <c r="K2" s="21" t="s">
        <v>1949</v>
      </c>
      <c r="L2" s="30" t="s">
        <v>30</v>
      </c>
      <c r="M2" s="38"/>
      <c r="N2" s="38">
        <v>0</v>
      </c>
      <c r="O2" s="38">
        <v>0</v>
      </c>
      <c r="P2" s="583" t="s">
        <v>190</v>
      </c>
      <c r="Q2" s="22" t="s">
        <v>227</v>
      </c>
      <c r="R2" s="22"/>
      <c r="S2" s="22" t="s">
        <v>1950</v>
      </c>
      <c r="T2" s="22" t="s">
        <v>1950</v>
      </c>
      <c r="U2" s="25">
        <v>2021</v>
      </c>
      <c r="V2" s="25">
        <v>2022</v>
      </c>
      <c r="W2" s="25"/>
      <c r="X2" s="25"/>
      <c r="Y2" s="23">
        <v>44627</v>
      </c>
      <c r="Z2" s="23">
        <v>44712</v>
      </c>
      <c r="AA2" s="25"/>
      <c r="AB2" s="24">
        <v>0.68</v>
      </c>
      <c r="AC2" s="24">
        <v>0.6</v>
      </c>
      <c r="AD2" s="24">
        <v>0.65</v>
      </c>
      <c r="AE2" s="24">
        <f t="shared" ref="AE2:AF70" si="0">AB2-AD2</f>
        <v>3.0000000000000027E-2</v>
      </c>
      <c r="AF2" s="27">
        <v>44718</v>
      </c>
      <c r="AG2" s="660"/>
      <c r="AH2" s="673"/>
      <c r="AI2" s="660"/>
      <c r="AJ2" s="672"/>
      <c r="AK2" s="24"/>
      <c r="AL2" s="24"/>
      <c r="AM2" s="260">
        <f t="shared" ref="AM2:AM71" si="1">AJ2-AL2</f>
        <v>0</v>
      </c>
      <c r="AN2" s="25">
        <f t="shared" ref="AN2:AO70" si="2">_xlfn.DAYS(AH2,AG2)</f>
        <v>0</v>
      </c>
      <c r="AO2" s="291">
        <f t="shared" ref="AO2:AO70" si="3">_xlfn.DAYS(AI2,AG2)</f>
        <v>0</v>
      </c>
      <c r="AP2" s="732" t="e">
        <f t="shared" ref="AP2:AP70" si="4">(AO2-AN2)/AN2</f>
        <v>#DIV/0!</v>
      </c>
      <c r="AQ2" s="299"/>
      <c r="AR2" s="299"/>
      <c r="AS2" s="377"/>
      <c r="AT2" s="26">
        <v>0</v>
      </c>
      <c r="AU2" s="26">
        <f t="shared" ref="AU2:AU34" si="5">M2</f>
        <v>0</v>
      </c>
      <c r="AV2" s="26">
        <f t="shared" ref="AV2:AV34" si="6">N2</f>
        <v>0</v>
      </c>
      <c r="AW2" s="24">
        <f t="shared" ref="AW2:AW70" si="7">IF(EXACT(AU2,0),0,(AV2-AU2)/AU2)</f>
        <v>0</v>
      </c>
      <c r="AX2" s="25">
        <v>0</v>
      </c>
      <c r="AY2" s="25">
        <f>HLOOKUP(J2,Pesos!$C$4:$H$8,3,FALSE)*AX2</f>
        <v>0</v>
      </c>
      <c r="AZ2" s="25">
        <v>0</v>
      </c>
      <c r="BA2" s="25">
        <f>HLOOKUP(J2,Pesos!$C$4:$H$8,4,FALSE)*AZ2</f>
        <v>0</v>
      </c>
      <c r="BB2" s="25">
        <v>0</v>
      </c>
      <c r="BC2" s="25">
        <f>HLOOKUP(J2,Pesos!$C$4:$H$8,5,FALSE)*BB2</f>
        <v>0</v>
      </c>
      <c r="BD2" s="123">
        <f t="shared" ref="BD2:BD70" si="8">AY2+BA2+BC2</f>
        <v>0</v>
      </c>
      <c r="BE2" s="22" t="s">
        <v>25</v>
      </c>
      <c r="BF2" s="716">
        <f>VLOOKUP(P2,Pases_Produccion_22_10!$Q$7:$R$23,2,FALSE)</f>
        <v>1</v>
      </c>
      <c r="BG2" s="591"/>
      <c r="BH2" s="591"/>
      <c r="BI2" s="591"/>
      <c r="BJ2" s="591"/>
      <c r="BK2" s="591"/>
      <c r="BL2" s="591"/>
      <c r="BM2" s="591"/>
      <c r="BN2" s="591"/>
      <c r="BO2" s="591"/>
      <c r="BP2" s="591"/>
      <c r="BQ2" s="591"/>
      <c r="BR2" s="591"/>
      <c r="BS2" s="591"/>
      <c r="BT2" s="591"/>
      <c r="BU2" s="591"/>
      <c r="BV2" s="591"/>
      <c r="BW2" s="591"/>
      <c r="BX2" s="591"/>
      <c r="BY2" s="591"/>
      <c r="BZ2" s="591"/>
      <c r="CA2" s="591"/>
      <c r="CB2" s="591"/>
      <c r="CC2" s="591"/>
      <c r="CD2" s="591"/>
      <c r="CE2" s="591"/>
      <c r="CF2" s="591"/>
      <c r="CG2" s="591"/>
      <c r="CH2" s="591"/>
      <c r="CI2" s="591"/>
      <c r="CJ2" s="591"/>
      <c r="CK2" s="591"/>
      <c r="CL2" s="591"/>
      <c r="CM2" s="591"/>
      <c r="CN2" s="591"/>
      <c r="CO2" s="591"/>
      <c r="CP2" s="591"/>
      <c r="CQ2" s="591"/>
      <c r="CR2" s="591"/>
      <c r="CS2" s="591"/>
      <c r="CT2" s="591"/>
      <c r="CU2" s="591"/>
      <c r="CV2" s="591"/>
      <c r="CW2" s="591"/>
      <c r="CX2" s="591"/>
      <c r="CY2" s="591"/>
      <c r="CZ2" s="591"/>
      <c r="DA2" s="591"/>
      <c r="DB2" s="591"/>
      <c r="DC2" s="591"/>
      <c r="DD2" s="591"/>
      <c r="DE2" s="591"/>
      <c r="DF2" s="591"/>
      <c r="DG2" s="295" t="s">
        <v>1951</v>
      </c>
      <c r="DH2" s="295" t="s">
        <v>1952</v>
      </c>
      <c r="DI2" s="295"/>
      <c r="DK2" s="19" t="s">
        <v>1953</v>
      </c>
    </row>
    <row r="3" spans="1:115" ht="27.75" customHeight="1">
      <c r="B3" s="20">
        <v>3</v>
      </c>
      <c r="C3" s="20" t="s">
        <v>81</v>
      </c>
      <c r="D3" s="149" t="s">
        <v>1946</v>
      </c>
      <c r="E3" s="20" t="s">
        <v>1954</v>
      </c>
      <c r="F3" s="25" t="s">
        <v>1948</v>
      </c>
      <c r="G3" s="25" t="s">
        <v>1802</v>
      </c>
      <c r="H3" s="21" t="s">
        <v>12</v>
      </c>
      <c r="I3" s="21"/>
      <c r="J3" s="21" t="s">
        <v>312</v>
      </c>
      <c r="K3" s="21" t="s">
        <v>1791</v>
      </c>
      <c r="L3" s="30" t="s">
        <v>1955</v>
      </c>
      <c r="M3" s="38" t="s">
        <v>25</v>
      </c>
      <c r="N3" s="38">
        <v>0</v>
      </c>
      <c r="O3" s="38">
        <v>0</v>
      </c>
      <c r="P3" s="22" t="s">
        <v>169</v>
      </c>
      <c r="Q3" s="22" t="s">
        <v>182</v>
      </c>
      <c r="R3" s="22" t="s">
        <v>1956</v>
      </c>
      <c r="S3" s="22" t="s">
        <v>38</v>
      </c>
      <c r="T3" s="22" t="s">
        <v>1957</v>
      </c>
      <c r="U3" s="25">
        <v>2020</v>
      </c>
      <c r="V3" s="25">
        <v>2022</v>
      </c>
      <c r="W3" s="25"/>
      <c r="X3" s="25"/>
      <c r="Y3" s="23">
        <v>44627</v>
      </c>
      <c r="Z3" s="23">
        <v>44701</v>
      </c>
      <c r="AA3" s="25"/>
      <c r="AB3" s="24">
        <v>1</v>
      </c>
      <c r="AC3" s="24">
        <v>0.76</v>
      </c>
      <c r="AD3" s="24">
        <v>1</v>
      </c>
      <c r="AE3" s="24">
        <f t="shared" si="0"/>
        <v>0</v>
      </c>
      <c r="AF3" s="27"/>
      <c r="AG3" s="23">
        <v>44713</v>
      </c>
      <c r="AH3" s="762">
        <v>44841</v>
      </c>
      <c r="AI3" s="23"/>
      <c r="AJ3" s="24">
        <v>0.3</v>
      </c>
      <c r="AK3" s="24">
        <v>0.25</v>
      </c>
      <c r="AL3" s="24">
        <v>0.3</v>
      </c>
      <c r="AM3" s="260">
        <f t="shared" si="1"/>
        <v>0</v>
      </c>
      <c r="AN3" s="25">
        <f t="shared" si="2"/>
        <v>128</v>
      </c>
      <c r="AO3" s="291">
        <f t="shared" si="3"/>
        <v>-44713</v>
      </c>
      <c r="AP3" s="732">
        <f t="shared" si="4"/>
        <v>-350.3203125</v>
      </c>
      <c r="AQ3" s="299"/>
      <c r="AR3" s="299"/>
      <c r="AS3" s="897"/>
      <c r="AT3" s="746">
        <v>47800</v>
      </c>
      <c r="AU3" s="746">
        <v>33000</v>
      </c>
      <c r="AV3" s="746">
        <v>47800</v>
      </c>
      <c r="AW3" s="24">
        <f t="shared" si="7"/>
        <v>0.44848484848484849</v>
      </c>
      <c r="AX3" s="25">
        <v>0</v>
      </c>
      <c r="AY3" s="25">
        <f>HLOOKUP(J3,Pesos!$C$4:$H$8,3,FALSE)*AX3</f>
        <v>0</v>
      </c>
      <c r="AZ3" s="25">
        <v>0</v>
      </c>
      <c r="BA3" s="25">
        <f>HLOOKUP(J3,Pesos!$C$4:$H$8,4,FALSE)*AZ3</f>
        <v>0</v>
      </c>
      <c r="BB3" s="25">
        <v>0</v>
      </c>
      <c r="BC3" s="25">
        <f>HLOOKUP(J3,Pesos!$C$4:$H$8,5,FALSE)*BB3</f>
        <v>0</v>
      </c>
      <c r="BD3" s="123">
        <f t="shared" si="8"/>
        <v>0</v>
      </c>
      <c r="BE3" s="22"/>
      <c r="BF3" s="716">
        <f>VLOOKUP(P3,Pases_Produccion_22_10!$Q$7:$R$23,2,FALSE)</f>
        <v>1</v>
      </c>
      <c r="BG3" s="591"/>
      <c r="BH3" s="591"/>
      <c r="BI3" s="591"/>
      <c r="BJ3" s="591"/>
      <c r="BK3" s="591"/>
      <c r="BL3" s="591"/>
      <c r="BM3" s="591"/>
      <c r="BN3" s="591"/>
      <c r="BO3" s="591"/>
      <c r="BP3" s="591"/>
      <c r="BQ3" s="591"/>
      <c r="BR3" s="591"/>
      <c r="BS3" s="591"/>
      <c r="BT3" s="591"/>
      <c r="BU3" s="591"/>
      <c r="BV3" s="591"/>
      <c r="BW3" s="591"/>
      <c r="BX3" s="591"/>
      <c r="BY3" s="591"/>
      <c r="BZ3" s="591"/>
      <c r="CA3" s="591"/>
      <c r="CB3" s="591"/>
      <c r="CC3" s="591"/>
      <c r="CD3" s="591"/>
      <c r="CE3" s="591"/>
      <c r="CF3" s="591"/>
      <c r="CG3" s="591"/>
      <c r="CH3" s="591"/>
      <c r="CI3" s="591"/>
      <c r="CJ3" s="591"/>
      <c r="CK3" s="591"/>
      <c r="CL3" s="591"/>
      <c r="CM3" s="591"/>
      <c r="CN3" s="591"/>
      <c r="CO3" s="591"/>
      <c r="CP3" s="591"/>
      <c r="CQ3" s="591"/>
      <c r="CR3" s="591"/>
      <c r="CS3" s="591"/>
      <c r="CT3" s="591"/>
      <c r="CU3" s="591"/>
      <c r="CV3" s="591"/>
      <c r="CW3" s="591"/>
      <c r="CX3" s="591"/>
      <c r="CY3" s="591"/>
      <c r="CZ3" s="591"/>
      <c r="DA3" s="591"/>
      <c r="DB3" s="591"/>
      <c r="DC3" s="591"/>
      <c r="DD3" s="591"/>
      <c r="DE3" s="591"/>
      <c r="DF3" s="591"/>
      <c r="DG3" s="295" t="s">
        <v>1951</v>
      </c>
      <c r="DH3" s="295" t="s">
        <v>1958</v>
      </c>
      <c r="DI3" s="295"/>
    </row>
    <row r="4" spans="1:115" ht="276">
      <c r="B4" s="20">
        <v>4</v>
      </c>
      <c r="C4" s="20" t="s">
        <v>81</v>
      </c>
      <c r="D4" s="149" t="s">
        <v>1946</v>
      </c>
      <c r="E4" s="20" t="s">
        <v>1959</v>
      </c>
      <c r="F4" s="25" t="s">
        <v>1948</v>
      </c>
      <c r="G4" s="25" t="s">
        <v>1802</v>
      </c>
      <c r="H4" s="21" t="s">
        <v>20</v>
      </c>
      <c r="I4" s="21" t="s">
        <v>5</v>
      </c>
      <c r="J4" s="21" t="s">
        <v>313</v>
      </c>
      <c r="K4" s="21" t="s">
        <v>1960</v>
      </c>
      <c r="L4" s="30" t="s">
        <v>1961</v>
      </c>
      <c r="M4" s="38">
        <v>0</v>
      </c>
      <c r="N4" s="38">
        <v>0</v>
      </c>
      <c r="O4" s="38">
        <v>0</v>
      </c>
      <c r="P4" s="22" t="s">
        <v>182</v>
      </c>
      <c r="Q4" s="22" t="s">
        <v>1962</v>
      </c>
      <c r="R4" s="22" t="s">
        <v>1963</v>
      </c>
      <c r="S4" s="22" t="s">
        <v>1964</v>
      </c>
      <c r="T4" s="22" t="s">
        <v>1965</v>
      </c>
      <c r="U4" s="25">
        <v>2022</v>
      </c>
      <c r="V4" s="25">
        <v>2022</v>
      </c>
      <c r="W4" s="25"/>
      <c r="X4" s="25"/>
      <c r="Y4" s="23">
        <v>44586</v>
      </c>
      <c r="Z4" s="23">
        <v>44690</v>
      </c>
      <c r="AA4" s="25"/>
      <c r="AB4" s="24">
        <v>1</v>
      </c>
      <c r="AC4" s="24">
        <v>0.86</v>
      </c>
      <c r="AD4" s="24">
        <v>1</v>
      </c>
      <c r="AE4" s="24">
        <f t="shared" si="0"/>
        <v>0</v>
      </c>
      <c r="AF4" s="27"/>
      <c r="AG4" s="23">
        <v>44691</v>
      </c>
      <c r="AH4" s="23">
        <v>44750</v>
      </c>
      <c r="AI4" s="23"/>
      <c r="AJ4" s="24">
        <v>0.87</v>
      </c>
      <c r="AK4" s="24">
        <v>0.72</v>
      </c>
      <c r="AL4" s="24">
        <v>0.87</v>
      </c>
      <c r="AM4" s="260">
        <f t="shared" si="1"/>
        <v>0</v>
      </c>
      <c r="AN4" s="25">
        <f t="shared" si="2"/>
        <v>59</v>
      </c>
      <c r="AO4" s="291">
        <f t="shared" si="3"/>
        <v>-44691</v>
      </c>
      <c r="AP4" s="732">
        <f t="shared" si="4"/>
        <v>-758.47457627118649</v>
      </c>
      <c r="AQ4" s="299"/>
      <c r="AR4" s="299"/>
      <c r="AS4" s="897"/>
      <c r="AT4" s="746">
        <v>336000</v>
      </c>
      <c r="AU4" s="746">
        <v>336000</v>
      </c>
      <c r="AV4" s="746">
        <f t="shared" si="6"/>
        <v>0</v>
      </c>
      <c r="AW4" s="24">
        <f t="shared" si="7"/>
        <v>-1</v>
      </c>
      <c r="AX4" s="25"/>
      <c r="AY4" s="25">
        <f>HLOOKUP(J4,Pesos!$C$4:$H$8,3,FALSE)*AX4</f>
        <v>0</v>
      </c>
      <c r="AZ4" s="25"/>
      <c r="BA4" s="25">
        <f>HLOOKUP(J4,Pesos!$C$4:$H$8,4,FALSE)*AZ4</f>
        <v>0</v>
      </c>
      <c r="BB4" s="25"/>
      <c r="BC4" s="25">
        <f>HLOOKUP(J4,Pesos!$C$4:$H$8,5,FALSE)*BB4</f>
        <v>0</v>
      </c>
      <c r="BD4" s="123">
        <f t="shared" si="8"/>
        <v>0</v>
      </c>
      <c r="BE4" s="22"/>
      <c r="BF4" s="716">
        <f>VLOOKUP(P4,Pases_Produccion_22_10!$Q$7:$R$23,2,FALSE)</f>
        <v>0.97187499999999993</v>
      </c>
      <c r="BG4" s="591"/>
      <c r="BH4" s="591"/>
      <c r="BI4" s="591"/>
      <c r="BJ4" s="591"/>
      <c r="BK4" s="591"/>
      <c r="BL4" s="591"/>
      <c r="BM4" s="591"/>
      <c r="BN4" s="591"/>
      <c r="BO4" s="591"/>
      <c r="BP4" s="591"/>
      <c r="BQ4" s="591"/>
      <c r="BR4" s="591"/>
      <c r="BS4" s="591"/>
      <c r="BT4" s="591"/>
      <c r="BU4" s="591"/>
      <c r="BV4" s="591"/>
      <c r="BW4" s="591"/>
      <c r="BX4" s="591"/>
      <c r="BY4" s="591"/>
      <c r="BZ4" s="591"/>
      <c r="CA4" s="591"/>
      <c r="CB4" s="591"/>
      <c r="CC4" s="591"/>
      <c r="CD4" s="591"/>
      <c r="CE4" s="591"/>
      <c r="CF4" s="591"/>
      <c r="CG4" s="591"/>
      <c r="CH4" s="591"/>
      <c r="CI4" s="591"/>
      <c r="CJ4" s="591"/>
      <c r="CK4" s="591"/>
      <c r="CL4" s="591"/>
      <c r="CM4" s="591"/>
      <c r="CN4" s="591"/>
      <c r="CO4" s="591"/>
      <c r="CP4" s="591"/>
      <c r="CQ4" s="591"/>
      <c r="CR4" s="591"/>
      <c r="CS4" s="591"/>
      <c r="CT4" s="591"/>
      <c r="CU4" s="591"/>
      <c r="CV4" s="591"/>
      <c r="CW4" s="591"/>
      <c r="CX4" s="591"/>
      <c r="CY4" s="591"/>
      <c r="CZ4" s="591"/>
      <c r="DA4" s="591"/>
      <c r="DB4" s="591"/>
      <c r="DC4" s="591"/>
      <c r="DD4" s="591"/>
      <c r="DE4" s="591"/>
      <c r="DF4" s="591"/>
      <c r="DG4" s="295" t="s">
        <v>1951</v>
      </c>
      <c r="DH4" s="295" t="s">
        <v>1966</v>
      </c>
      <c r="DI4" s="295"/>
    </row>
    <row r="5" spans="1:115" ht="27.75" customHeight="1">
      <c r="B5" s="20">
        <v>5</v>
      </c>
      <c r="C5" s="20" t="s">
        <v>81</v>
      </c>
      <c r="D5" s="149" t="s">
        <v>1946</v>
      </c>
      <c r="E5" s="20" t="s">
        <v>1954</v>
      </c>
      <c r="F5" s="25" t="s">
        <v>82</v>
      </c>
      <c r="G5" s="25" t="s">
        <v>1802</v>
      </c>
      <c r="H5" s="21" t="s">
        <v>20</v>
      </c>
      <c r="I5" s="21" t="s">
        <v>13</v>
      </c>
      <c r="J5" s="21" t="s">
        <v>168</v>
      </c>
      <c r="K5" s="21" t="s">
        <v>1967</v>
      </c>
      <c r="L5" s="30" t="s">
        <v>1968</v>
      </c>
      <c r="M5" s="38">
        <v>0</v>
      </c>
      <c r="N5" s="38">
        <v>0</v>
      </c>
      <c r="O5" s="38">
        <v>0</v>
      </c>
      <c r="P5" s="22" t="s">
        <v>182</v>
      </c>
      <c r="Q5" s="22" t="s">
        <v>182</v>
      </c>
      <c r="R5" s="22" t="s">
        <v>146</v>
      </c>
      <c r="S5" s="22" t="s">
        <v>31</v>
      </c>
      <c r="T5" s="22"/>
      <c r="U5" s="25">
        <v>2022</v>
      </c>
      <c r="V5" s="25">
        <v>2022</v>
      </c>
      <c r="W5" s="25"/>
      <c r="X5" s="25"/>
      <c r="Y5" s="25"/>
      <c r="Z5" s="25"/>
      <c r="AA5" s="25"/>
      <c r="AB5" s="25"/>
      <c r="AC5" s="25"/>
      <c r="AD5" s="25"/>
      <c r="AE5" s="24">
        <f t="shared" si="0"/>
        <v>0</v>
      </c>
      <c r="AF5" s="27"/>
      <c r="AG5" s="23">
        <v>44905</v>
      </c>
      <c r="AH5" s="27">
        <v>44687</v>
      </c>
      <c r="AI5" s="27">
        <v>44687</v>
      </c>
      <c r="AJ5" s="24">
        <v>0.81</v>
      </c>
      <c r="AK5" s="24">
        <v>0.72</v>
      </c>
      <c r="AL5" s="24">
        <v>0.81</v>
      </c>
      <c r="AM5" s="260">
        <f t="shared" si="1"/>
        <v>0</v>
      </c>
      <c r="AN5" s="25">
        <f t="shared" si="2"/>
        <v>-218</v>
      </c>
      <c r="AO5" s="291">
        <f t="shared" si="3"/>
        <v>-218</v>
      </c>
      <c r="AP5" s="732">
        <f t="shared" si="4"/>
        <v>0</v>
      </c>
      <c r="AQ5" s="299"/>
      <c r="AR5" s="299"/>
      <c r="AS5" s="897"/>
      <c r="AT5" s="26">
        <v>0</v>
      </c>
      <c r="AU5" s="26">
        <f t="shared" si="5"/>
        <v>0</v>
      </c>
      <c r="AV5" s="26">
        <f t="shared" si="6"/>
        <v>0</v>
      </c>
      <c r="AW5" s="24">
        <f t="shared" si="7"/>
        <v>0</v>
      </c>
      <c r="AX5" s="25"/>
      <c r="AY5" s="25">
        <f>HLOOKUP(J5,Pesos!$C$4:$H$8,3,FALSE)*AX5</f>
        <v>0</v>
      </c>
      <c r="AZ5" s="25"/>
      <c r="BA5" s="25">
        <f>HLOOKUP(J5,Pesos!$C$4:$H$8,4,FALSE)*AZ5</f>
        <v>0</v>
      </c>
      <c r="BB5" s="25"/>
      <c r="BC5" s="25">
        <f>HLOOKUP(J5,Pesos!$C$4:$H$8,5,FALSE)*BB5</f>
        <v>0</v>
      </c>
      <c r="BD5" s="123">
        <f t="shared" si="8"/>
        <v>0</v>
      </c>
      <c r="BE5" s="22"/>
      <c r="BF5" s="716">
        <f>VLOOKUP(P5,Pases_Produccion_22_10!$Q$7:$R$23,2,FALSE)</f>
        <v>0.97187499999999993</v>
      </c>
      <c r="BG5" s="591"/>
      <c r="BH5" s="591"/>
      <c r="BI5" s="591"/>
      <c r="BJ5" s="591"/>
      <c r="BK5" s="591"/>
      <c r="BL5" s="591"/>
      <c r="BM5" s="591"/>
      <c r="BN5" s="591"/>
      <c r="BO5" s="591"/>
      <c r="BP5" s="591"/>
      <c r="BQ5" s="591"/>
      <c r="BR5" s="591"/>
      <c r="BS5" s="591"/>
      <c r="BT5" s="591"/>
      <c r="BU5" s="591"/>
      <c r="BV5" s="591"/>
      <c r="BW5" s="591"/>
      <c r="BX5" s="591"/>
      <c r="BY5" s="591"/>
      <c r="BZ5" s="591"/>
      <c r="CA5" s="591"/>
      <c r="CB5" s="591"/>
      <c r="CC5" s="591"/>
      <c r="CD5" s="591"/>
      <c r="CE5" s="591"/>
      <c r="CF5" s="591"/>
      <c r="CG5" s="591"/>
      <c r="CH5" s="591"/>
      <c r="CI5" s="591"/>
      <c r="CJ5" s="591"/>
      <c r="CK5" s="591"/>
      <c r="CL5" s="591"/>
      <c r="CM5" s="591"/>
      <c r="CN5" s="591"/>
      <c r="CO5" s="591"/>
      <c r="CP5" s="591"/>
      <c r="CQ5" s="591"/>
      <c r="CR5" s="591"/>
      <c r="CS5" s="591"/>
      <c r="CT5" s="591"/>
      <c r="CU5" s="591"/>
      <c r="CV5" s="591"/>
      <c r="CW5" s="591"/>
      <c r="CX5" s="591"/>
      <c r="CY5" s="591"/>
      <c r="CZ5" s="591"/>
      <c r="DA5" s="591"/>
      <c r="DB5" s="591"/>
      <c r="DC5" s="591"/>
      <c r="DD5" s="591"/>
      <c r="DE5" s="591"/>
      <c r="DF5" s="591"/>
      <c r="DG5" s="295" t="s">
        <v>1969</v>
      </c>
      <c r="DH5" s="295" t="s">
        <v>1970</v>
      </c>
      <c r="DI5" s="295"/>
    </row>
    <row r="6" spans="1:115" ht="27.75" customHeight="1">
      <c r="B6" s="20">
        <v>6</v>
      </c>
      <c r="C6" s="20" t="s">
        <v>81</v>
      </c>
      <c r="D6" s="149" t="s">
        <v>1946</v>
      </c>
      <c r="E6" s="20" t="s">
        <v>1954</v>
      </c>
      <c r="F6" s="25" t="s">
        <v>82</v>
      </c>
      <c r="G6" s="25" t="s">
        <v>1802</v>
      </c>
      <c r="H6" s="21" t="s">
        <v>20</v>
      </c>
      <c r="I6" s="21" t="s">
        <v>21</v>
      </c>
      <c r="J6" s="21" t="s">
        <v>168</v>
      </c>
      <c r="K6" s="21" t="s">
        <v>1967</v>
      </c>
      <c r="L6" s="30" t="s">
        <v>1971</v>
      </c>
      <c r="M6" s="38">
        <v>0</v>
      </c>
      <c r="N6" s="38">
        <v>0</v>
      </c>
      <c r="O6" s="38">
        <v>0</v>
      </c>
      <c r="P6" s="22" t="s">
        <v>182</v>
      </c>
      <c r="Q6" s="22" t="s">
        <v>182</v>
      </c>
      <c r="R6" s="22" t="s">
        <v>1963</v>
      </c>
      <c r="S6" s="22" t="s">
        <v>31</v>
      </c>
      <c r="T6" s="22"/>
      <c r="U6" s="25">
        <v>2022</v>
      </c>
      <c r="V6" s="25">
        <v>2022</v>
      </c>
      <c r="W6" s="25"/>
      <c r="X6" s="25"/>
      <c r="Y6" s="25"/>
      <c r="Z6" s="25"/>
      <c r="AA6" s="25"/>
      <c r="AB6" s="25"/>
      <c r="AC6" s="25"/>
      <c r="AD6" s="25"/>
      <c r="AE6" s="24">
        <f t="shared" si="0"/>
        <v>0</v>
      </c>
      <c r="AF6" s="27"/>
      <c r="AG6" s="23">
        <v>44883</v>
      </c>
      <c r="AH6" s="27">
        <v>44722</v>
      </c>
      <c r="AI6" s="23"/>
      <c r="AJ6" s="24">
        <v>1</v>
      </c>
      <c r="AK6" s="24">
        <v>0.9</v>
      </c>
      <c r="AL6" s="24">
        <v>1</v>
      </c>
      <c r="AM6" s="260">
        <f t="shared" si="1"/>
        <v>0</v>
      </c>
      <c r="AN6" s="25">
        <f t="shared" si="2"/>
        <v>-161</v>
      </c>
      <c r="AO6" s="291">
        <f t="shared" si="3"/>
        <v>-44883</v>
      </c>
      <c r="AP6" s="732">
        <f t="shared" si="4"/>
        <v>277.77639751552795</v>
      </c>
      <c r="AQ6" s="299"/>
      <c r="AR6" s="299"/>
      <c r="AS6" s="897"/>
      <c r="AT6" s="26">
        <v>0</v>
      </c>
      <c r="AU6" s="26">
        <f t="shared" si="5"/>
        <v>0</v>
      </c>
      <c r="AV6" s="26">
        <f t="shared" si="6"/>
        <v>0</v>
      </c>
      <c r="AW6" s="24">
        <f t="shared" si="7"/>
        <v>0</v>
      </c>
      <c r="AX6" s="25"/>
      <c r="AY6" s="25">
        <f>HLOOKUP(J6,Pesos!$C$4:$H$8,3,FALSE)*AX6</f>
        <v>0</v>
      </c>
      <c r="AZ6" s="25"/>
      <c r="BA6" s="25">
        <f>HLOOKUP(J6,Pesos!$C$4:$H$8,4,FALSE)*AZ6</f>
        <v>0</v>
      </c>
      <c r="BB6" s="25"/>
      <c r="BC6" s="25">
        <f>HLOOKUP(J6,Pesos!$C$4:$H$8,5,FALSE)*BB6</f>
        <v>0</v>
      </c>
      <c r="BD6" s="123">
        <f t="shared" si="8"/>
        <v>0</v>
      </c>
      <c r="BE6" s="22"/>
      <c r="BF6" s="716">
        <f>VLOOKUP(P6,Pases_Produccion_22_10!$Q$7:$R$23,2,FALSE)</f>
        <v>0.97187499999999993</v>
      </c>
      <c r="BG6" s="591"/>
      <c r="BH6" s="591"/>
      <c r="BI6" s="591"/>
      <c r="BJ6" s="591"/>
      <c r="BK6" s="591"/>
      <c r="BL6" s="591"/>
      <c r="BM6" s="591"/>
      <c r="BN6" s="591"/>
      <c r="BO6" s="591"/>
      <c r="BP6" s="591"/>
      <c r="BQ6" s="591"/>
      <c r="BR6" s="591"/>
      <c r="BS6" s="591"/>
      <c r="BT6" s="591"/>
      <c r="BU6" s="591"/>
      <c r="BV6" s="591"/>
      <c r="BW6" s="591"/>
      <c r="BX6" s="591"/>
      <c r="BY6" s="591"/>
      <c r="BZ6" s="591"/>
      <c r="CA6" s="591"/>
      <c r="CB6" s="591"/>
      <c r="CC6" s="591"/>
      <c r="CD6" s="591"/>
      <c r="CE6" s="591"/>
      <c r="CF6" s="591"/>
      <c r="CG6" s="591"/>
      <c r="CH6" s="591"/>
      <c r="CI6" s="591"/>
      <c r="CJ6" s="591"/>
      <c r="CK6" s="591"/>
      <c r="CL6" s="591"/>
      <c r="CM6" s="591"/>
      <c r="CN6" s="591"/>
      <c r="CO6" s="591"/>
      <c r="CP6" s="591"/>
      <c r="CQ6" s="591"/>
      <c r="CR6" s="591"/>
      <c r="CS6" s="591"/>
      <c r="CT6" s="591"/>
      <c r="CU6" s="591"/>
      <c r="CV6" s="591"/>
      <c r="CW6" s="591"/>
      <c r="CX6" s="591"/>
      <c r="CY6" s="591"/>
      <c r="CZ6" s="591"/>
      <c r="DA6" s="591"/>
      <c r="DB6" s="591"/>
      <c r="DC6" s="591"/>
      <c r="DD6" s="591"/>
      <c r="DE6" s="591"/>
      <c r="DF6" s="591"/>
      <c r="DG6" s="295" t="s">
        <v>1969</v>
      </c>
      <c r="DH6" s="295" t="s">
        <v>1972</v>
      </c>
      <c r="DI6" s="295"/>
    </row>
    <row r="7" spans="1:115" ht="110.45">
      <c r="B7" s="20">
        <v>7</v>
      </c>
      <c r="C7" s="20" t="s">
        <v>81</v>
      </c>
      <c r="D7" s="149" t="s">
        <v>1946</v>
      </c>
      <c r="E7" s="20" t="s">
        <v>1973</v>
      </c>
      <c r="F7" s="25" t="s">
        <v>88</v>
      </c>
      <c r="G7" s="25" t="s">
        <v>1802</v>
      </c>
      <c r="H7" s="21" t="s">
        <v>20</v>
      </c>
      <c r="I7" s="21" t="s">
        <v>5</v>
      </c>
      <c r="J7" s="21" t="s">
        <v>168</v>
      </c>
      <c r="K7" s="29" t="s">
        <v>1974</v>
      </c>
      <c r="L7" s="30" t="s">
        <v>1975</v>
      </c>
      <c r="M7" s="38">
        <v>2490</v>
      </c>
      <c r="N7" s="38">
        <v>0</v>
      </c>
      <c r="O7" s="38">
        <v>0</v>
      </c>
      <c r="P7" s="22" t="s">
        <v>182</v>
      </c>
      <c r="Q7" s="22" t="s">
        <v>182</v>
      </c>
      <c r="R7" s="22" t="s">
        <v>1815</v>
      </c>
      <c r="S7" s="22" t="s">
        <v>1976</v>
      </c>
      <c r="T7" s="22" t="s">
        <v>1950</v>
      </c>
      <c r="U7" s="25">
        <v>2021</v>
      </c>
      <c r="V7" s="25">
        <v>2022</v>
      </c>
      <c r="W7" s="25">
        <v>1</v>
      </c>
      <c r="X7" s="25"/>
      <c r="Y7" s="25"/>
      <c r="Z7" s="25"/>
      <c r="AA7" s="25"/>
      <c r="AB7" s="25"/>
      <c r="AC7" s="25"/>
      <c r="AD7" s="25"/>
      <c r="AE7" s="24">
        <f t="shared" si="0"/>
        <v>0</v>
      </c>
      <c r="AF7" s="27"/>
      <c r="AG7" s="23">
        <v>44905</v>
      </c>
      <c r="AH7" s="27">
        <v>44708</v>
      </c>
      <c r="AI7" s="27">
        <v>44708</v>
      </c>
      <c r="AJ7" s="24">
        <v>1</v>
      </c>
      <c r="AK7" s="24">
        <v>0.83</v>
      </c>
      <c r="AL7" s="24">
        <v>1</v>
      </c>
      <c r="AM7" s="260">
        <f t="shared" si="1"/>
        <v>0</v>
      </c>
      <c r="AN7" s="25">
        <f t="shared" si="2"/>
        <v>-197</v>
      </c>
      <c r="AO7" s="291">
        <f t="shared" si="3"/>
        <v>-197</v>
      </c>
      <c r="AP7" s="732">
        <f t="shared" si="4"/>
        <v>0</v>
      </c>
      <c r="AQ7" s="299"/>
      <c r="AR7" s="299"/>
      <c r="AS7" s="897"/>
      <c r="AT7" s="26">
        <v>0</v>
      </c>
      <c r="AU7" s="26">
        <f t="shared" si="5"/>
        <v>2490</v>
      </c>
      <c r="AV7" s="26">
        <v>2490</v>
      </c>
      <c r="AW7" s="24">
        <f t="shared" si="7"/>
        <v>0</v>
      </c>
      <c r="AX7" s="25">
        <v>0</v>
      </c>
      <c r="AY7" s="25">
        <f>HLOOKUP(J7,Pesos!$C$4:$H$8,3,FALSE)*AX7</f>
        <v>0</v>
      </c>
      <c r="AZ7" s="25">
        <v>0</v>
      </c>
      <c r="BA7" s="25">
        <f>HLOOKUP(J7,Pesos!$C$4:$H$8,4,FALSE)*AZ7</f>
        <v>0</v>
      </c>
      <c r="BB7" s="25">
        <v>0</v>
      </c>
      <c r="BC7" s="25">
        <f>HLOOKUP(J7,Pesos!$C$4:$H$8,5,FALSE)*BB7</f>
        <v>0</v>
      </c>
      <c r="BD7" s="123">
        <f t="shared" si="8"/>
        <v>0</v>
      </c>
      <c r="BE7" s="22"/>
      <c r="BF7" s="716">
        <f>VLOOKUP(P7,Pases_Produccion_22_10!$Q$7:$R$23,2,FALSE)</f>
        <v>0.97187499999999993</v>
      </c>
      <c r="BG7" s="591"/>
      <c r="BH7" s="591"/>
      <c r="BI7" s="591"/>
      <c r="BJ7" s="591"/>
      <c r="BK7" s="591"/>
      <c r="BL7" s="591"/>
      <c r="BM7" s="591"/>
      <c r="BN7" s="591"/>
      <c r="BO7" s="591"/>
      <c r="BP7" s="591"/>
      <c r="BQ7" s="591"/>
      <c r="BR7" s="591"/>
      <c r="BS7" s="591"/>
      <c r="BT7" s="591"/>
      <c r="BU7" s="591"/>
      <c r="BV7" s="591"/>
      <c r="BW7" s="591"/>
      <c r="BX7" s="591"/>
      <c r="BY7" s="591"/>
      <c r="BZ7" s="591"/>
      <c r="CA7" s="591"/>
      <c r="CB7" s="591"/>
      <c r="CC7" s="591"/>
      <c r="CD7" s="591"/>
      <c r="CE7" s="591"/>
      <c r="CF7" s="591"/>
      <c r="CG7" s="591"/>
      <c r="CH7" s="591"/>
      <c r="CI7" s="591"/>
      <c r="CJ7" s="591"/>
      <c r="CK7" s="591"/>
      <c r="CL7" s="591"/>
      <c r="CM7" s="591"/>
      <c r="CN7" s="591"/>
      <c r="CO7" s="591"/>
      <c r="CP7" s="591"/>
      <c r="CQ7" s="591"/>
      <c r="CR7" s="591"/>
      <c r="CS7" s="591"/>
      <c r="CT7" s="591"/>
      <c r="CU7" s="591"/>
      <c r="CV7" s="591"/>
      <c r="CW7" s="591"/>
      <c r="CX7" s="591"/>
      <c r="CY7" s="591"/>
      <c r="CZ7" s="591"/>
      <c r="DA7" s="591"/>
      <c r="DB7" s="591"/>
      <c r="DC7" s="591"/>
      <c r="DD7" s="591"/>
      <c r="DE7" s="591"/>
      <c r="DF7" s="591"/>
      <c r="DG7" s="295" t="s">
        <v>1951</v>
      </c>
      <c r="DH7" s="295" t="s">
        <v>1977</v>
      </c>
      <c r="DI7" s="295"/>
    </row>
    <row r="8" spans="1:115" ht="27.75" customHeight="1">
      <c r="B8" s="20">
        <v>8</v>
      </c>
      <c r="C8" s="29" t="s">
        <v>81</v>
      </c>
      <c r="D8" s="149" t="s">
        <v>1946</v>
      </c>
      <c r="E8" s="20" t="s">
        <v>1978</v>
      </c>
      <c r="F8" s="25" t="s">
        <v>82</v>
      </c>
      <c r="G8" s="373" t="s">
        <v>1979</v>
      </c>
      <c r="H8" s="21" t="s">
        <v>20</v>
      </c>
      <c r="I8" s="21" t="s">
        <v>23</v>
      </c>
      <c r="J8" s="21" t="s">
        <v>312</v>
      </c>
      <c r="K8" s="21" t="s">
        <v>1967</v>
      </c>
      <c r="L8" s="30" t="s">
        <v>1980</v>
      </c>
      <c r="M8" s="38">
        <v>0</v>
      </c>
      <c r="N8" s="38">
        <v>0</v>
      </c>
      <c r="O8" s="38">
        <v>0</v>
      </c>
      <c r="P8" s="22" t="s">
        <v>136</v>
      </c>
      <c r="Q8" s="22" t="s">
        <v>182</v>
      </c>
      <c r="R8" s="22" t="s">
        <v>1981</v>
      </c>
      <c r="S8" s="22" t="s">
        <v>31</v>
      </c>
      <c r="T8" s="22" t="s">
        <v>1982</v>
      </c>
      <c r="U8" s="25">
        <v>2021</v>
      </c>
      <c r="V8" s="25">
        <v>2022</v>
      </c>
      <c r="W8" s="25">
        <v>1</v>
      </c>
      <c r="AE8" s="24">
        <f t="shared" si="0"/>
        <v>0</v>
      </c>
      <c r="AF8" s="376"/>
      <c r="AG8" s="23">
        <v>44439</v>
      </c>
      <c r="AH8" s="23">
        <v>44610</v>
      </c>
      <c r="AI8" s="23">
        <v>44617</v>
      </c>
      <c r="AJ8" s="24">
        <v>1</v>
      </c>
      <c r="AK8" s="24">
        <v>0.01</v>
      </c>
      <c r="AL8" s="24">
        <v>1</v>
      </c>
      <c r="AM8" s="260">
        <f t="shared" si="1"/>
        <v>0</v>
      </c>
      <c r="AN8" s="25">
        <f t="shared" si="2"/>
        <v>171</v>
      </c>
      <c r="AO8" s="291">
        <f t="shared" si="3"/>
        <v>178</v>
      </c>
      <c r="AP8" s="732">
        <f t="shared" si="4"/>
        <v>4.0935672514619881E-2</v>
      </c>
      <c r="AQ8" s="299"/>
      <c r="AR8" s="299"/>
      <c r="AS8" s="897"/>
      <c r="AT8" s="746">
        <v>0</v>
      </c>
      <c r="AU8" s="746">
        <v>4100</v>
      </c>
      <c r="AV8" s="746">
        <v>4100</v>
      </c>
      <c r="AW8" s="24">
        <f t="shared" si="7"/>
        <v>0</v>
      </c>
      <c r="AX8" s="25">
        <v>1</v>
      </c>
      <c r="AY8" s="25">
        <f>HLOOKUP(J8,Pesos!$C$4:$H$8,3,FALSE)*AX8</f>
        <v>4</v>
      </c>
      <c r="AZ8" s="25">
        <v>1</v>
      </c>
      <c r="BA8" s="25">
        <f>HLOOKUP(J8,Pesos!$C$4:$H$8,4,FALSE)*AZ8</f>
        <v>2.63</v>
      </c>
      <c r="BB8" s="25">
        <v>3</v>
      </c>
      <c r="BC8" s="25">
        <f>HLOOKUP(J8,Pesos!$C$4:$H$8,5,FALSE)*BB8</f>
        <v>4.5</v>
      </c>
      <c r="BD8" s="123">
        <f t="shared" si="8"/>
        <v>11.129999999999999</v>
      </c>
      <c r="BE8" s="22"/>
      <c r="BF8" s="716">
        <f>VLOOKUP(P8,Pases_Produccion_22_10!$Q$7:$R$23,2,FALSE)</f>
        <v>0.75862068965517238</v>
      </c>
      <c r="BG8" s="591"/>
      <c r="BH8" s="591"/>
      <c r="BI8" s="591"/>
      <c r="BJ8" s="591"/>
      <c r="BK8" s="591"/>
      <c r="BL8" s="591"/>
      <c r="BM8" s="591"/>
      <c r="BN8" s="591"/>
      <c r="BO8" s="591"/>
      <c r="BP8" s="591"/>
      <c r="BQ8" s="591"/>
      <c r="BR8" s="591"/>
      <c r="BS8" s="591"/>
      <c r="BT8" s="591"/>
      <c r="BU8" s="591"/>
      <c r="BV8" s="591"/>
      <c r="BW8" s="591"/>
      <c r="BX8" s="591"/>
      <c r="BY8" s="591"/>
      <c r="BZ8" s="591"/>
      <c r="CA8" s="591"/>
      <c r="CB8" s="591"/>
      <c r="CC8" s="591"/>
      <c r="CD8" s="591"/>
      <c r="CE8" s="591"/>
      <c r="CF8" s="591"/>
      <c r="CG8" s="591"/>
      <c r="CH8" s="591"/>
      <c r="CI8" s="591"/>
      <c r="CJ8" s="591"/>
      <c r="CK8" s="591"/>
      <c r="CL8" s="591"/>
      <c r="CM8" s="591"/>
      <c r="CN8" s="591"/>
      <c r="CO8" s="591"/>
      <c r="CP8" s="591"/>
      <c r="CQ8" s="591"/>
      <c r="CR8" s="591"/>
      <c r="CS8" s="591"/>
      <c r="CT8" s="591"/>
      <c r="CU8" s="591"/>
      <c r="CV8" s="591"/>
      <c r="CW8" s="591"/>
      <c r="CX8" s="591"/>
      <c r="CY8" s="591"/>
      <c r="CZ8" s="591"/>
      <c r="DA8" s="591"/>
      <c r="DB8" s="591"/>
      <c r="DC8" s="591"/>
      <c r="DD8" s="591"/>
      <c r="DE8" s="591"/>
      <c r="DF8" s="591"/>
      <c r="DG8" s="295" t="s">
        <v>1969</v>
      </c>
      <c r="DH8" s="295"/>
      <c r="DI8" s="295"/>
    </row>
    <row r="9" spans="1:115" ht="27.75" customHeight="1">
      <c r="B9" s="20">
        <v>9</v>
      </c>
      <c r="C9" s="20" t="s">
        <v>81</v>
      </c>
      <c r="D9" s="149" t="s">
        <v>1946</v>
      </c>
      <c r="E9" s="20"/>
      <c r="F9" s="25" t="s">
        <v>82</v>
      </c>
      <c r="G9" s="25" t="s">
        <v>1983</v>
      </c>
      <c r="H9" s="21" t="s">
        <v>20</v>
      </c>
      <c r="I9" s="21" t="s">
        <v>21</v>
      </c>
      <c r="J9" s="21" t="s">
        <v>313</v>
      </c>
      <c r="K9" s="21" t="s">
        <v>1984</v>
      </c>
      <c r="L9" s="30" t="s">
        <v>1985</v>
      </c>
      <c r="M9" s="38">
        <v>0</v>
      </c>
      <c r="N9" s="38">
        <v>0</v>
      </c>
      <c r="O9" s="38">
        <v>0</v>
      </c>
      <c r="P9" s="22" t="s">
        <v>182</v>
      </c>
      <c r="Q9" s="22" t="s">
        <v>182</v>
      </c>
      <c r="R9" s="22" t="s">
        <v>1986</v>
      </c>
      <c r="S9" s="22" t="s">
        <v>1986</v>
      </c>
      <c r="T9" s="22" t="s">
        <v>1987</v>
      </c>
      <c r="U9" s="25">
        <v>2021</v>
      </c>
      <c r="V9" s="25">
        <v>2022</v>
      </c>
      <c r="W9" s="25">
        <v>1</v>
      </c>
      <c r="X9" s="25"/>
      <c r="Y9" s="25"/>
      <c r="Z9" s="25"/>
      <c r="AA9" s="25"/>
      <c r="AB9" s="25"/>
      <c r="AC9" s="25"/>
      <c r="AD9" s="25"/>
      <c r="AE9" s="24">
        <f t="shared" si="0"/>
        <v>0</v>
      </c>
      <c r="AF9" s="27"/>
      <c r="AG9" s="23">
        <v>44392</v>
      </c>
      <c r="AH9" s="27">
        <v>44215</v>
      </c>
      <c r="AI9" s="27">
        <v>44215</v>
      </c>
      <c r="AJ9" s="24">
        <v>1</v>
      </c>
      <c r="AK9" s="24">
        <v>0.9</v>
      </c>
      <c r="AL9" s="24">
        <v>1</v>
      </c>
      <c r="AM9" s="260">
        <f t="shared" si="1"/>
        <v>0</v>
      </c>
      <c r="AN9" s="25">
        <f t="shared" si="2"/>
        <v>-177</v>
      </c>
      <c r="AO9" s="291">
        <f t="shared" si="3"/>
        <v>-177</v>
      </c>
      <c r="AP9" s="732">
        <f t="shared" si="4"/>
        <v>0</v>
      </c>
      <c r="AQ9" s="299"/>
      <c r="AR9" s="299"/>
      <c r="AS9" s="897"/>
      <c r="AT9" s="26"/>
      <c r="AU9" s="26">
        <f t="shared" si="5"/>
        <v>0</v>
      </c>
      <c r="AV9" s="26">
        <f t="shared" si="6"/>
        <v>0</v>
      </c>
      <c r="AW9" s="24">
        <f t="shared" si="7"/>
        <v>0</v>
      </c>
      <c r="AX9" s="25"/>
      <c r="AY9" s="25">
        <f>HLOOKUP(J9,Pesos!$C$4:$H$8,3,FALSE)*AX9</f>
        <v>0</v>
      </c>
      <c r="AZ9" s="25"/>
      <c r="BA9" s="25">
        <f>HLOOKUP(J9,Pesos!$C$4:$H$8,4,FALSE)*AZ9</f>
        <v>0</v>
      </c>
      <c r="BB9" s="25"/>
      <c r="BC9" s="25">
        <f>HLOOKUP(J9,Pesos!$C$4:$H$8,5,FALSE)*BB9</f>
        <v>0</v>
      </c>
      <c r="BD9" s="123">
        <f t="shared" si="8"/>
        <v>0</v>
      </c>
      <c r="BE9" s="22"/>
      <c r="BF9" s="716">
        <f>VLOOKUP(P9,Pases_Produccion_22_10!$Q$7:$R$23,2,FALSE)</f>
        <v>0.97187499999999993</v>
      </c>
      <c r="BG9" s="591"/>
      <c r="BH9" s="591"/>
      <c r="BI9" s="591"/>
      <c r="BJ9" s="591"/>
      <c r="BK9" s="591"/>
      <c r="BL9" s="591"/>
      <c r="BM9" s="591"/>
      <c r="BN9" s="591"/>
      <c r="BO9" s="591"/>
      <c r="BP9" s="591"/>
      <c r="BQ9" s="591"/>
      <c r="BR9" s="591"/>
      <c r="BS9" s="591"/>
      <c r="BT9" s="591"/>
      <c r="BU9" s="591"/>
      <c r="BV9" s="591"/>
      <c r="BW9" s="591"/>
      <c r="BX9" s="591"/>
      <c r="BY9" s="591"/>
      <c r="BZ9" s="591"/>
      <c r="CA9" s="591"/>
      <c r="CB9" s="591"/>
      <c r="CC9" s="591"/>
      <c r="CD9" s="591"/>
      <c r="CE9" s="591"/>
      <c r="CF9" s="591"/>
      <c r="CG9" s="591"/>
      <c r="CH9" s="591"/>
      <c r="CI9" s="591"/>
      <c r="CJ9" s="591"/>
      <c r="CK9" s="591"/>
      <c r="CL9" s="591"/>
      <c r="CM9" s="591"/>
      <c r="CN9" s="591"/>
      <c r="CO9" s="591"/>
      <c r="CP9" s="591"/>
      <c r="CQ9" s="591"/>
      <c r="CR9" s="591"/>
      <c r="CS9" s="591"/>
      <c r="CT9" s="591"/>
      <c r="CU9" s="591"/>
      <c r="CV9" s="591"/>
      <c r="CW9" s="591"/>
      <c r="CX9" s="591"/>
      <c r="CY9" s="591"/>
      <c r="CZ9" s="591"/>
      <c r="DA9" s="591"/>
      <c r="DB9" s="591"/>
      <c r="DC9" s="591"/>
      <c r="DD9" s="591"/>
      <c r="DE9" s="591"/>
      <c r="DF9" s="591"/>
      <c r="DG9" s="295" t="s">
        <v>1969</v>
      </c>
      <c r="DH9" s="295"/>
      <c r="DI9" s="295"/>
    </row>
    <row r="10" spans="1:115" ht="153.75" customHeight="1">
      <c r="A10" s="337"/>
      <c r="B10" s="20">
        <v>10</v>
      </c>
      <c r="C10" s="379" t="s">
        <v>81</v>
      </c>
      <c r="D10" s="381" t="s">
        <v>1946</v>
      </c>
      <c r="E10" s="338" t="s">
        <v>1988</v>
      </c>
      <c r="F10" s="339" t="s">
        <v>82</v>
      </c>
      <c r="G10" s="383" t="s">
        <v>1979</v>
      </c>
      <c r="H10" s="386" t="s">
        <v>12</v>
      </c>
      <c r="I10" s="386" t="s">
        <v>13</v>
      </c>
      <c r="J10" s="386" t="s">
        <v>312</v>
      </c>
      <c r="K10" s="386" t="s">
        <v>208</v>
      </c>
      <c r="L10" s="388" t="s">
        <v>1989</v>
      </c>
      <c r="M10" s="38">
        <v>0</v>
      </c>
      <c r="N10" s="38">
        <v>0</v>
      </c>
      <c r="O10" s="38">
        <v>0</v>
      </c>
      <c r="P10" s="340" t="s">
        <v>139</v>
      </c>
      <c r="Q10" s="340" t="s">
        <v>139</v>
      </c>
      <c r="R10" s="340" t="s">
        <v>1218</v>
      </c>
      <c r="S10" s="340" t="s">
        <v>1990</v>
      </c>
      <c r="T10" s="340" t="s">
        <v>208</v>
      </c>
      <c r="U10" s="339">
        <v>2021</v>
      </c>
      <c r="V10" s="25">
        <v>2022</v>
      </c>
      <c r="W10" s="25">
        <v>1</v>
      </c>
      <c r="X10" s="339"/>
      <c r="Y10" s="339"/>
      <c r="Z10" s="339"/>
      <c r="AA10" s="339"/>
      <c r="AB10" s="339"/>
      <c r="AC10" s="339"/>
      <c r="AD10" s="339"/>
      <c r="AE10" s="24">
        <f t="shared" si="0"/>
        <v>0</v>
      </c>
      <c r="AF10" s="390"/>
      <c r="AG10" s="392">
        <v>44298</v>
      </c>
      <c r="AH10" s="392">
        <v>44814</v>
      </c>
      <c r="AI10" s="392"/>
      <c r="AJ10" s="394">
        <v>1</v>
      </c>
      <c r="AK10" s="394">
        <v>0.81</v>
      </c>
      <c r="AL10" s="394">
        <v>0.98</v>
      </c>
      <c r="AM10" s="260">
        <f t="shared" si="1"/>
        <v>2.0000000000000018E-2</v>
      </c>
      <c r="AN10" s="25">
        <f t="shared" si="2"/>
        <v>516</v>
      </c>
      <c r="AO10" s="291">
        <f t="shared" si="3"/>
        <v>-44298</v>
      </c>
      <c r="AP10" s="732">
        <f t="shared" si="4"/>
        <v>-86.848837209302332</v>
      </c>
      <c r="AQ10" s="299"/>
      <c r="AR10" s="299"/>
      <c r="AS10" s="898"/>
      <c r="AT10" s="396">
        <v>0</v>
      </c>
      <c r="AU10" s="26">
        <f t="shared" si="5"/>
        <v>0</v>
      </c>
      <c r="AV10" s="26">
        <f t="shared" si="6"/>
        <v>0</v>
      </c>
      <c r="AW10" s="24">
        <f t="shared" si="7"/>
        <v>0</v>
      </c>
      <c r="AX10" s="339">
        <v>0</v>
      </c>
      <c r="AY10" s="25">
        <f>HLOOKUP(J10,Pesos!$C$4:$H$8,3,FALSE)*AX10</f>
        <v>0</v>
      </c>
      <c r="AZ10" s="339">
        <v>0</v>
      </c>
      <c r="BA10" s="25">
        <f>HLOOKUP(J10,Pesos!$C$4:$H$8,4,FALSE)*AZ10</f>
        <v>0</v>
      </c>
      <c r="BB10" s="339">
        <v>0</v>
      </c>
      <c r="BC10" s="25">
        <f>HLOOKUP(J10,Pesos!$C$4:$H$8,5,FALSE)*BB10</f>
        <v>0</v>
      </c>
      <c r="BD10" s="123">
        <f t="shared" si="8"/>
        <v>0</v>
      </c>
      <c r="BE10" s="340"/>
      <c r="BF10" s="716">
        <f>VLOOKUP(P10,Pases_Produccion_22_10!$Q$7:$R$23,2,FALSE)</f>
        <v>0.93611111111111123</v>
      </c>
      <c r="BG10" s="591"/>
      <c r="BH10" s="591"/>
      <c r="BI10" s="591"/>
      <c r="BJ10" s="591"/>
      <c r="BK10" s="591"/>
      <c r="BL10" s="591"/>
      <c r="BM10" s="591"/>
      <c r="BN10" s="591"/>
      <c r="BO10" s="591"/>
      <c r="BP10" s="591"/>
      <c r="BQ10" s="591"/>
      <c r="BR10" s="591"/>
      <c r="BS10" s="591"/>
      <c r="BT10" s="591"/>
      <c r="BU10" s="591"/>
      <c r="BV10" s="591"/>
      <c r="BW10" s="591"/>
      <c r="BX10" s="591"/>
      <c r="BY10" s="591"/>
      <c r="BZ10" s="591"/>
      <c r="CA10" s="591"/>
      <c r="CB10" s="591"/>
      <c r="CC10" s="591"/>
      <c r="CD10" s="591"/>
      <c r="CE10" s="591"/>
      <c r="CF10" s="591"/>
      <c r="CG10" s="591"/>
      <c r="CH10" s="591"/>
      <c r="CI10" s="591"/>
      <c r="CJ10" s="591"/>
      <c r="CK10" s="591"/>
      <c r="CL10" s="591"/>
      <c r="CM10" s="591"/>
      <c r="CN10" s="591"/>
      <c r="CO10" s="591"/>
      <c r="CP10" s="591"/>
      <c r="CQ10" s="591"/>
      <c r="CR10" s="591"/>
      <c r="CS10" s="591"/>
      <c r="CT10" s="591"/>
      <c r="CU10" s="591"/>
      <c r="CV10" s="591"/>
      <c r="CW10" s="591"/>
      <c r="CX10" s="591"/>
      <c r="CY10" s="591"/>
      <c r="CZ10" s="591"/>
      <c r="DA10" s="591"/>
      <c r="DB10" s="591"/>
      <c r="DC10" s="591"/>
      <c r="DD10" s="591"/>
      <c r="DE10" s="591"/>
      <c r="DF10" s="591"/>
      <c r="DG10" s="295" t="s">
        <v>1969</v>
      </c>
      <c r="DH10" s="710" t="s">
        <v>1991</v>
      </c>
      <c r="DI10" s="295" t="s">
        <v>1992</v>
      </c>
    </row>
    <row r="11" spans="1:115" ht="150" customHeight="1">
      <c r="B11" s="20">
        <v>11</v>
      </c>
      <c r="C11" s="29" t="s">
        <v>81</v>
      </c>
      <c r="D11" s="149" t="s">
        <v>1946</v>
      </c>
      <c r="E11" s="20" t="s">
        <v>1993</v>
      </c>
      <c r="F11" s="25" t="s">
        <v>1948</v>
      </c>
      <c r="G11" s="25" t="s">
        <v>1979</v>
      </c>
      <c r="H11" s="21" t="s">
        <v>20</v>
      </c>
      <c r="I11" s="21" t="s">
        <v>23</v>
      </c>
      <c r="J11" s="21" t="s">
        <v>312</v>
      </c>
      <c r="K11" s="21" t="s">
        <v>216</v>
      </c>
      <c r="L11" s="30" t="s">
        <v>1994</v>
      </c>
      <c r="M11" s="662">
        <v>42000</v>
      </c>
      <c r="N11" s="38">
        <v>0</v>
      </c>
      <c r="O11" s="38">
        <v>0</v>
      </c>
      <c r="P11" s="22" t="s">
        <v>139</v>
      </c>
      <c r="Q11" s="22" t="s">
        <v>139</v>
      </c>
      <c r="R11" s="22" t="s">
        <v>1995</v>
      </c>
      <c r="S11" s="22" t="s">
        <v>1995</v>
      </c>
      <c r="T11" s="22" t="s">
        <v>216</v>
      </c>
      <c r="U11" s="25">
        <v>2021</v>
      </c>
      <c r="V11" s="25">
        <v>2022</v>
      </c>
      <c r="W11" s="25">
        <v>1</v>
      </c>
      <c r="X11" s="25"/>
      <c r="Y11" s="25"/>
      <c r="Z11" s="25"/>
      <c r="AA11" s="25"/>
      <c r="AB11" s="25"/>
      <c r="AC11" s="25"/>
      <c r="AD11" s="25"/>
      <c r="AE11" s="24">
        <f t="shared" si="0"/>
        <v>0</v>
      </c>
      <c r="AF11" s="27"/>
      <c r="AG11" s="23">
        <v>44431</v>
      </c>
      <c r="AH11" s="23">
        <v>44726</v>
      </c>
      <c r="AI11" s="23">
        <v>44726</v>
      </c>
      <c r="AJ11" s="24">
        <v>1</v>
      </c>
      <c r="AK11" s="24">
        <v>0.9</v>
      </c>
      <c r="AL11" s="24">
        <v>1</v>
      </c>
      <c r="AM11" s="260">
        <f t="shared" si="1"/>
        <v>0</v>
      </c>
      <c r="AN11" s="25">
        <f t="shared" si="2"/>
        <v>295</v>
      </c>
      <c r="AO11" s="291">
        <f t="shared" si="3"/>
        <v>295</v>
      </c>
      <c r="AP11" s="732">
        <f t="shared" si="4"/>
        <v>0</v>
      </c>
      <c r="AQ11" s="299"/>
      <c r="AR11" s="299"/>
      <c r="AS11" s="897" t="s">
        <v>1996</v>
      </c>
      <c r="AT11" s="26">
        <v>0</v>
      </c>
      <c r="AU11" s="26">
        <f t="shared" si="5"/>
        <v>42000</v>
      </c>
      <c r="AV11" s="26">
        <f t="shared" si="6"/>
        <v>0</v>
      </c>
      <c r="AW11" s="24">
        <f t="shared" si="7"/>
        <v>-1</v>
      </c>
      <c r="AX11" s="25">
        <v>0</v>
      </c>
      <c r="AY11" s="25">
        <f>HLOOKUP(J11,Pesos!$C$4:$H$8,3,FALSE)*AX11</f>
        <v>0</v>
      </c>
      <c r="AZ11" s="25">
        <v>0</v>
      </c>
      <c r="BA11" s="25">
        <f>HLOOKUP(J11,Pesos!$C$4:$H$8,4,FALSE)*AZ11</f>
        <v>0</v>
      </c>
      <c r="BB11" s="25">
        <v>0</v>
      </c>
      <c r="BC11" s="25">
        <f>HLOOKUP(J11,Pesos!$C$4:$H$8,5,FALSE)*BB11</f>
        <v>0</v>
      </c>
      <c r="BD11" s="123">
        <f t="shared" si="8"/>
        <v>0</v>
      </c>
      <c r="BE11" s="22"/>
      <c r="BF11" s="716">
        <f>VLOOKUP(P11,Pases_Produccion_22_10!$Q$7:$R$23,2,FALSE)</f>
        <v>0.93611111111111123</v>
      </c>
      <c r="BG11" s="591"/>
      <c r="BH11" s="591"/>
      <c r="BI11" s="591"/>
      <c r="BJ11" s="591"/>
      <c r="BK11" s="591"/>
      <c r="BL11" s="591"/>
      <c r="BM11" s="591"/>
      <c r="BN11" s="591"/>
      <c r="BO11" s="591"/>
      <c r="BP11" s="591"/>
      <c r="BQ11" s="591"/>
      <c r="BR11" s="591"/>
      <c r="BS11" s="591"/>
      <c r="BT11" s="591"/>
      <c r="BU11" s="591"/>
      <c r="BV11" s="591"/>
      <c r="BW11" s="591"/>
      <c r="BX11" s="591"/>
      <c r="BY11" s="591"/>
      <c r="BZ11" s="591"/>
      <c r="CA11" s="591"/>
      <c r="CB11" s="591"/>
      <c r="CC11" s="591"/>
      <c r="CD11" s="591"/>
      <c r="CE11" s="591"/>
      <c r="CF11" s="591"/>
      <c r="CG11" s="591"/>
      <c r="CH11" s="591"/>
      <c r="CI11" s="591"/>
      <c r="CJ11" s="591"/>
      <c r="CK11" s="591"/>
      <c r="CL11" s="591"/>
      <c r="CM11" s="591"/>
      <c r="CN11" s="591"/>
      <c r="CO11" s="591"/>
      <c r="CP11" s="591"/>
      <c r="CQ11" s="591"/>
      <c r="CR11" s="591"/>
      <c r="CS11" s="591"/>
      <c r="CT11" s="591"/>
      <c r="CU11" s="591"/>
      <c r="CV11" s="591"/>
      <c r="CW11" s="591"/>
      <c r="CX11" s="591"/>
      <c r="CY11" s="591"/>
      <c r="CZ11" s="591"/>
      <c r="DA11" s="591"/>
      <c r="DB11" s="591"/>
      <c r="DC11" s="591"/>
      <c r="DD11" s="591"/>
      <c r="DE11" s="591"/>
      <c r="DF11" s="591"/>
      <c r="DG11" s="295" t="s">
        <v>1969</v>
      </c>
      <c r="DH11" s="725" t="s">
        <v>1997</v>
      </c>
      <c r="DI11" s="295" t="s">
        <v>1992</v>
      </c>
    </row>
    <row r="12" spans="1:115" ht="82.9">
      <c r="B12" s="20">
        <v>12</v>
      </c>
      <c r="C12" s="29" t="s">
        <v>81</v>
      </c>
      <c r="D12" s="149" t="s">
        <v>1946</v>
      </c>
      <c r="E12" s="20" t="s">
        <v>1998</v>
      </c>
      <c r="F12" s="25" t="s">
        <v>82</v>
      </c>
      <c r="G12" s="25" t="s">
        <v>1979</v>
      </c>
      <c r="H12" s="21" t="s">
        <v>24</v>
      </c>
      <c r="I12" s="21" t="s">
        <v>13</v>
      </c>
      <c r="J12" s="21" t="s">
        <v>312</v>
      </c>
      <c r="K12" s="21" t="s">
        <v>1999</v>
      </c>
      <c r="L12" s="30" t="s">
        <v>84</v>
      </c>
      <c r="M12" s="38">
        <v>0</v>
      </c>
      <c r="N12" s="38">
        <v>0</v>
      </c>
      <c r="O12" s="38">
        <v>0</v>
      </c>
      <c r="P12" s="22" t="s">
        <v>1798</v>
      </c>
      <c r="Q12" s="22" t="s">
        <v>139</v>
      </c>
      <c r="R12" s="22" t="s">
        <v>2000</v>
      </c>
      <c r="S12" s="22" t="s">
        <v>45</v>
      </c>
      <c r="T12" s="21" t="s">
        <v>1999</v>
      </c>
      <c r="U12" s="25">
        <v>2021</v>
      </c>
      <c r="V12" s="25">
        <v>2022</v>
      </c>
      <c r="W12" s="25">
        <v>1</v>
      </c>
      <c r="X12" s="25"/>
      <c r="Y12" s="25"/>
      <c r="Z12" s="25"/>
      <c r="AA12" s="25"/>
      <c r="AB12" s="25"/>
      <c r="AC12" s="25"/>
      <c r="AD12" s="25"/>
      <c r="AE12" s="24">
        <f t="shared" si="0"/>
        <v>0</v>
      </c>
      <c r="AF12" s="27">
        <v>44457</v>
      </c>
      <c r="AG12" s="23">
        <v>44457</v>
      </c>
      <c r="AH12" s="23"/>
      <c r="AI12" s="23"/>
      <c r="AJ12" s="24">
        <v>0.9</v>
      </c>
      <c r="AK12" s="24">
        <v>0.65</v>
      </c>
      <c r="AL12" s="24">
        <v>0.9</v>
      </c>
      <c r="AM12" s="260">
        <f t="shared" si="1"/>
        <v>0</v>
      </c>
      <c r="AN12" s="25">
        <f t="shared" si="2"/>
        <v>-44457</v>
      </c>
      <c r="AO12" s="291">
        <f t="shared" si="3"/>
        <v>-44457</v>
      </c>
      <c r="AP12" s="732">
        <f t="shared" si="4"/>
        <v>0</v>
      </c>
      <c r="AQ12" s="299"/>
      <c r="AR12" s="299"/>
      <c r="AS12" s="897" t="s">
        <v>338</v>
      </c>
      <c r="AT12" s="26">
        <v>0</v>
      </c>
      <c r="AU12" s="26">
        <f t="shared" si="5"/>
        <v>0</v>
      </c>
      <c r="AV12" s="26">
        <f t="shared" si="6"/>
        <v>0</v>
      </c>
      <c r="AW12" s="24">
        <f t="shared" si="7"/>
        <v>0</v>
      </c>
      <c r="AX12" s="25">
        <v>0</v>
      </c>
      <c r="AY12" s="25">
        <f>HLOOKUP(J12,Pesos!$C$4:$H$8,3,FALSE)*AX12</f>
        <v>0</v>
      </c>
      <c r="AZ12" s="25">
        <v>0</v>
      </c>
      <c r="BA12" s="25">
        <f>HLOOKUP(J12,Pesos!$C$4:$H$8,4,FALSE)*AZ12</f>
        <v>0</v>
      </c>
      <c r="BB12" s="25">
        <v>0</v>
      </c>
      <c r="BC12" s="25">
        <f>HLOOKUP(J12,Pesos!$C$4:$H$8,5,FALSE)*BB12</f>
        <v>0</v>
      </c>
      <c r="BD12" s="123">
        <f t="shared" si="8"/>
        <v>0</v>
      </c>
      <c r="BE12" s="22"/>
      <c r="BF12" s="716" t="e">
        <f>VLOOKUP(P12,Pases_Produccion_22_10!$Q$7:$R$23,2,FALSE)</f>
        <v>#N/A</v>
      </c>
      <c r="BG12" s="591"/>
      <c r="BH12" s="591"/>
      <c r="BI12" s="591"/>
      <c r="BJ12" s="591"/>
      <c r="BK12" s="591"/>
      <c r="BL12" s="591"/>
      <c r="BM12" s="591"/>
      <c r="BN12" s="591"/>
      <c r="BO12" s="591"/>
      <c r="BP12" s="591"/>
      <c r="BQ12" s="591"/>
      <c r="BR12" s="591"/>
      <c r="BS12" s="591"/>
      <c r="BT12" s="591"/>
      <c r="BU12" s="591"/>
      <c r="BV12" s="591"/>
      <c r="BW12" s="591"/>
      <c r="BX12" s="591"/>
      <c r="BY12" s="591"/>
      <c r="BZ12" s="591"/>
      <c r="CA12" s="591"/>
      <c r="CB12" s="591"/>
      <c r="CC12" s="591"/>
      <c r="CD12" s="591"/>
      <c r="CE12" s="591"/>
      <c r="CF12" s="591"/>
      <c r="CG12" s="591"/>
      <c r="CH12" s="591"/>
      <c r="CI12" s="591"/>
      <c r="CJ12" s="591"/>
      <c r="CK12" s="591"/>
      <c r="CL12" s="591"/>
      <c r="CM12" s="591"/>
      <c r="CN12" s="591"/>
      <c r="CO12" s="591"/>
      <c r="CP12" s="591"/>
      <c r="CQ12" s="591"/>
      <c r="CR12" s="591"/>
      <c r="CS12" s="591"/>
      <c r="CT12" s="591"/>
      <c r="CU12" s="591"/>
      <c r="CV12" s="591"/>
      <c r="CW12" s="591"/>
      <c r="CX12" s="591"/>
      <c r="CY12" s="591"/>
      <c r="CZ12" s="591"/>
      <c r="DA12" s="591"/>
      <c r="DB12" s="591"/>
      <c r="DC12" s="591"/>
      <c r="DD12" s="591"/>
      <c r="DE12" s="591"/>
      <c r="DF12" s="591"/>
      <c r="DG12" s="295" t="s">
        <v>1969</v>
      </c>
      <c r="DH12" s="295" t="s">
        <v>2001</v>
      </c>
      <c r="DI12" s="295" t="s">
        <v>1992</v>
      </c>
    </row>
    <row r="13" spans="1:115" ht="54.6" customHeight="1">
      <c r="B13" s="20">
        <v>13</v>
      </c>
      <c r="C13" s="29" t="s">
        <v>81</v>
      </c>
      <c r="D13" s="149" t="s">
        <v>1946</v>
      </c>
      <c r="E13" s="20" t="s">
        <v>2002</v>
      </c>
      <c r="F13" s="25" t="s">
        <v>82</v>
      </c>
      <c r="G13" s="25" t="s">
        <v>1979</v>
      </c>
      <c r="H13" s="21" t="s">
        <v>20</v>
      </c>
      <c r="I13" s="21" t="s">
        <v>23</v>
      </c>
      <c r="J13" s="21" t="s">
        <v>312</v>
      </c>
      <c r="K13" s="21" t="s">
        <v>187</v>
      </c>
      <c r="L13" s="30" t="s">
        <v>2003</v>
      </c>
      <c r="M13" s="682">
        <v>13400</v>
      </c>
      <c r="N13" s="38">
        <v>0</v>
      </c>
      <c r="O13" s="38">
        <v>0</v>
      </c>
      <c r="P13" s="22" t="s">
        <v>139</v>
      </c>
      <c r="Q13" s="22" t="s">
        <v>139</v>
      </c>
      <c r="R13" s="22" t="s">
        <v>2004</v>
      </c>
      <c r="S13" s="22" t="s">
        <v>2004</v>
      </c>
      <c r="T13" s="22" t="s">
        <v>187</v>
      </c>
      <c r="U13" s="25">
        <v>2021</v>
      </c>
      <c r="V13" s="25">
        <v>2022</v>
      </c>
      <c r="W13" s="25">
        <v>1</v>
      </c>
      <c r="X13" s="25"/>
      <c r="Y13" s="25"/>
      <c r="Z13" s="25"/>
      <c r="AA13" s="25"/>
      <c r="AB13" s="25"/>
      <c r="AC13" s="25"/>
      <c r="AD13" s="25"/>
      <c r="AE13" s="24">
        <f t="shared" si="0"/>
        <v>0</v>
      </c>
      <c r="AF13" s="27"/>
      <c r="AG13" s="23">
        <v>44460</v>
      </c>
      <c r="AH13" s="673">
        <v>44729</v>
      </c>
      <c r="AI13" s="23">
        <v>44748</v>
      </c>
      <c r="AJ13" s="24">
        <v>1</v>
      </c>
      <c r="AK13" s="24">
        <v>0.98</v>
      </c>
      <c r="AL13" s="24">
        <v>1</v>
      </c>
      <c r="AM13" s="260">
        <f t="shared" si="1"/>
        <v>0</v>
      </c>
      <c r="AN13" s="25">
        <f t="shared" si="2"/>
        <v>269</v>
      </c>
      <c r="AO13" s="291">
        <f t="shared" si="3"/>
        <v>288</v>
      </c>
      <c r="AP13" s="732">
        <f t="shared" si="4"/>
        <v>7.0631970260223054E-2</v>
      </c>
      <c r="AQ13" s="299"/>
      <c r="AR13" s="299"/>
      <c r="AS13" s="897" t="s">
        <v>338</v>
      </c>
      <c r="AT13" s="26">
        <v>0</v>
      </c>
      <c r="AU13" s="26">
        <f t="shared" si="5"/>
        <v>13400</v>
      </c>
      <c r="AV13" s="26">
        <f t="shared" si="6"/>
        <v>0</v>
      </c>
      <c r="AW13" s="24">
        <f t="shared" si="7"/>
        <v>-1</v>
      </c>
      <c r="AX13" s="25">
        <v>0</v>
      </c>
      <c r="AY13" s="25">
        <f>HLOOKUP(J13,Pesos!$C$4:$H$8,3,FALSE)*AX13</f>
        <v>0</v>
      </c>
      <c r="AZ13" s="25">
        <v>0</v>
      </c>
      <c r="BA13" s="25">
        <f>HLOOKUP(J13,Pesos!$C$4:$H$8,4,FALSE)*AZ13</f>
        <v>0</v>
      </c>
      <c r="BB13" s="25">
        <v>0</v>
      </c>
      <c r="BC13" s="25">
        <f>HLOOKUP(J13,Pesos!$C$4:$H$8,5,FALSE)*BB13</f>
        <v>0</v>
      </c>
      <c r="BD13" s="123">
        <f t="shared" si="8"/>
        <v>0</v>
      </c>
      <c r="BE13" s="22"/>
      <c r="BF13" s="716">
        <f>VLOOKUP(P13,Pases_Produccion_22_10!$Q$7:$R$23,2,FALSE)</f>
        <v>0.93611111111111123</v>
      </c>
      <c r="BG13" s="591"/>
      <c r="BH13" s="591"/>
      <c r="BI13" s="591"/>
      <c r="BJ13" s="591"/>
      <c r="BK13" s="591"/>
      <c r="BL13" s="591"/>
      <c r="BM13" s="591"/>
      <c r="BN13" s="591"/>
      <c r="BO13" s="591"/>
      <c r="BP13" s="591"/>
      <c r="BQ13" s="591"/>
      <c r="BR13" s="591"/>
      <c r="BS13" s="591"/>
      <c r="BT13" s="591"/>
      <c r="BU13" s="591"/>
      <c r="BV13" s="591"/>
      <c r="BW13" s="591"/>
      <c r="BX13" s="591"/>
      <c r="BY13" s="591"/>
      <c r="BZ13" s="591"/>
      <c r="CA13" s="591"/>
      <c r="CB13" s="591"/>
      <c r="CC13" s="591"/>
      <c r="CD13" s="591"/>
      <c r="CE13" s="591"/>
      <c r="CF13" s="591"/>
      <c r="CG13" s="591"/>
      <c r="CH13" s="591"/>
      <c r="CI13" s="591"/>
      <c r="CJ13" s="591"/>
      <c r="CK13" s="591"/>
      <c r="CL13" s="591"/>
      <c r="CM13" s="591"/>
      <c r="CN13" s="591"/>
      <c r="CO13" s="591"/>
      <c r="CP13" s="591"/>
      <c r="CQ13" s="591"/>
      <c r="CR13" s="591"/>
      <c r="CS13" s="591"/>
      <c r="CT13" s="591"/>
      <c r="CU13" s="591"/>
      <c r="CV13" s="591"/>
      <c r="CW13" s="591"/>
      <c r="CX13" s="591"/>
      <c r="CY13" s="591"/>
      <c r="CZ13" s="591"/>
      <c r="DA13" s="591"/>
      <c r="DB13" s="591"/>
      <c r="DC13" s="591"/>
      <c r="DD13" s="591"/>
      <c r="DE13" s="591"/>
      <c r="DF13" s="591"/>
      <c r="DG13" s="295" t="s">
        <v>1969</v>
      </c>
      <c r="DH13" s="710" t="s">
        <v>2005</v>
      </c>
      <c r="DI13" s="295" t="s">
        <v>1992</v>
      </c>
    </row>
    <row r="14" spans="1:115" ht="21" customHeight="1">
      <c r="B14" s="20">
        <v>14</v>
      </c>
      <c r="C14" s="29" t="s">
        <v>81</v>
      </c>
      <c r="D14" s="149" t="s">
        <v>1946</v>
      </c>
      <c r="E14" s="20"/>
      <c r="F14" s="25" t="s">
        <v>82</v>
      </c>
      <c r="G14" s="25" t="s">
        <v>1736</v>
      </c>
      <c r="H14" s="21" t="s">
        <v>20</v>
      </c>
      <c r="I14" s="21" t="s">
        <v>23</v>
      </c>
      <c r="J14" s="21" t="s">
        <v>312</v>
      </c>
      <c r="K14" s="21" t="s">
        <v>2006</v>
      </c>
      <c r="L14" s="30" t="s">
        <v>2007</v>
      </c>
      <c r="M14" s="682">
        <v>27730</v>
      </c>
      <c r="N14" s="682">
        <v>27730</v>
      </c>
      <c r="O14" s="38">
        <v>0</v>
      </c>
      <c r="P14" s="22" t="s">
        <v>1798</v>
      </c>
      <c r="Q14" s="22" t="s">
        <v>139</v>
      </c>
      <c r="R14" s="22" t="s">
        <v>2008</v>
      </c>
      <c r="S14" s="22" t="s">
        <v>65</v>
      </c>
      <c r="T14" s="21" t="s">
        <v>2006</v>
      </c>
      <c r="U14" s="25">
        <v>2021</v>
      </c>
      <c r="V14" s="25">
        <v>2022</v>
      </c>
      <c r="W14" s="25">
        <v>1</v>
      </c>
      <c r="X14" s="25"/>
      <c r="Y14" s="25"/>
      <c r="Z14" s="25"/>
      <c r="AA14" s="25"/>
      <c r="AB14" s="25"/>
      <c r="AC14" s="25"/>
      <c r="AD14" s="25"/>
      <c r="AE14" s="24">
        <f t="shared" si="0"/>
        <v>0</v>
      </c>
      <c r="AF14" s="27"/>
      <c r="AG14" s="23">
        <v>44536</v>
      </c>
      <c r="AH14" s="23">
        <v>44580</v>
      </c>
      <c r="AI14" s="23">
        <v>44580</v>
      </c>
      <c r="AJ14" s="24">
        <v>1</v>
      </c>
      <c r="AK14" s="24">
        <v>0.98</v>
      </c>
      <c r="AL14" s="24">
        <v>1</v>
      </c>
      <c r="AM14" s="260">
        <f t="shared" si="1"/>
        <v>0</v>
      </c>
      <c r="AN14" s="25">
        <f t="shared" si="2"/>
        <v>44</v>
      </c>
      <c r="AO14" s="291">
        <f t="shared" si="3"/>
        <v>44</v>
      </c>
      <c r="AP14" s="732">
        <f t="shared" si="4"/>
        <v>0</v>
      </c>
      <c r="AQ14" s="299"/>
      <c r="AR14" s="299"/>
      <c r="AS14" s="649">
        <v>0</v>
      </c>
      <c r="AT14" s="26">
        <v>0</v>
      </c>
      <c r="AU14" s="686">
        <f t="shared" si="5"/>
        <v>27730</v>
      </c>
      <c r="AV14" s="686">
        <f t="shared" si="6"/>
        <v>27730</v>
      </c>
      <c r="AW14" s="24">
        <f t="shared" si="7"/>
        <v>0</v>
      </c>
      <c r="AX14" s="25">
        <v>0</v>
      </c>
      <c r="AY14" s="25">
        <f>HLOOKUP(J14,Pesos!$C$4:$H$8,3,FALSE)*AX14</f>
        <v>0</v>
      </c>
      <c r="AZ14" s="25">
        <v>0</v>
      </c>
      <c r="BA14" s="25">
        <f>HLOOKUP(J14,Pesos!$C$4:$H$8,4,FALSE)*AZ14</f>
        <v>0</v>
      </c>
      <c r="BB14" s="25">
        <v>0</v>
      </c>
      <c r="BC14" s="25">
        <f>HLOOKUP(J14,Pesos!$C$4:$H$8,5,FALSE)*BB14</f>
        <v>0</v>
      </c>
      <c r="BD14" s="123">
        <f t="shared" si="8"/>
        <v>0</v>
      </c>
      <c r="BE14" s="22"/>
      <c r="BF14" s="716" t="e">
        <f>VLOOKUP(P14,Pases_Produccion_22_10!$Q$7:$R$23,2,FALSE)</f>
        <v>#N/A</v>
      </c>
      <c r="BG14" s="591"/>
      <c r="BH14" s="591"/>
      <c r="BI14" s="591"/>
      <c r="BJ14" s="591"/>
      <c r="BK14" s="591"/>
      <c r="BL14" s="591"/>
      <c r="BM14" s="591"/>
      <c r="BN14" s="591"/>
      <c r="BO14" s="591"/>
      <c r="BP14" s="591"/>
      <c r="BQ14" s="591"/>
      <c r="BR14" s="591"/>
      <c r="BS14" s="591"/>
      <c r="BT14" s="591"/>
      <c r="BU14" s="591"/>
      <c r="BV14" s="591"/>
      <c r="BW14" s="591"/>
      <c r="BX14" s="591"/>
      <c r="BY14" s="591"/>
      <c r="BZ14" s="591"/>
      <c r="CA14" s="591"/>
      <c r="CB14" s="591"/>
      <c r="CC14" s="591"/>
      <c r="CD14" s="591"/>
      <c r="CE14" s="591"/>
      <c r="CF14" s="591"/>
      <c r="CG14" s="591"/>
      <c r="CH14" s="591"/>
      <c r="CI14" s="591"/>
      <c r="CJ14" s="591"/>
      <c r="CK14" s="591"/>
      <c r="CL14" s="591"/>
      <c r="CM14" s="591"/>
      <c r="CN14" s="591"/>
      <c r="CO14" s="591"/>
      <c r="CP14" s="591"/>
      <c r="CQ14" s="591"/>
      <c r="CR14" s="591"/>
      <c r="CS14" s="591"/>
      <c r="CT14" s="591"/>
      <c r="CU14" s="591"/>
      <c r="CV14" s="591"/>
      <c r="CW14" s="591"/>
      <c r="CX14" s="591"/>
      <c r="CY14" s="591"/>
      <c r="CZ14" s="591"/>
      <c r="DA14" s="591"/>
      <c r="DB14" s="591"/>
      <c r="DC14" s="591"/>
      <c r="DD14" s="591"/>
      <c r="DE14" s="591"/>
      <c r="DF14" s="591"/>
      <c r="DG14" s="295" t="s">
        <v>1969</v>
      </c>
      <c r="DH14" s="295" t="s">
        <v>2009</v>
      </c>
      <c r="DI14" s="295"/>
    </row>
    <row r="15" spans="1:115" ht="38.450000000000003" customHeight="1">
      <c r="B15" s="20">
        <v>15</v>
      </c>
      <c r="C15" s="378" t="s">
        <v>81</v>
      </c>
      <c r="D15" s="380" t="s">
        <v>1946</v>
      </c>
      <c r="E15" s="341"/>
      <c r="F15" s="596" t="s">
        <v>88</v>
      </c>
      <c r="G15" s="354" t="s">
        <v>1736</v>
      </c>
      <c r="H15" s="21" t="s">
        <v>20</v>
      </c>
      <c r="I15" s="385" t="s">
        <v>23</v>
      </c>
      <c r="J15" s="385" t="s">
        <v>312</v>
      </c>
      <c r="K15" s="385" t="s">
        <v>2010</v>
      </c>
      <c r="L15" s="387" t="s">
        <v>2011</v>
      </c>
      <c r="M15" s="38">
        <v>0</v>
      </c>
      <c r="N15" s="38">
        <v>0</v>
      </c>
      <c r="O15" s="38">
        <v>0</v>
      </c>
      <c r="P15" s="342" t="s">
        <v>139</v>
      </c>
      <c r="Q15" s="342" t="s">
        <v>139</v>
      </c>
      <c r="R15" s="342" t="s">
        <v>2012</v>
      </c>
      <c r="S15" s="342" t="s">
        <v>2013</v>
      </c>
      <c r="T15" s="342" t="s">
        <v>2014</v>
      </c>
      <c r="U15" s="382">
        <v>2021</v>
      </c>
      <c r="V15" s="382">
        <v>2022</v>
      </c>
      <c r="W15" s="25">
        <v>1</v>
      </c>
      <c r="X15" s="382"/>
      <c r="Y15" s="382"/>
      <c r="Z15" s="382"/>
      <c r="AA15" s="382"/>
      <c r="AB15" s="382"/>
      <c r="AC15" s="382"/>
      <c r="AD15" s="382"/>
      <c r="AE15" s="24">
        <f t="shared" si="0"/>
        <v>0</v>
      </c>
      <c r="AF15" s="389"/>
      <c r="AG15" s="391">
        <v>44449</v>
      </c>
      <c r="AH15" s="391">
        <v>44708</v>
      </c>
      <c r="AI15" s="391">
        <v>44728</v>
      </c>
      <c r="AJ15" s="122">
        <v>1</v>
      </c>
      <c r="AK15" s="122">
        <v>0.98</v>
      </c>
      <c r="AL15" s="122">
        <v>1</v>
      </c>
      <c r="AM15" s="260">
        <f t="shared" si="1"/>
        <v>0</v>
      </c>
      <c r="AN15" s="25">
        <f t="shared" si="2"/>
        <v>259</v>
      </c>
      <c r="AO15" s="291">
        <f t="shared" si="3"/>
        <v>279</v>
      </c>
      <c r="AP15" s="732">
        <f t="shared" si="4"/>
        <v>7.7220077220077218E-2</v>
      </c>
      <c r="AQ15" s="299"/>
      <c r="AR15" s="299"/>
      <c r="AS15" s="899">
        <v>0</v>
      </c>
      <c r="AT15" s="395">
        <v>11000</v>
      </c>
      <c r="AU15" s="26">
        <f t="shared" si="5"/>
        <v>0</v>
      </c>
      <c r="AV15" s="26">
        <f t="shared" si="6"/>
        <v>0</v>
      </c>
      <c r="AW15" s="24">
        <f t="shared" si="7"/>
        <v>0</v>
      </c>
      <c r="AX15" s="382">
        <v>0</v>
      </c>
      <c r="AY15" s="25">
        <f>HLOOKUP(J15,Pesos!$C$4:$H$8,3,FALSE)*AX15</f>
        <v>0</v>
      </c>
      <c r="AZ15" s="382">
        <v>0</v>
      </c>
      <c r="BA15" s="25">
        <f>HLOOKUP(J15,Pesos!$C$4:$H$8,4,FALSE)*AZ15</f>
        <v>0</v>
      </c>
      <c r="BB15" s="382">
        <v>0</v>
      </c>
      <c r="BC15" s="25">
        <f>HLOOKUP(J15,Pesos!$C$4:$H$8,5,FALSE)*BB15</f>
        <v>0</v>
      </c>
      <c r="BD15" s="123">
        <f t="shared" si="8"/>
        <v>0</v>
      </c>
      <c r="BE15" s="342"/>
      <c r="BF15" s="716">
        <f>VLOOKUP(P15,Pases_Produccion_22_10!$Q$7:$R$23,2,FALSE)</f>
        <v>0.93611111111111123</v>
      </c>
      <c r="BG15" s="591"/>
      <c r="BH15" s="591"/>
      <c r="BI15" s="591"/>
      <c r="BJ15" s="591"/>
      <c r="BK15" s="591"/>
      <c r="BL15" s="591"/>
      <c r="BM15" s="591"/>
      <c r="BN15" s="591"/>
      <c r="BO15" s="591"/>
      <c r="BP15" s="591"/>
      <c r="BQ15" s="591"/>
      <c r="BR15" s="591"/>
      <c r="BS15" s="591"/>
      <c r="BT15" s="591"/>
      <c r="BU15" s="591"/>
      <c r="BV15" s="591"/>
      <c r="BW15" s="591"/>
      <c r="BX15" s="591"/>
      <c r="BY15" s="591"/>
      <c r="BZ15" s="591"/>
      <c r="CA15" s="591"/>
      <c r="CB15" s="591"/>
      <c r="CC15" s="591"/>
      <c r="CD15" s="591"/>
      <c r="CE15" s="591"/>
      <c r="CF15" s="591"/>
      <c r="CG15" s="591"/>
      <c r="CH15" s="591"/>
      <c r="CI15" s="591"/>
      <c r="CJ15" s="591"/>
      <c r="CK15" s="591"/>
      <c r="CL15" s="591"/>
      <c r="CM15" s="591"/>
      <c r="CN15" s="591"/>
      <c r="CO15" s="591"/>
      <c r="CP15" s="591"/>
      <c r="CQ15" s="591"/>
      <c r="CR15" s="591"/>
      <c r="CS15" s="591"/>
      <c r="CT15" s="591"/>
      <c r="CU15" s="591"/>
      <c r="CV15" s="591"/>
      <c r="CW15" s="591"/>
      <c r="CX15" s="591"/>
      <c r="CY15" s="591"/>
      <c r="CZ15" s="591"/>
      <c r="DA15" s="591"/>
      <c r="DB15" s="591"/>
      <c r="DC15" s="591"/>
      <c r="DD15" s="591"/>
      <c r="DE15" s="591"/>
      <c r="DF15" s="591"/>
      <c r="DG15" s="295" t="s">
        <v>1969</v>
      </c>
      <c r="DH15" s="295" t="s">
        <v>2015</v>
      </c>
      <c r="DI15" s="295" t="s">
        <v>1992</v>
      </c>
    </row>
    <row r="16" spans="1:115" ht="27.75" customHeight="1">
      <c r="B16" s="20">
        <v>15</v>
      </c>
      <c r="C16" s="378" t="s">
        <v>81</v>
      </c>
      <c r="D16" s="380" t="s">
        <v>1946</v>
      </c>
      <c r="E16" s="341"/>
      <c r="F16" s="596" t="s">
        <v>88</v>
      </c>
      <c r="G16" s="354" t="s">
        <v>1736</v>
      </c>
      <c r="H16" s="385" t="s">
        <v>12</v>
      </c>
      <c r="I16" s="385" t="s">
        <v>13</v>
      </c>
      <c r="J16" s="385" t="s">
        <v>312</v>
      </c>
      <c r="K16" s="385" t="s">
        <v>2010</v>
      </c>
      <c r="L16" s="387" t="s">
        <v>1830</v>
      </c>
      <c r="M16" s="38">
        <v>2400</v>
      </c>
      <c r="N16" s="38">
        <v>0</v>
      </c>
      <c r="O16" s="38">
        <v>0</v>
      </c>
      <c r="P16" s="342" t="s">
        <v>139</v>
      </c>
      <c r="Q16" s="342" t="s">
        <v>139</v>
      </c>
      <c r="R16" s="342" t="s">
        <v>2012</v>
      </c>
      <c r="S16" s="342" t="s">
        <v>2013</v>
      </c>
      <c r="T16" s="342" t="s">
        <v>2014</v>
      </c>
      <c r="U16" s="382">
        <v>2022</v>
      </c>
      <c r="V16" s="382">
        <v>2022</v>
      </c>
      <c r="W16" s="25">
        <v>1</v>
      </c>
      <c r="X16" s="382"/>
      <c r="Y16" s="382"/>
      <c r="Z16" s="382"/>
      <c r="AA16" s="382"/>
      <c r="AB16" s="382"/>
      <c r="AC16" s="382"/>
      <c r="AD16" s="382"/>
      <c r="AE16" s="24">
        <f t="shared" ref="AE16" si="9">AB16-AD16</f>
        <v>0</v>
      </c>
      <c r="AF16" s="389"/>
      <c r="AG16" s="391">
        <v>44721</v>
      </c>
      <c r="AH16" s="391">
        <v>44806</v>
      </c>
      <c r="AI16" s="391"/>
      <c r="AJ16" s="122">
        <v>1</v>
      </c>
      <c r="AK16" s="122">
        <v>0.8</v>
      </c>
      <c r="AL16" s="122">
        <v>0.8</v>
      </c>
      <c r="AM16" s="260">
        <f>AJ16-AL16</f>
        <v>0.19999999999999996</v>
      </c>
      <c r="AN16" s="25">
        <f>_xlfn.DAYS(AH16,AG16)</f>
        <v>85</v>
      </c>
      <c r="AO16" s="291">
        <f>_xlfn.DAYS(AI16,AG16)</f>
        <v>-44721</v>
      </c>
      <c r="AP16" s="732">
        <f>(AO16-AN16)/AN16</f>
        <v>-527.12941176470588</v>
      </c>
      <c r="AQ16" s="299"/>
      <c r="AR16" s="299"/>
      <c r="AS16" s="899">
        <v>0</v>
      </c>
      <c r="AT16" s="395">
        <v>11000</v>
      </c>
      <c r="AU16" s="26">
        <f>M16</f>
        <v>2400</v>
      </c>
      <c r="AV16" s="26">
        <f>N16</f>
        <v>0</v>
      </c>
      <c r="AW16" s="24">
        <f>IF(EXACT(AU16,0),0,(AV16-AU16)/AU16)</f>
        <v>-1</v>
      </c>
      <c r="AX16" s="382">
        <v>0</v>
      </c>
      <c r="AY16" s="25">
        <f>HLOOKUP(J16,Pesos!$C$4:$H$8,3,FALSE)*AX16</f>
        <v>0</v>
      </c>
      <c r="AZ16" s="382">
        <v>0</v>
      </c>
      <c r="BA16" s="25">
        <f>HLOOKUP(J16,Pesos!$C$4:$H$8,4,FALSE)*AZ16</f>
        <v>0</v>
      </c>
      <c r="BB16" s="382">
        <v>0</v>
      </c>
      <c r="BC16" s="25">
        <f>HLOOKUP(J16,Pesos!$C$4:$H$8,5,FALSE)*BB16</f>
        <v>0</v>
      </c>
      <c r="BD16" s="123">
        <f>AY16+BA16+BC16</f>
        <v>0</v>
      </c>
      <c r="BE16" s="342"/>
      <c r="BF16" s="716">
        <f>VLOOKUP(P16,Pases_Produccion_22_10!$Q$7:$R$23,2,FALSE)</f>
        <v>0.93611111111111123</v>
      </c>
      <c r="BG16" s="591"/>
      <c r="BH16" s="591"/>
      <c r="BI16" s="591"/>
      <c r="BJ16" s="591"/>
      <c r="BK16" s="591"/>
      <c r="BL16" s="591"/>
      <c r="BM16" s="591"/>
      <c r="BN16" s="591"/>
      <c r="BO16" s="591"/>
      <c r="BP16" s="591"/>
      <c r="BQ16" s="591"/>
      <c r="BR16" s="591"/>
      <c r="BS16" s="591"/>
      <c r="BT16" s="591"/>
      <c r="BU16" s="591"/>
      <c r="BV16" s="591"/>
      <c r="BW16" s="591"/>
      <c r="BX16" s="591"/>
      <c r="BY16" s="591"/>
      <c r="BZ16" s="591"/>
      <c r="CA16" s="591"/>
      <c r="CB16" s="591"/>
      <c r="CC16" s="591"/>
      <c r="CD16" s="591"/>
      <c r="CE16" s="591"/>
      <c r="CF16" s="591"/>
      <c r="CG16" s="591"/>
      <c r="CH16" s="591"/>
      <c r="CI16" s="591"/>
      <c r="CJ16" s="591"/>
      <c r="CK16" s="591"/>
      <c r="CL16" s="591"/>
      <c r="CM16" s="591"/>
      <c r="CN16" s="591"/>
      <c r="CO16" s="591"/>
      <c r="CP16" s="591"/>
      <c r="CQ16" s="591"/>
      <c r="CR16" s="591"/>
      <c r="CS16" s="591"/>
      <c r="CT16" s="591"/>
      <c r="CU16" s="591"/>
      <c r="CV16" s="591"/>
      <c r="CW16" s="591"/>
      <c r="CX16" s="591"/>
      <c r="CY16" s="591"/>
      <c r="CZ16" s="591"/>
      <c r="DA16" s="591"/>
      <c r="DB16" s="591"/>
      <c r="DC16" s="591"/>
      <c r="DD16" s="591"/>
      <c r="DE16" s="591"/>
      <c r="DF16" s="591"/>
      <c r="DG16" s="295">
        <v>2022</v>
      </c>
      <c r="DH16" s="295" t="s">
        <v>2016</v>
      </c>
      <c r="DI16" s="295" t="s">
        <v>1992</v>
      </c>
    </row>
    <row r="17" spans="1:114" ht="179.45">
      <c r="B17" s="20">
        <v>16</v>
      </c>
      <c r="C17" s="506" t="s">
        <v>81</v>
      </c>
      <c r="D17" s="505" t="s">
        <v>1946</v>
      </c>
      <c r="E17" s="506" t="s">
        <v>2017</v>
      </c>
      <c r="F17" s="46" t="s">
        <v>88</v>
      </c>
      <c r="G17" s="46" t="s">
        <v>1983</v>
      </c>
      <c r="H17" s="21" t="s">
        <v>20</v>
      </c>
      <c r="I17" s="473" t="s">
        <v>23</v>
      </c>
      <c r="J17" s="473" t="s">
        <v>312</v>
      </c>
      <c r="K17" s="473" t="s">
        <v>1708</v>
      </c>
      <c r="L17" s="45" t="s">
        <v>2018</v>
      </c>
      <c r="M17" s="515">
        <v>11360000</v>
      </c>
      <c r="N17" s="38">
        <v>11360000</v>
      </c>
      <c r="O17" s="515">
        <v>0</v>
      </c>
      <c r="P17" s="45" t="s">
        <v>139</v>
      </c>
      <c r="Q17" s="45" t="s">
        <v>139</v>
      </c>
      <c r="R17" s="45" t="s">
        <v>31</v>
      </c>
      <c r="S17" s="45" t="s">
        <v>31</v>
      </c>
      <c r="T17" s="516" t="s">
        <v>179</v>
      </c>
      <c r="U17" s="46">
        <v>2021</v>
      </c>
      <c r="V17" s="517">
        <v>2022</v>
      </c>
      <c r="W17" s="46">
        <v>1</v>
      </c>
      <c r="X17" s="46"/>
      <c r="Y17" s="46"/>
      <c r="Z17" s="46"/>
      <c r="AA17" s="46"/>
      <c r="AB17" s="46"/>
      <c r="AC17" s="46"/>
      <c r="AD17" s="46"/>
      <c r="AE17" s="520">
        <f t="shared" si="0"/>
        <v>0</v>
      </c>
      <c r="AF17" s="518">
        <v>44482</v>
      </c>
      <c r="AG17" s="519">
        <v>44487</v>
      </c>
      <c r="AH17" s="519">
        <v>44615</v>
      </c>
      <c r="AI17" s="519">
        <v>44613</v>
      </c>
      <c r="AJ17" s="520">
        <v>1</v>
      </c>
      <c r="AK17" s="520">
        <v>0.9</v>
      </c>
      <c r="AL17" s="520">
        <v>1</v>
      </c>
      <c r="AM17" s="622">
        <f t="shared" si="1"/>
        <v>0</v>
      </c>
      <c r="AN17" s="46">
        <f t="shared" si="2"/>
        <v>128</v>
      </c>
      <c r="AO17" s="248">
        <f t="shared" si="3"/>
        <v>126</v>
      </c>
      <c r="AP17" s="892">
        <f t="shared" si="4"/>
        <v>-1.5625E-2</v>
      </c>
      <c r="AQ17" s="299"/>
      <c r="AR17" s="299"/>
      <c r="AS17" s="900" t="s">
        <v>338</v>
      </c>
      <c r="AT17" s="477">
        <v>0</v>
      </c>
      <c r="AU17" s="477">
        <f t="shared" si="5"/>
        <v>11360000</v>
      </c>
      <c r="AV17" s="477">
        <f t="shared" si="6"/>
        <v>11360000</v>
      </c>
      <c r="AW17" s="520">
        <f t="shared" si="7"/>
        <v>0</v>
      </c>
      <c r="AX17" s="46">
        <v>0</v>
      </c>
      <c r="AY17" s="46">
        <f>HLOOKUP(J17,Pesos!$C$4:$H$8,3,FALSE)*AX17</f>
        <v>0</v>
      </c>
      <c r="AZ17" s="46">
        <v>2</v>
      </c>
      <c r="BA17" s="46">
        <f>HLOOKUP(J17,Pesos!$C$4:$H$8,4,FALSE)*AZ17</f>
        <v>5.26</v>
      </c>
      <c r="BB17" s="46">
        <v>0</v>
      </c>
      <c r="BC17" s="46">
        <f>HLOOKUP(J17,Pesos!$C$4:$H$8,5,FALSE)*BB17</f>
        <v>0</v>
      </c>
      <c r="BD17" s="627">
        <f t="shared" si="8"/>
        <v>5.26</v>
      </c>
      <c r="BE17" s="45"/>
      <c r="BF17" s="717">
        <f>VLOOKUP(P17,Pases_Produccion_22_10!$Q$7:$R$23,2,FALSE)</f>
        <v>0.93611111111111123</v>
      </c>
      <c r="BG17" s="591"/>
      <c r="BH17" s="591"/>
      <c r="BI17" s="591"/>
      <c r="BJ17" s="591"/>
      <c r="BK17" s="591"/>
      <c r="BL17" s="591"/>
      <c r="BM17" s="591"/>
      <c r="BN17" s="591"/>
      <c r="BO17" s="591"/>
      <c r="BP17" s="591"/>
      <c r="BQ17" s="591"/>
      <c r="BR17" s="591"/>
      <c r="BS17" s="591"/>
      <c r="BT17" s="591"/>
      <c r="BU17" s="591"/>
      <c r="BV17" s="591"/>
      <c r="BW17" s="591"/>
      <c r="BX17" s="591"/>
      <c r="BY17" s="591"/>
      <c r="BZ17" s="591"/>
      <c r="CA17" s="591"/>
      <c r="CB17" s="591"/>
      <c r="CC17" s="591"/>
      <c r="CD17" s="591"/>
      <c r="CE17" s="591"/>
      <c r="CF17" s="591"/>
      <c r="CG17" s="591"/>
      <c r="CH17" s="591"/>
      <c r="CI17" s="591"/>
      <c r="CJ17" s="591"/>
      <c r="CK17" s="591"/>
      <c r="CL17" s="591"/>
      <c r="CM17" s="591"/>
      <c r="CN17" s="591"/>
      <c r="CO17" s="591"/>
      <c r="CP17" s="591"/>
      <c r="CQ17" s="591"/>
      <c r="CR17" s="591"/>
      <c r="CS17" s="591"/>
      <c r="CT17" s="591"/>
      <c r="CU17" s="591"/>
      <c r="CV17" s="591"/>
      <c r="CW17" s="591"/>
      <c r="CX17" s="591"/>
      <c r="CY17" s="591"/>
      <c r="CZ17" s="591"/>
      <c r="DA17" s="591"/>
      <c r="DB17" s="591"/>
      <c r="DC17" s="591"/>
      <c r="DD17" s="591"/>
      <c r="DE17" s="591"/>
      <c r="DF17" s="591"/>
      <c r="DG17" s="295" t="s">
        <v>1969</v>
      </c>
      <c r="DH17" s="295" t="s">
        <v>2019</v>
      </c>
      <c r="DI17" s="295"/>
    </row>
    <row r="18" spans="1:114" ht="70.150000000000006" customHeight="1">
      <c r="B18" s="20">
        <v>17</v>
      </c>
      <c r="C18" s="289" t="s">
        <v>81</v>
      </c>
      <c r="D18" s="290" t="s">
        <v>1946</v>
      </c>
      <c r="E18" s="288" t="s">
        <v>2020</v>
      </c>
      <c r="F18" s="291" t="s">
        <v>82</v>
      </c>
      <c r="G18" s="291" t="s">
        <v>2021</v>
      </c>
      <c r="H18" s="21" t="s">
        <v>20</v>
      </c>
      <c r="I18" s="292" t="s">
        <v>23</v>
      </c>
      <c r="J18" s="292" t="s">
        <v>312</v>
      </c>
      <c r="K18" s="289" t="s">
        <v>1960</v>
      </c>
      <c r="L18" s="293" t="s">
        <v>1684</v>
      </c>
      <c r="M18" s="294">
        <f>3888/4.2</f>
        <v>925.71428571428567</v>
      </c>
      <c r="N18" s="294">
        <f>3888/4.2</f>
        <v>925.71428571428567</v>
      </c>
      <c r="O18" s="294">
        <f>600/4.2</f>
        <v>142.85714285714286</v>
      </c>
      <c r="P18" s="295" t="s">
        <v>135</v>
      </c>
      <c r="Q18" s="295" t="s">
        <v>227</v>
      </c>
      <c r="R18" s="295" t="s">
        <v>2022</v>
      </c>
      <c r="S18" s="295" t="s">
        <v>2023</v>
      </c>
      <c r="T18" s="295" t="s">
        <v>1775</v>
      </c>
      <c r="U18" s="291">
        <v>2021</v>
      </c>
      <c r="V18" s="291">
        <v>2022</v>
      </c>
      <c r="W18" s="291">
        <v>1</v>
      </c>
      <c r="X18" s="291"/>
      <c r="Y18" s="291"/>
      <c r="Z18" s="291"/>
      <c r="AA18" s="291"/>
      <c r="AB18" s="291"/>
      <c r="AC18" s="291"/>
      <c r="AD18" s="291"/>
      <c r="AE18" s="298">
        <f t="shared" si="0"/>
        <v>0</v>
      </c>
      <c r="AF18" s="297">
        <v>44431</v>
      </c>
      <c r="AG18" s="297">
        <v>44431</v>
      </c>
      <c r="AH18" s="297">
        <v>44638</v>
      </c>
      <c r="AI18" s="590">
        <v>44645</v>
      </c>
      <c r="AJ18" s="298">
        <v>1</v>
      </c>
      <c r="AK18" s="298">
        <v>1</v>
      </c>
      <c r="AL18" s="298">
        <v>1</v>
      </c>
      <c r="AM18" s="298">
        <f t="shared" si="1"/>
        <v>0</v>
      </c>
      <c r="AN18" s="291">
        <f t="shared" si="2"/>
        <v>207</v>
      </c>
      <c r="AO18" s="291">
        <f t="shared" si="3"/>
        <v>214</v>
      </c>
      <c r="AP18" s="732">
        <f t="shared" si="4"/>
        <v>3.3816425120772944E-2</v>
      </c>
      <c r="AQ18" s="299"/>
      <c r="AR18" s="299"/>
      <c r="AS18" s="901" t="s">
        <v>2024</v>
      </c>
      <c r="AT18" s="300">
        <f>3888/3.5</f>
        <v>1110.8571428571429</v>
      </c>
      <c r="AU18" s="300">
        <f t="shared" si="5"/>
        <v>925.71428571428567</v>
      </c>
      <c r="AV18" s="300">
        <f t="shared" si="6"/>
        <v>925.71428571428567</v>
      </c>
      <c r="AW18" s="298">
        <f t="shared" si="7"/>
        <v>0</v>
      </c>
      <c r="AX18" s="291">
        <v>0</v>
      </c>
      <c r="AY18" s="291">
        <f>HLOOKUP(J18,Pesos!$C$4:$H$8,3,FALSE)*AX18</f>
        <v>0</v>
      </c>
      <c r="AZ18" s="291">
        <v>0</v>
      </c>
      <c r="BA18" s="291">
        <f>HLOOKUP(J18,Pesos!$C$4:$H$8,4,FALSE)*AZ18</f>
        <v>0</v>
      </c>
      <c r="BB18" s="291">
        <v>0</v>
      </c>
      <c r="BC18" s="291">
        <f>HLOOKUP(J18,Pesos!$C$4:$H$8,5,FALSE)*BB18</f>
        <v>0</v>
      </c>
      <c r="BD18" s="291">
        <f t="shared" si="8"/>
        <v>0</v>
      </c>
      <c r="BE18" s="295"/>
      <c r="BF18" s="716">
        <f>VLOOKUP(P18,Pases_Produccion_22_10!$Q$7:$R$23,2,FALSE)</f>
        <v>1</v>
      </c>
      <c r="BG18" s="591"/>
      <c r="BH18" s="591"/>
      <c r="BI18" s="591"/>
      <c r="BJ18" s="591"/>
      <c r="BK18" s="591"/>
      <c r="BL18" s="591"/>
      <c r="BM18" s="591"/>
      <c r="BN18" s="591"/>
      <c r="BO18" s="591"/>
      <c r="BP18" s="591"/>
      <c r="BQ18" s="591"/>
      <c r="BR18" s="591"/>
      <c r="BS18" s="591"/>
      <c r="BT18" s="591"/>
      <c r="BU18" s="591"/>
      <c r="BV18" s="591"/>
      <c r="BW18" s="591"/>
      <c r="BX18" s="591"/>
      <c r="BY18" s="591"/>
      <c r="BZ18" s="591"/>
      <c r="CA18" s="591"/>
      <c r="CB18" s="591"/>
      <c r="CC18" s="591"/>
      <c r="CD18" s="591"/>
      <c r="CE18" s="591"/>
      <c r="CF18" s="591"/>
      <c r="CG18" s="591"/>
      <c r="CH18" s="591"/>
      <c r="CI18" s="591"/>
      <c r="CJ18" s="591"/>
      <c r="CK18" s="591"/>
      <c r="CL18" s="591"/>
      <c r="CM18" s="591"/>
      <c r="CN18" s="591"/>
      <c r="CO18" s="591"/>
      <c r="CP18" s="591"/>
      <c r="CQ18" s="591"/>
      <c r="CR18" s="591"/>
      <c r="CS18" s="591"/>
      <c r="CT18" s="591"/>
      <c r="CU18" s="591"/>
      <c r="CV18" s="591"/>
      <c r="CW18" s="591"/>
      <c r="CX18" s="591"/>
      <c r="CY18" s="591"/>
      <c r="CZ18" s="591"/>
      <c r="DA18" s="591"/>
      <c r="DB18" s="591"/>
      <c r="DC18" s="591"/>
      <c r="DD18" s="591"/>
      <c r="DE18" s="591"/>
      <c r="DF18" s="591"/>
      <c r="DG18" s="295" t="s">
        <v>1969</v>
      </c>
      <c r="DH18" s="295" t="s">
        <v>2025</v>
      </c>
      <c r="DI18" s="295"/>
    </row>
    <row r="19" spans="1:114" s="418" customFormat="1" ht="39.75" customHeight="1">
      <c r="B19" s="20">
        <v>18</v>
      </c>
      <c r="C19" s="530" t="s">
        <v>81</v>
      </c>
      <c r="D19" s="531" t="s">
        <v>1946</v>
      </c>
      <c r="E19" s="532" t="s">
        <v>2026</v>
      </c>
      <c r="F19" s="526" t="s">
        <v>82</v>
      </c>
      <c r="G19" s="533" t="s">
        <v>1979</v>
      </c>
      <c r="H19" s="21" t="s">
        <v>20</v>
      </c>
      <c r="I19" s="534" t="s">
        <v>23</v>
      </c>
      <c r="J19" s="534" t="s">
        <v>312</v>
      </c>
      <c r="K19" s="534" t="s">
        <v>762</v>
      </c>
      <c r="L19" s="535" t="s">
        <v>2027</v>
      </c>
      <c r="M19" s="536">
        <v>0</v>
      </c>
      <c r="N19" s="536">
        <v>0</v>
      </c>
      <c r="O19" s="536">
        <v>0</v>
      </c>
      <c r="P19" s="537" t="s">
        <v>136</v>
      </c>
      <c r="Q19" s="537" t="s">
        <v>182</v>
      </c>
      <c r="R19" s="537" t="s">
        <v>1787</v>
      </c>
      <c r="S19" s="537" t="s">
        <v>45</v>
      </c>
      <c r="T19" s="537" t="s">
        <v>762</v>
      </c>
      <c r="U19" s="526">
        <v>2021</v>
      </c>
      <c r="V19" s="526">
        <v>2022</v>
      </c>
      <c r="W19" s="526">
        <v>1</v>
      </c>
      <c r="X19" s="526"/>
      <c r="Y19" s="526"/>
      <c r="Z19" s="526"/>
      <c r="AA19" s="526"/>
      <c r="AB19" s="526"/>
      <c r="AC19" s="526"/>
      <c r="AD19" s="526"/>
      <c r="AE19" s="500">
        <f t="shared" si="0"/>
        <v>0</v>
      </c>
      <c r="AF19" s="538"/>
      <c r="AG19" s="539">
        <v>44431</v>
      </c>
      <c r="AH19" s="539">
        <v>44622</v>
      </c>
      <c r="AI19" s="539">
        <v>44622</v>
      </c>
      <c r="AJ19" s="540">
        <v>1</v>
      </c>
      <c r="AK19" s="540">
        <v>0</v>
      </c>
      <c r="AL19" s="540">
        <v>1</v>
      </c>
      <c r="AM19" s="623">
        <f t="shared" si="1"/>
        <v>0</v>
      </c>
      <c r="AN19" s="504">
        <f t="shared" si="2"/>
        <v>191</v>
      </c>
      <c r="AO19" s="579">
        <f t="shared" si="3"/>
        <v>191</v>
      </c>
      <c r="AP19" s="893">
        <f t="shared" si="4"/>
        <v>0</v>
      </c>
      <c r="AQ19" s="299"/>
      <c r="AR19" s="299"/>
      <c r="AS19" s="902"/>
      <c r="AT19" s="746">
        <v>0</v>
      </c>
      <c r="AU19" s="746">
        <v>4000</v>
      </c>
      <c r="AV19" s="746">
        <v>4000</v>
      </c>
      <c r="AW19" s="500">
        <f t="shared" si="7"/>
        <v>0</v>
      </c>
      <c r="AX19" s="526">
        <v>0</v>
      </c>
      <c r="AY19" s="124">
        <f>HLOOKUP(J19,Pesos!$C$4:$H$8,3,FALSE)*AX19</f>
        <v>0</v>
      </c>
      <c r="AZ19" s="526">
        <v>0</v>
      </c>
      <c r="BA19" s="124">
        <f>HLOOKUP(J19,Pesos!$C$4:$H$8,4,FALSE)*AZ19</f>
        <v>0</v>
      </c>
      <c r="BB19" s="526">
        <v>0</v>
      </c>
      <c r="BC19" s="124">
        <f>HLOOKUP(J19,Pesos!$C$4:$H$8,5,FALSE)*BB19</f>
        <v>0</v>
      </c>
      <c r="BD19" s="628">
        <f t="shared" si="8"/>
        <v>0</v>
      </c>
      <c r="BE19" s="537"/>
      <c r="BF19" s="718">
        <f>VLOOKUP(P19,Pases_Produccion_22_10!$Q$7:$R$23,2,FALSE)</f>
        <v>0.75862068965517238</v>
      </c>
      <c r="BG19" s="591"/>
      <c r="BH19" s="591"/>
      <c r="BI19" s="591"/>
      <c r="BJ19" s="591"/>
      <c r="BK19" s="591"/>
      <c r="BL19" s="591"/>
      <c r="BM19" s="591"/>
      <c r="BN19" s="591"/>
      <c r="BO19" s="591"/>
      <c r="BP19" s="591"/>
      <c r="BQ19" s="591"/>
      <c r="BR19" s="591"/>
      <c r="BS19" s="591"/>
      <c r="BT19" s="591"/>
      <c r="BU19" s="591"/>
      <c r="BV19" s="591"/>
      <c r="BW19" s="591"/>
      <c r="BX19" s="591"/>
      <c r="BY19" s="591"/>
      <c r="BZ19" s="591"/>
      <c r="CA19" s="591"/>
      <c r="CB19" s="591"/>
      <c r="CC19" s="591"/>
      <c r="CD19" s="591"/>
      <c r="CE19" s="591"/>
      <c r="CF19" s="591"/>
      <c r="CG19" s="591"/>
      <c r="CH19" s="591"/>
      <c r="CI19" s="591"/>
      <c r="CJ19" s="591"/>
      <c r="CK19" s="591"/>
      <c r="CL19" s="591"/>
      <c r="CM19" s="591"/>
      <c r="CN19" s="591"/>
      <c r="CO19" s="591"/>
      <c r="CP19" s="591"/>
      <c r="CQ19" s="591"/>
      <c r="CR19" s="591"/>
      <c r="CS19" s="591"/>
      <c r="CT19" s="591"/>
      <c r="CU19" s="591"/>
      <c r="CV19" s="591"/>
      <c r="CW19" s="591"/>
      <c r="CX19" s="591"/>
      <c r="CY19" s="591"/>
      <c r="CZ19" s="591"/>
      <c r="DA19" s="591"/>
      <c r="DB19" s="591"/>
      <c r="DC19" s="591"/>
      <c r="DD19" s="591"/>
      <c r="DE19" s="591"/>
      <c r="DF19" s="591"/>
      <c r="DG19" s="295" t="s">
        <v>1969</v>
      </c>
      <c r="DH19" s="616" t="s">
        <v>2028</v>
      </c>
      <c r="DI19" s="295" t="s">
        <v>1992</v>
      </c>
    </row>
    <row r="20" spans="1:114" ht="70.900000000000006" customHeight="1">
      <c r="B20" s="20">
        <v>19</v>
      </c>
      <c r="C20" s="288" t="s">
        <v>81</v>
      </c>
      <c r="D20" s="290" t="s">
        <v>1946</v>
      </c>
      <c r="E20" s="288" t="s">
        <v>2029</v>
      </c>
      <c r="F20" s="291" t="s">
        <v>88</v>
      </c>
      <c r="G20" s="291" t="s">
        <v>2021</v>
      </c>
      <c r="H20" s="21" t="s">
        <v>20</v>
      </c>
      <c r="I20" s="292" t="s">
        <v>5</v>
      </c>
      <c r="J20" s="292" t="s">
        <v>2030</v>
      </c>
      <c r="K20" s="403" t="s">
        <v>2031</v>
      </c>
      <c r="L20" s="471" t="s">
        <v>2032</v>
      </c>
      <c r="M20" s="472">
        <v>10000</v>
      </c>
      <c r="N20" s="472">
        <v>10000</v>
      </c>
      <c r="O20" s="472">
        <v>0</v>
      </c>
      <c r="P20" s="249" t="s">
        <v>227</v>
      </c>
      <c r="Q20" s="249" t="s">
        <v>227</v>
      </c>
      <c r="R20" s="249" t="s">
        <v>2033</v>
      </c>
      <c r="S20" s="249" t="s">
        <v>45</v>
      </c>
      <c r="T20" s="249" t="s">
        <v>228</v>
      </c>
      <c r="U20" s="248">
        <v>2021</v>
      </c>
      <c r="V20" s="248">
        <v>2021</v>
      </c>
      <c r="W20" s="248">
        <v>2</v>
      </c>
      <c r="X20" s="474">
        <v>44515</v>
      </c>
      <c r="Y20" s="474">
        <v>44550</v>
      </c>
      <c r="Z20" s="474">
        <v>44561</v>
      </c>
      <c r="AA20" s="474">
        <v>44561</v>
      </c>
      <c r="AB20" s="475">
        <v>1</v>
      </c>
      <c r="AC20" s="475">
        <v>1</v>
      </c>
      <c r="AD20" s="475">
        <v>1</v>
      </c>
      <c r="AE20" s="622">
        <f t="shared" si="0"/>
        <v>0</v>
      </c>
      <c r="AF20" s="474">
        <v>44564</v>
      </c>
      <c r="AG20" s="474">
        <v>44564</v>
      </c>
      <c r="AH20" s="474">
        <v>44701</v>
      </c>
      <c r="AI20" s="474"/>
      <c r="AJ20" s="475">
        <v>1</v>
      </c>
      <c r="AK20" s="475">
        <v>0.93</v>
      </c>
      <c r="AL20" s="475">
        <v>0.95</v>
      </c>
      <c r="AM20" s="475">
        <f t="shared" si="1"/>
        <v>5.0000000000000044E-2</v>
      </c>
      <c r="AN20" s="248">
        <f t="shared" si="2"/>
        <v>137</v>
      </c>
      <c r="AO20" s="248">
        <f t="shared" si="3"/>
        <v>-44564</v>
      </c>
      <c r="AP20" s="892">
        <f t="shared" si="4"/>
        <v>-326.28467153284669</v>
      </c>
      <c r="AQ20" s="299"/>
      <c r="AR20" s="299"/>
      <c r="AS20" s="903" t="s">
        <v>245</v>
      </c>
      <c r="AT20" s="476">
        <v>10000</v>
      </c>
      <c r="AU20" s="477">
        <f t="shared" si="5"/>
        <v>10000</v>
      </c>
      <c r="AV20" s="477">
        <f t="shared" si="6"/>
        <v>10000</v>
      </c>
      <c r="AW20" s="520">
        <f t="shared" si="7"/>
        <v>0</v>
      </c>
      <c r="AX20" s="248">
        <v>0</v>
      </c>
      <c r="AY20" s="46">
        <f>HLOOKUP(J20,Pesos!$C$4:$H$8,3,FALSE)*AX20</f>
        <v>0</v>
      </c>
      <c r="AZ20" s="248">
        <v>0</v>
      </c>
      <c r="BA20" s="46">
        <f>HLOOKUP(J20,Pesos!$C$4:$H$8,4,FALSE)*AZ20</f>
        <v>0</v>
      </c>
      <c r="BB20" s="248">
        <v>0</v>
      </c>
      <c r="BC20" s="46">
        <f>HLOOKUP(J20,Pesos!$C$4:$H$8,5,FALSE)*BB20</f>
        <v>0</v>
      </c>
      <c r="BD20" s="627">
        <f t="shared" si="8"/>
        <v>0</v>
      </c>
      <c r="BE20" s="249"/>
      <c r="BF20" s="717">
        <f>VLOOKUP(P20,Pases_Produccion_22_10!$Q$7:$R$23,2,FALSE)</f>
        <v>1</v>
      </c>
      <c r="BG20" s="591"/>
      <c r="BH20" s="591"/>
      <c r="BI20" s="591"/>
      <c r="BJ20" s="591"/>
      <c r="BK20" s="591"/>
      <c r="BL20" s="591"/>
      <c r="BM20" s="591"/>
      <c r="BN20" s="591"/>
      <c r="BO20" s="591"/>
      <c r="BP20" s="591"/>
      <c r="BQ20" s="591"/>
      <c r="BR20" s="591"/>
      <c r="BS20" s="591"/>
      <c r="BT20" s="591"/>
      <c r="BU20" s="591"/>
      <c r="BV20" s="591"/>
      <c r="BW20" s="591"/>
      <c r="BX20" s="591"/>
      <c r="BY20" s="591"/>
      <c r="BZ20" s="591"/>
      <c r="CA20" s="591"/>
      <c r="CB20" s="591"/>
      <c r="CC20" s="591"/>
      <c r="CD20" s="591"/>
      <c r="CE20" s="591"/>
      <c r="CF20" s="591"/>
      <c r="CG20" s="591"/>
      <c r="CH20" s="591"/>
      <c r="CI20" s="591"/>
      <c r="CJ20" s="591"/>
      <c r="CK20" s="591"/>
      <c r="CL20" s="591"/>
      <c r="CM20" s="591"/>
      <c r="CN20" s="591"/>
      <c r="CO20" s="591"/>
      <c r="CP20" s="591"/>
      <c r="CQ20" s="591"/>
      <c r="CR20" s="591"/>
      <c r="CS20" s="591"/>
      <c r="CT20" s="591"/>
      <c r="CU20" s="591"/>
      <c r="CV20" s="591"/>
      <c r="CW20" s="591"/>
      <c r="CX20" s="591"/>
      <c r="CY20" s="591"/>
      <c r="CZ20" s="591"/>
      <c r="DA20" s="591"/>
      <c r="DB20" s="591"/>
      <c r="DC20" s="591"/>
      <c r="DD20" s="591"/>
      <c r="DE20" s="591"/>
      <c r="DF20" s="591"/>
      <c r="DG20" s="295" t="s">
        <v>1969</v>
      </c>
      <c r="DH20" s="295" t="s">
        <v>2034</v>
      </c>
      <c r="DI20" s="295" t="s">
        <v>1992</v>
      </c>
    </row>
    <row r="21" spans="1:114" ht="27.6">
      <c r="B21" s="20">
        <v>20</v>
      </c>
      <c r="C21" s="288" t="s">
        <v>81</v>
      </c>
      <c r="D21" s="290" t="s">
        <v>1946</v>
      </c>
      <c r="E21" s="288" t="s">
        <v>2035</v>
      </c>
      <c r="F21" s="291" t="s">
        <v>82</v>
      </c>
      <c r="G21" s="291" t="s">
        <v>1802</v>
      </c>
      <c r="H21" s="21" t="s">
        <v>20</v>
      </c>
      <c r="I21" s="292" t="s">
        <v>23</v>
      </c>
      <c r="J21" s="292" t="s">
        <v>168</v>
      </c>
      <c r="K21" s="353" t="s">
        <v>2031</v>
      </c>
      <c r="L21" s="293" t="s">
        <v>1687</v>
      </c>
      <c r="M21" s="294">
        <v>0</v>
      </c>
      <c r="N21" s="294">
        <v>0</v>
      </c>
      <c r="O21" s="294">
        <v>0</v>
      </c>
      <c r="P21" s="295" t="s">
        <v>135</v>
      </c>
      <c r="Q21" s="295" t="s">
        <v>227</v>
      </c>
      <c r="R21" s="295" t="s">
        <v>1389</v>
      </c>
      <c r="S21" s="295" t="s">
        <v>45</v>
      </c>
      <c r="T21" s="292" t="s">
        <v>2036</v>
      </c>
      <c r="U21" s="291">
        <v>2021</v>
      </c>
      <c r="V21" s="291">
        <v>2022</v>
      </c>
      <c r="W21" s="291">
        <v>1</v>
      </c>
      <c r="X21" s="291"/>
      <c r="Y21" s="291"/>
      <c r="Z21" s="291"/>
      <c r="AA21" s="291"/>
      <c r="AB21" s="298"/>
      <c r="AC21" s="298"/>
      <c r="AD21" s="298"/>
      <c r="AE21" s="298">
        <f t="shared" si="0"/>
        <v>0</v>
      </c>
      <c r="AF21" s="297"/>
      <c r="AG21" s="297">
        <v>44539</v>
      </c>
      <c r="AH21" s="297">
        <v>44610</v>
      </c>
      <c r="AI21" s="297">
        <v>44608</v>
      </c>
      <c r="AJ21" s="298">
        <v>1</v>
      </c>
      <c r="AK21" s="298">
        <v>1</v>
      </c>
      <c r="AL21" s="298">
        <v>1</v>
      </c>
      <c r="AM21" s="298">
        <f t="shared" si="1"/>
        <v>0</v>
      </c>
      <c r="AN21" s="291">
        <f t="shared" si="2"/>
        <v>71</v>
      </c>
      <c r="AO21" s="291">
        <f t="shared" si="3"/>
        <v>69</v>
      </c>
      <c r="AP21" s="732">
        <f t="shared" si="4"/>
        <v>-2.8169014084507043E-2</v>
      </c>
      <c r="AQ21" s="299"/>
      <c r="AR21" s="299"/>
      <c r="AS21" s="901"/>
      <c r="AT21" s="300">
        <f>1300/3.5</f>
        <v>371.42857142857144</v>
      </c>
      <c r="AU21" s="300">
        <f t="shared" si="5"/>
        <v>0</v>
      </c>
      <c r="AV21" s="300">
        <f t="shared" si="6"/>
        <v>0</v>
      </c>
      <c r="AW21" s="298">
        <f t="shared" si="7"/>
        <v>0</v>
      </c>
      <c r="AX21" s="291">
        <v>0</v>
      </c>
      <c r="AY21" s="291">
        <f>HLOOKUP(J21,Pesos!$C$4:$H$8,3,FALSE)*AX21</f>
        <v>0</v>
      </c>
      <c r="AZ21" s="291">
        <v>0</v>
      </c>
      <c r="BA21" s="291">
        <f>HLOOKUP(J21,Pesos!$C$4:$H$8,4,FALSE)*AZ21</f>
        <v>0</v>
      </c>
      <c r="BB21" s="291">
        <v>0</v>
      </c>
      <c r="BC21" s="291">
        <f>HLOOKUP(J21,Pesos!$C$4:$H$8,5,FALSE)*BB21</f>
        <v>0</v>
      </c>
      <c r="BD21" s="291">
        <f t="shared" si="8"/>
        <v>0</v>
      </c>
      <c r="BE21" s="295"/>
      <c r="BF21" s="716">
        <f>VLOOKUP(P21,Pases_Produccion_22_10!$Q$7:$R$23,2,FALSE)</f>
        <v>1</v>
      </c>
      <c r="BG21" s="591"/>
      <c r="BH21" s="591"/>
      <c r="BI21" s="591"/>
      <c r="BJ21" s="591"/>
      <c r="BK21" s="591"/>
      <c r="BL21" s="591"/>
      <c r="BM21" s="591"/>
      <c r="BN21" s="591"/>
      <c r="BO21" s="591"/>
      <c r="BP21" s="591"/>
      <c r="BQ21" s="591"/>
      <c r="BR21" s="591"/>
      <c r="BS21" s="591"/>
      <c r="BT21" s="591"/>
      <c r="BU21" s="591"/>
      <c r="BV21" s="591"/>
      <c r="BW21" s="591"/>
      <c r="BX21" s="591"/>
      <c r="BY21" s="591"/>
      <c r="BZ21" s="591"/>
      <c r="CA21" s="591"/>
      <c r="CB21" s="591"/>
      <c r="CC21" s="591"/>
      <c r="CD21" s="591"/>
      <c r="CE21" s="591"/>
      <c r="CF21" s="591"/>
      <c r="CG21" s="591"/>
      <c r="CH21" s="591"/>
      <c r="CI21" s="591"/>
      <c r="CJ21" s="591"/>
      <c r="CK21" s="591"/>
      <c r="CL21" s="591"/>
      <c r="CM21" s="591"/>
      <c r="CN21" s="591"/>
      <c r="CO21" s="591"/>
      <c r="CP21" s="591"/>
      <c r="CQ21" s="591"/>
      <c r="CR21" s="591"/>
      <c r="CS21" s="591"/>
      <c r="CT21" s="591"/>
      <c r="CU21" s="591"/>
      <c r="CV21" s="591"/>
      <c r="CW21" s="591"/>
      <c r="CX21" s="591"/>
      <c r="CY21" s="591"/>
      <c r="CZ21" s="591"/>
      <c r="DA21" s="591"/>
      <c r="DB21" s="591"/>
      <c r="DC21" s="591"/>
      <c r="DD21" s="591"/>
      <c r="DE21" s="591"/>
      <c r="DF21" s="591"/>
      <c r="DG21" s="295" t="s">
        <v>1969</v>
      </c>
      <c r="DH21" s="295" t="s">
        <v>2037</v>
      </c>
      <c r="DI21" s="295" t="s">
        <v>1992</v>
      </c>
    </row>
    <row r="22" spans="1:114" ht="53.25">
      <c r="B22" s="20">
        <v>21</v>
      </c>
      <c r="C22" s="508" t="s">
        <v>81</v>
      </c>
      <c r="D22" s="507" t="s">
        <v>1946</v>
      </c>
      <c r="E22" s="508" t="s">
        <v>2038</v>
      </c>
      <c r="F22" s="504" t="s">
        <v>88</v>
      </c>
      <c r="G22" s="504" t="s">
        <v>1802</v>
      </c>
      <c r="H22" s="21" t="s">
        <v>20</v>
      </c>
      <c r="I22" s="509" t="s">
        <v>23</v>
      </c>
      <c r="J22" s="509" t="s">
        <v>2039</v>
      </c>
      <c r="K22" s="509" t="s">
        <v>1974</v>
      </c>
      <c r="L22" s="541" t="s">
        <v>2040</v>
      </c>
      <c r="M22" s="542">
        <v>0</v>
      </c>
      <c r="N22" s="542">
        <v>0</v>
      </c>
      <c r="O22" s="542">
        <v>0</v>
      </c>
      <c r="P22" s="543" t="s">
        <v>190</v>
      </c>
      <c r="Q22" s="543" t="s">
        <v>186</v>
      </c>
      <c r="R22" s="543" t="s">
        <v>2041</v>
      </c>
      <c r="S22" s="543" t="s">
        <v>45</v>
      </c>
      <c r="T22" s="543" t="s">
        <v>2042</v>
      </c>
      <c r="U22" s="504">
        <v>2021</v>
      </c>
      <c r="V22" s="544">
        <v>2022</v>
      </c>
      <c r="W22" s="504">
        <v>1</v>
      </c>
      <c r="X22" s="545">
        <v>44201</v>
      </c>
      <c r="Y22" s="545">
        <v>44201</v>
      </c>
      <c r="Z22" s="545">
        <v>44511</v>
      </c>
      <c r="AA22" s="545">
        <v>44511</v>
      </c>
      <c r="AB22" s="570">
        <v>1</v>
      </c>
      <c r="AC22" s="570">
        <v>1</v>
      </c>
      <c r="AD22" s="570">
        <v>1</v>
      </c>
      <c r="AE22" s="623">
        <f t="shared" si="0"/>
        <v>0</v>
      </c>
      <c r="AF22" s="569">
        <v>44512</v>
      </c>
      <c r="AG22" s="569">
        <v>44512</v>
      </c>
      <c r="AH22" s="569">
        <v>44694</v>
      </c>
      <c r="AI22" s="569">
        <v>44694</v>
      </c>
      <c r="AJ22" s="570">
        <v>1</v>
      </c>
      <c r="AK22" s="570">
        <v>1</v>
      </c>
      <c r="AL22" s="570">
        <v>1</v>
      </c>
      <c r="AM22" s="570">
        <f t="shared" si="1"/>
        <v>0</v>
      </c>
      <c r="AN22" s="564">
        <f t="shared" si="2"/>
        <v>182</v>
      </c>
      <c r="AO22" s="564">
        <f t="shared" si="3"/>
        <v>182</v>
      </c>
      <c r="AP22" s="894">
        <f t="shared" si="4"/>
        <v>0</v>
      </c>
      <c r="AQ22" s="299"/>
      <c r="AR22" s="299"/>
      <c r="AS22" s="904"/>
      <c r="AT22" s="547">
        <v>0</v>
      </c>
      <c r="AU22" s="547">
        <f t="shared" si="5"/>
        <v>0</v>
      </c>
      <c r="AV22" s="547">
        <f t="shared" si="6"/>
        <v>0</v>
      </c>
      <c r="AW22" s="546">
        <f t="shared" si="7"/>
        <v>0</v>
      </c>
      <c r="AX22" s="504">
        <v>0</v>
      </c>
      <c r="AY22" s="504">
        <f>HLOOKUP(J22,Pesos!$C$4:$H$8,3,FALSE)*AX22</f>
        <v>0</v>
      </c>
      <c r="AZ22" s="504">
        <v>0</v>
      </c>
      <c r="BA22" s="504">
        <f>HLOOKUP(J22,Pesos!$C$4:$H$8,4,FALSE)*AZ22</f>
        <v>0</v>
      </c>
      <c r="BB22" s="504">
        <v>0</v>
      </c>
      <c r="BC22" s="504">
        <f>HLOOKUP(J22,Pesos!$C$4:$H$8,5,FALSE)*BB22</f>
        <v>0</v>
      </c>
      <c r="BD22" s="629">
        <f t="shared" si="8"/>
        <v>0</v>
      </c>
      <c r="BE22" s="543"/>
      <c r="BF22" s="719">
        <f>VLOOKUP(P22,Pases_Produccion_22_10!$Q$7:$R$23,2,FALSE)</f>
        <v>1</v>
      </c>
      <c r="BG22" s="591"/>
      <c r="BH22" s="591"/>
      <c r="BI22" s="591"/>
      <c r="BJ22" s="591"/>
      <c r="BK22" s="591"/>
      <c r="BL22" s="591"/>
      <c r="BM22" s="591"/>
      <c r="BN22" s="591"/>
      <c r="BO22" s="591"/>
      <c r="BP22" s="591"/>
      <c r="BQ22" s="591"/>
      <c r="BR22" s="591"/>
      <c r="BS22" s="591"/>
      <c r="BT22" s="591"/>
      <c r="BU22" s="591"/>
      <c r="BV22" s="591"/>
      <c r="BW22" s="591"/>
      <c r="BX22" s="591"/>
      <c r="BY22" s="591"/>
      <c r="BZ22" s="591"/>
      <c r="CA22" s="591"/>
      <c r="CB22" s="591"/>
      <c r="CC22" s="591"/>
      <c r="CD22" s="591"/>
      <c r="CE22" s="591"/>
      <c r="CF22" s="591"/>
      <c r="CG22" s="591"/>
      <c r="CH22" s="591"/>
      <c r="CI22" s="591"/>
      <c r="CJ22" s="591"/>
      <c r="CK22" s="591"/>
      <c r="CL22" s="591"/>
      <c r="CM22" s="591"/>
      <c r="CN22" s="591"/>
      <c r="CO22" s="591"/>
      <c r="CP22" s="591"/>
      <c r="CQ22" s="591"/>
      <c r="CR22" s="591"/>
      <c r="CS22" s="591"/>
      <c r="CT22" s="591"/>
      <c r="CU22" s="591"/>
      <c r="CV22" s="591"/>
      <c r="CW22" s="591"/>
      <c r="CX22" s="591"/>
      <c r="CY22" s="591"/>
      <c r="CZ22" s="591"/>
      <c r="DA22" s="591"/>
      <c r="DB22" s="591"/>
      <c r="DC22" s="591"/>
      <c r="DD22" s="591"/>
      <c r="DE22" s="591"/>
      <c r="DF22" s="591"/>
      <c r="DG22" s="295" t="s">
        <v>1969</v>
      </c>
      <c r="DH22" s="295" t="s">
        <v>2043</v>
      </c>
      <c r="DI22" s="295" t="s">
        <v>1992</v>
      </c>
    </row>
    <row r="23" spans="1:114" ht="85.15" customHeight="1">
      <c r="B23" s="20">
        <v>22</v>
      </c>
      <c r="C23" s="508" t="s">
        <v>81</v>
      </c>
      <c r="D23" s="507" t="s">
        <v>1946</v>
      </c>
      <c r="E23" s="508" t="s">
        <v>2044</v>
      </c>
      <c r="F23" s="504" t="s">
        <v>88</v>
      </c>
      <c r="G23" s="504" t="s">
        <v>2021</v>
      </c>
      <c r="H23" s="21" t="s">
        <v>20</v>
      </c>
      <c r="I23" s="292" t="s">
        <v>21</v>
      </c>
      <c r="J23" s="292" t="s">
        <v>2039</v>
      </c>
      <c r="K23" s="292" t="s">
        <v>1974</v>
      </c>
      <c r="L23" s="301" t="s">
        <v>2045</v>
      </c>
      <c r="M23" s="294">
        <f>7000/4</f>
        <v>1750</v>
      </c>
      <c r="N23" s="294">
        <v>0</v>
      </c>
      <c r="O23" s="294">
        <v>0</v>
      </c>
      <c r="P23" s="295" t="s">
        <v>190</v>
      </c>
      <c r="Q23" s="295" t="s">
        <v>227</v>
      </c>
      <c r="R23" s="295" t="s">
        <v>2046</v>
      </c>
      <c r="S23" s="295" t="s">
        <v>45</v>
      </c>
      <c r="T23" s="295" t="s">
        <v>1807</v>
      </c>
      <c r="U23" s="291">
        <v>2022</v>
      </c>
      <c r="V23" s="681">
        <v>2022</v>
      </c>
      <c r="W23" s="291">
        <v>1</v>
      </c>
      <c r="X23" s="297">
        <v>44602</v>
      </c>
      <c r="Y23" s="297">
        <v>44602</v>
      </c>
      <c r="Z23" s="297">
        <v>44686</v>
      </c>
      <c r="AA23" s="297">
        <v>44686</v>
      </c>
      <c r="AB23" s="298">
        <v>1</v>
      </c>
      <c r="AC23" s="298">
        <v>1</v>
      </c>
      <c r="AD23" s="298">
        <v>1</v>
      </c>
      <c r="AE23" s="298">
        <f>AB23-AD23</f>
        <v>0</v>
      </c>
      <c r="AF23" s="297">
        <v>44687</v>
      </c>
      <c r="AG23" s="297">
        <v>44687</v>
      </c>
      <c r="AH23" s="297">
        <v>44734</v>
      </c>
      <c r="AI23" s="297">
        <v>44734</v>
      </c>
      <c r="AJ23" s="298">
        <v>1</v>
      </c>
      <c r="AK23" s="298">
        <v>1</v>
      </c>
      <c r="AL23" s="298">
        <v>1</v>
      </c>
      <c r="AM23" s="298">
        <f>AJ23-AL23</f>
        <v>0</v>
      </c>
      <c r="AN23" s="291">
        <f>_xlfn.DAYS(AH23,AG23)</f>
        <v>47</v>
      </c>
      <c r="AO23" s="291">
        <f>_xlfn.DAYS(AI23,AG23)</f>
        <v>47</v>
      </c>
      <c r="AP23" s="732">
        <f>(AO23-AN23)/AN23</f>
        <v>0</v>
      </c>
      <c r="AQ23" s="299"/>
      <c r="AR23" s="299"/>
      <c r="AS23" s="901"/>
      <c r="AT23" s="300">
        <v>0</v>
      </c>
      <c r="AU23" s="300">
        <f>M23</f>
        <v>1750</v>
      </c>
      <c r="AV23" s="300">
        <f>N23</f>
        <v>0</v>
      </c>
      <c r="AW23" s="298">
        <f>IF(EXACT(AU23,0),0,(AV23-AU23)/AU23)</f>
        <v>-1</v>
      </c>
      <c r="AX23" s="291">
        <v>0</v>
      </c>
      <c r="AY23" s="291">
        <f>HLOOKUP(J23,Pesos!$C$4:$H$8,3,FALSE)*AX23</f>
        <v>0</v>
      </c>
      <c r="AZ23" s="291">
        <v>0</v>
      </c>
      <c r="BA23" s="291">
        <f>HLOOKUP(J23,Pesos!$C$4:$H$8,4,FALSE)*AZ23</f>
        <v>0</v>
      </c>
      <c r="BB23" s="291">
        <v>0</v>
      </c>
      <c r="BC23" s="291">
        <f>HLOOKUP(J23,Pesos!$C$4:$H$8,5,FALSE)*BB23</f>
        <v>0</v>
      </c>
      <c r="BD23" s="291">
        <f>AY23+BA23+BC23</f>
        <v>0</v>
      </c>
      <c r="BE23" s="295" t="s">
        <v>25</v>
      </c>
      <c r="BF23" s="716">
        <f>VLOOKUP(P23,Pases_Produccion_22_10!$Q$7:$R$23,2,FALSE)</f>
        <v>1</v>
      </c>
      <c r="BG23" s="591"/>
      <c r="BH23" s="591"/>
      <c r="BI23" s="591"/>
      <c r="BJ23" s="591"/>
      <c r="BK23" s="591"/>
      <c r="BL23" s="591"/>
      <c r="BM23" s="591"/>
      <c r="BN23" s="591"/>
      <c r="BO23" s="591"/>
      <c r="BP23" s="591"/>
      <c r="BQ23" s="591"/>
      <c r="BR23" s="591"/>
      <c r="BS23" s="591"/>
      <c r="BT23" s="591"/>
      <c r="BU23" s="591"/>
      <c r="BV23" s="591"/>
      <c r="BW23" s="591"/>
      <c r="BX23" s="591"/>
      <c r="BY23" s="591"/>
      <c r="BZ23" s="591"/>
      <c r="CA23" s="591"/>
      <c r="CB23" s="591"/>
      <c r="CC23" s="591">
        <v>0.3</v>
      </c>
      <c r="CD23" s="591"/>
      <c r="CE23" s="591"/>
      <c r="CF23" s="591"/>
      <c r="CG23" s="591"/>
      <c r="CH23" s="591"/>
      <c r="CI23" s="591"/>
      <c r="CJ23" s="591"/>
      <c r="CK23" s="591"/>
      <c r="CL23" s="591"/>
      <c r="CM23" s="591"/>
      <c r="CN23" s="591"/>
      <c r="CO23" s="591"/>
      <c r="CP23" s="591"/>
      <c r="CQ23" s="591"/>
      <c r="CR23" s="591"/>
      <c r="CS23" s="591"/>
      <c r="CT23" s="591"/>
      <c r="CU23" s="591"/>
      <c r="CV23" s="591"/>
      <c r="CW23" s="591"/>
      <c r="CX23" s="591"/>
      <c r="CY23" s="591"/>
      <c r="CZ23" s="591"/>
      <c r="DA23" s="591"/>
      <c r="DB23" s="591"/>
      <c r="DC23" s="591"/>
      <c r="DD23" s="591"/>
      <c r="DE23" s="591"/>
      <c r="DF23" s="591"/>
      <c r="DG23" s="295">
        <v>2022</v>
      </c>
      <c r="DH23" s="295" t="s">
        <v>2047</v>
      </c>
      <c r="DI23" s="295" t="s">
        <v>1992</v>
      </c>
      <c r="DJ23" s="19">
        <v>1</v>
      </c>
    </row>
    <row r="24" spans="1:114" ht="23.25">
      <c r="B24" s="20">
        <v>23</v>
      </c>
      <c r="C24" s="288" t="s">
        <v>81</v>
      </c>
      <c r="D24" s="290" t="s">
        <v>1946</v>
      </c>
      <c r="E24" s="288" t="s">
        <v>2048</v>
      </c>
      <c r="F24" s="291" t="s">
        <v>82</v>
      </c>
      <c r="G24" s="291" t="s">
        <v>2021</v>
      </c>
      <c r="H24" s="21" t="s">
        <v>22</v>
      </c>
      <c r="I24" s="580" t="s">
        <v>23</v>
      </c>
      <c r="J24" s="580" t="s">
        <v>168</v>
      </c>
      <c r="K24" s="580" t="s">
        <v>191</v>
      </c>
      <c r="L24" s="630" t="s">
        <v>2049</v>
      </c>
      <c r="M24" s="582">
        <v>7680</v>
      </c>
      <c r="N24" s="582">
        <v>7680</v>
      </c>
      <c r="O24" s="582">
        <v>0</v>
      </c>
      <c r="P24" s="583" t="s">
        <v>190</v>
      </c>
      <c r="Q24" s="583" t="s">
        <v>227</v>
      </c>
      <c r="R24" s="583" t="s">
        <v>1815</v>
      </c>
      <c r="S24" s="583" t="s">
        <v>2050</v>
      </c>
      <c r="T24" s="580" t="s">
        <v>2051</v>
      </c>
      <c r="U24" s="579">
        <v>2021</v>
      </c>
      <c r="V24" s="579">
        <v>2022</v>
      </c>
      <c r="W24" s="579">
        <v>1</v>
      </c>
      <c r="X24" s="585">
        <v>44507</v>
      </c>
      <c r="Y24" s="585">
        <v>44507</v>
      </c>
      <c r="Z24" s="680">
        <v>44538</v>
      </c>
      <c r="AA24" s="680">
        <v>44538</v>
      </c>
      <c r="AB24" s="586">
        <v>1</v>
      </c>
      <c r="AC24" s="586">
        <v>1</v>
      </c>
      <c r="AD24" s="586">
        <v>1</v>
      </c>
      <c r="AE24" s="586">
        <f t="shared" si="0"/>
        <v>0</v>
      </c>
      <c r="AF24" s="624">
        <v>44538</v>
      </c>
      <c r="AG24" s="585">
        <v>44538</v>
      </c>
      <c r="AH24" s="585">
        <v>44624</v>
      </c>
      <c r="AI24" s="585">
        <v>44624</v>
      </c>
      <c r="AJ24" s="586">
        <v>1</v>
      </c>
      <c r="AK24" s="586">
        <v>1</v>
      </c>
      <c r="AL24" s="586">
        <v>1</v>
      </c>
      <c r="AM24" s="586">
        <f t="shared" si="1"/>
        <v>0</v>
      </c>
      <c r="AN24" s="579">
        <f t="shared" si="2"/>
        <v>86</v>
      </c>
      <c r="AO24" s="579">
        <f t="shared" si="3"/>
        <v>86</v>
      </c>
      <c r="AP24" s="893">
        <f t="shared" si="4"/>
        <v>0</v>
      </c>
      <c r="AQ24" s="299"/>
      <c r="AR24" s="299"/>
      <c r="AS24" s="905"/>
      <c r="AT24" s="579"/>
      <c r="AU24" s="587">
        <f t="shared" si="5"/>
        <v>7680</v>
      </c>
      <c r="AV24" s="587">
        <f t="shared" si="6"/>
        <v>7680</v>
      </c>
      <c r="AW24" s="586">
        <f t="shared" si="7"/>
        <v>0</v>
      </c>
      <c r="AX24" s="579">
        <v>0</v>
      </c>
      <c r="AY24" s="579">
        <f>HLOOKUP(J24,Pesos!$C$4:$H$8,3,FALSE)*AX24</f>
        <v>0</v>
      </c>
      <c r="AZ24" s="579">
        <v>0</v>
      </c>
      <c r="BA24" s="579">
        <f>HLOOKUP(J24,Pesos!$C$4:$H$8,4,FALSE)*AZ24</f>
        <v>0</v>
      </c>
      <c r="BB24" s="579">
        <v>0</v>
      </c>
      <c r="BC24" s="579">
        <f>HLOOKUP(J24,Pesos!$C$4:$H$8,5,FALSE)*BB24</f>
        <v>0</v>
      </c>
      <c r="BD24" s="579">
        <f t="shared" si="8"/>
        <v>0</v>
      </c>
      <c r="BE24" s="583"/>
      <c r="BF24" s="718">
        <f>VLOOKUP(P24,Pases_Produccion_22_10!$Q$7:$R$23,2,FALSE)</f>
        <v>1</v>
      </c>
      <c r="BG24" s="591"/>
      <c r="BH24" s="591"/>
      <c r="BI24" s="591"/>
      <c r="BJ24" s="591"/>
      <c r="BK24" s="591"/>
      <c r="BL24" s="591"/>
      <c r="BM24" s="591"/>
      <c r="BN24" s="591"/>
      <c r="BO24" s="591"/>
      <c r="BP24" s="591"/>
      <c r="BQ24" s="591"/>
      <c r="BR24" s="591"/>
      <c r="BS24" s="591"/>
      <c r="BT24" s="591"/>
      <c r="BU24" s="591"/>
      <c r="BV24" s="591"/>
      <c r="BW24" s="591"/>
      <c r="BX24" s="591"/>
      <c r="BY24" s="591"/>
      <c r="BZ24" s="591"/>
      <c r="CA24" s="591"/>
      <c r="CB24" s="591"/>
      <c r="CC24" s="591"/>
      <c r="CD24" s="591"/>
      <c r="CE24" s="591"/>
      <c r="CF24" s="591"/>
      <c r="CG24" s="591"/>
      <c r="CH24" s="591"/>
      <c r="CI24" s="591"/>
      <c r="CJ24" s="591"/>
      <c r="CK24" s="591"/>
      <c r="CL24" s="591"/>
      <c r="CM24" s="591"/>
      <c r="CN24" s="591"/>
      <c r="CO24" s="591"/>
      <c r="CP24" s="591"/>
      <c r="CQ24" s="591"/>
      <c r="CR24" s="591"/>
      <c r="CS24" s="591"/>
      <c r="CT24" s="591"/>
      <c r="CU24" s="591"/>
      <c r="CV24" s="591"/>
      <c r="CW24" s="591"/>
      <c r="CX24" s="591"/>
      <c r="CY24" s="591"/>
      <c r="CZ24" s="591"/>
      <c r="DA24" s="591"/>
      <c r="DB24" s="591"/>
      <c r="DC24" s="591"/>
      <c r="DD24" s="591"/>
      <c r="DE24" s="591"/>
      <c r="DF24" s="591"/>
      <c r="DG24" s="295" t="s">
        <v>1969</v>
      </c>
      <c r="DH24" s="295" t="s">
        <v>2052</v>
      </c>
      <c r="DI24" s="295" t="s">
        <v>1992</v>
      </c>
    </row>
    <row r="25" spans="1:114" ht="234.6">
      <c r="A25" s="337"/>
      <c r="B25" s="697">
        <v>24</v>
      </c>
      <c r="C25" s="698" t="s">
        <v>81</v>
      </c>
      <c r="D25" s="699" t="s">
        <v>1946</v>
      </c>
      <c r="E25" s="698" t="s">
        <v>2053</v>
      </c>
      <c r="F25" s="733" t="s">
        <v>82</v>
      </c>
      <c r="G25" s="548" t="s">
        <v>1979</v>
      </c>
      <c r="H25" s="21" t="s">
        <v>20</v>
      </c>
      <c r="I25" s="548" t="s">
        <v>23</v>
      </c>
      <c r="J25" s="548" t="s">
        <v>312</v>
      </c>
      <c r="K25" s="548" t="s">
        <v>2006</v>
      </c>
      <c r="L25" s="548" t="s">
        <v>2054</v>
      </c>
      <c r="M25" s="729">
        <v>79060</v>
      </c>
      <c r="N25" s="729">
        <v>79060</v>
      </c>
      <c r="O25" s="577">
        <v>0</v>
      </c>
      <c r="P25" s="550" t="s">
        <v>1798</v>
      </c>
      <c r="Q25" s="550" t="s">
        <v>139</v>
      </c>
      <c r="R25" s="550" t="s">
        <v>2008</v>
      </c>
      <c r="S25" s="550" t="s">
        <v>65</v>
      </c>
      <c r="T25" s="548" t="s">
        <v>2006</v>
      </c>
      <c r="U25" s="548">
        <v>2021</v>
      </c>
      <c r="V25" s="700">
        <v>2022</v>
      </c>
      <c r="W25" s="501">
        <v>1</v>
      </c>
      <c r="X25" s="548"/>
      <c r="Y25" s="548"/>
      <c r="Z25" s="548"/>
      <c r="AA25" s="548"/>
      <c r="AB25" s="701"/>
      <c r="AC25" s="701"/>
      <c r="AD25" s="701"/>
      <c r="AE25" s="702">
        <f t="shared" si="0"/>
        <v>0</v>
      </c>
      <c r="AF25" s="703"/>
      <c r="AG25" s="704">
        <v>44502</v>
      </c>
      <c r="AH25" s="704">
        <v>44634</v>
      </c>
      <c r="AI25" s="705">
        <v>44622</v>
      </c>
      <c r="AJ25" s="701">
        <v>1</v>
      </c>
      <c r="AK25" s="701">
        <v>0.95</v>
      </c>
      <c r="AL25" s="701">
        <v>1</v>
      </c>
      <c r="AM25" s="701">
        <f t="shared" si="1"/>
        <v>0</v>
      </c>
      <c r="AN25" s="501">
        <f t="shared" si="2"/>
        <v>132</v>
      </c>
      <c r="AO25" s="580">
        <f t="shared" si="3"/>
        <v>120</v>
      </c>
      <c r="AP25" s="895">
        <f t="shared" si="4"/>
        <v>-9.0909090909090912E-2</v>
      </c>
      <c r="AQ25" s="696"/>
      <c r="AR25" s="696"/>
      <c r="AS25" s="906" t="s">
        <v>2055</v>
      </c>
      <c r="AT25" s="706">
        <v>0</v>
      </c>
      <c r="AU25" s="707">
        <f t="shared" si="5"/>
        <v>79060</v>
      </c>
      <c r="AV25" s="707">
        <f t="shared" si="6"/>
        <v>79060</v>
      </c>
      <c r="AW25" s="702">
        <f t="shared" si="7"/>
        <v>0</v>
      </c>
      <c r="AX25" s="548">
        <v>1</v>
      </c>
      <c r="AY25" s="501">
        <f>HLOOKUP(J25,Pesos!$C$4:$H$8,3,FALSE)*AX25</f>
        <v>4</v>
      </c>
      <c r="AZ25" s="548">
        <v>0</v>
      </c>
      <c r="BA25" s="501">
        <f>HLOOKUP(J25,Pesos!$C$4:$H$8,4,FALSE)*AZ25</f>
        <v>0</v>
      </c>
      <c r="BB25" s="548">
        <v>0</v>
      </c>
      <c r="BC25" s="501">
        <f>HLOOKUP(J25,Pesos!$C$4:$H$8,5,FALSE)*BB25</f>
        <v>0</v>
      </c>
      <c r="BD25" s="708">
        <f t="shared" si="8"/>
        <v>4</v>
      </c>
      <c r="BE25" s="550" t="s">
        <v>2056</v>
      </c>
      <c r="BF25" s="718" t="e">
        <f>VLOOKUP(P25,Pases_Produccion_22_10!$Q$7:$R$23,2,FALSE)</f>
        <v>#N/A</v>
      </c>
      <c r="BG25" s="591"/>
      <c r="BH25" s="591"/>
      <c r="BI25" s="591"/>
      <c r="BJ25" s="591"/>
      <c r="BK25" s="591"/>
      <c r="BL25" s="591"/>
      <c r="BM25" s="591"/>
      <c r="BN25" s="591"/>
      <c r="BO25" s="591"/>
      <c r="BP25" s="591"/>
      <c r="BQ25" s="591"/>
      <c r="BR25" s="591"/>
      <c r="BS25" s="591"/>
      <c r="BT25" s="591"/>
      <c r="BU25" s="591"/>
      <c r="BV25" s="591"/>
      <c r="BW25" s="591"/>
      <c r="BX25" s="591"/>
      <c r="BY25" s="591"/>
      <c r="BZ25" s="591"/>
      <c r="CA25" s="591"/>
      <c r="CB25" s="591"/>
      <c r="CC25" s="591"/>
      <c r="CD25" s="591"/>
      <c r="CE25" s="591"/>
      <c r="CF25" s="591"/>
      <c r="CG25" s="591"/>
      <c r="CH25" s="591"/>
      <c r="CI25" s="591"/>
      <c r="CJ25" s="591"/>
      <c r="CK25" s="591"/>
      <c r="CL25" s="591"/>
      <c r="CM25" s="591"/>
      <c r="CN25" s="591"/>
      <c r="CO25" s="591"/>
      <c r="CP25" s="591"/>
      <c r="CQ25" s="591"/>
      <c r="CR25" s="591"/>
      <c r="CS25" s="591"/>
      <c r="CT25" s="591"/>
      <c r="CU25" s="591"/>
      <c r="CV25" s="591"/>
      <c r="CW25" s="591"/>
      <c r="CX25" s="591"/>
      <c r="CY25" s="591"/>
      <c r="CZ25" s="591"/>
      <c r="DA25" s="591"/>
      <c r="DB25" s="591"/>
      <c r="DC25" s="591"/>
      <c r="DD25" s="591"/>
      <c r="DE25" s="591"/>
      <c r="DF25" s="591"/>
      <c r="DG25" s="295" t="s">
        <v>1969</v>
      </c>
      <c r="DH25" s="295" t="s">
        <v>2057</v>
      </c>
      <c r="DI25" s="295"/>
    </row>
    <row r="26" spans="1:114" s="418" customFormat="1" ht="55.5" customHeight="1">
      <c r="B26" s="20">
        <v>25</v>
      </c>
      <c r="C26" s="521" t="s">
        <v>81</v>
      </c>
      <c r="D26" s="522" t="s">
        <v>1946</v>
      </c>
      <c r="E26" s="523" t="s">
        <v>1978</v>
      </c>
      <c r="F26" s="431" t="s">
        <v>82</v>
      </c>
      <c r="G26" s="524" t="s">
        <v>1979</v>
      </c>
      <c r="H26" s="21" t="s">
        <v>20</v>
      </c>
      <c r="I26" s="434" t="s">
        <v>13</v>
      </c>
      <c r="J26" s="434" t="s">
        <v>312</v>
      </c>
      <c r="K26" s="434" t="s">
        <v>762</v>
      </c>
      <c r="L26" s="525" t="s">
        <v>2058</v>
      </c>
      <c r="M26" s="435">
        <v>0</v>
      </c>
      <c r="N26" s="435">
        <v>0</v>
      </c>
      <c r="O26" s="435">
        <v>0</v>
      </c>
      <c r="P26" s="430" t="s">
        <v>136</v>
      </c>
      <c r="Q26" s="430" t="s">
        <v>182</v>
      </c>
      <c r="R26" s="430" t="s">
        <v>1787</v>
      </c>
      <c r="S26" s="430" t="s">
        <v>45</v>
      </c>
      <c r="T26" s="430" t="s">
        <v>762</v>
      </c>
      <c r="U26" s="431">
        <v>2021</v>
      </c>
      <c r="V26" s="431">
        <v>2022</v>
      </c>
      <c r="W26" s="431">
        <v>1</v>
      </c>
      <c r="X26" s="431"/>
      <c r="Y26" s="431"/>
      <c r="Z26" s="431"/>
      <c r="AA26" s="431"/>
      <c r="AB26" s="298"/>
      <c r="AC26" s="298"/>
      <c r="AD26" s="298"/>
      <c r="AE26" s="24">
        <f t="shared" si="0"/>
        <v>0</v>
      </c>
      <c r="AF26" s="436">
        <v>44518</v>
      </c>
      <c r="AG26" s="432">
        <v>44518</v>
      </c>
      <c r="AH26" s="668">
        <v>44761</v>
      </c>
      <c r="AI26" s="432"/>
      <c r="AJ26" s="298">
        <v>1</v>
      </c>
      <c r="AK26" s="298">
        <v>0.93</v>
      </c>
      <c r="AL26" s="298">
        <v>0.98</v>
      </c>
      <c r="AM26" s="669">
        <f t="shared" si="1"/>
        <v>2.0000000000000018E-2</v>
      </c>
      <c r="AN26" s="46">
        <v>189</v>
      </c>
      <c r="AO26" s="291">
        <f t="shared" si="3"/>
        <v>-44518</v>
      </c>
      <c r="AP26" s="732">
        <f t="shared" si="4"/>
        <v>-236.54497354497354</v>
      </c>
      <c r="AQ26" s="299"/>
      <c r="AR26" s="299"/>
      <c r="AS26" s="907"/>
      <c r="AT26" s="746">
        <v>12000</v>
      </c>
      <c r="AU26" s="746">
        <v>12000</v>
      </c>
      <c r="AV26" s="746">
        <f t="shared" si="6"/>
        <v>0</v>
      </c>
      <c r="AW26" s="24">
        <f t="shared" si="7"/>
        <v>-1</v>
      </c>
      <c r="AX26" s="431">
        <v>0</v>
      </c>
      <c r="AY26" s="25">
        <f>HLOOKUP(J26,Pesos!$C$4:$H$8,3,FALSE)*AX26</f>
        <v>0</v>
      </c>
      <c r="AZ26" s="431">
        <v>0</v>
      </c>
      <c r="BA26" s="25">
        <f>HLOOKUP(J26,Pesos!$C$4:$H$8,4,FALSE)*AZ26</f>
        <v>0</v>
      </c>
      <c r="BB26" s="431">
        <v>0</v>
      </c>
      <c r="BC26" s="25">
        <f>HLOOKUP(J26,Pesos!$C$4:$H$8,5,FALSE)*BB26</f>
        <v>0</v>
      </c>
      <c r="BD26" s="123">
        <f t="shared" si="8"/>
        <v>0</v>
      </c>
      <c r="BE26" s="527"/>
      <c r="BF26" s="716">
        <f>VLOOKUP(P26,Pases_Produccion_22_10!$Q$7:$R$23,2,FALSE)</f>
        <v>0.75862068965517238</v>
      </c>
      <c r="BG26" s="591"/>
      <c r="BH26" s="591"/>
      <c r="BI26" s="591"/>
      <c r="BJ26" s="591"/>
      <c r="BK26" s="591"/>
      <c r="BL26" s="591"/>
      <c r="BM26" s="591"/>
      <c r="BN26" s="591"/>
      <c r="BO26" s="591"/>
      <c r="BP26" s="591"/>
      <c r="BQ26" s="591"/>
      <c r="BR26" s="591"/>
      <c r="BS26" s="591"/>
      <c r="BT26" s="591"/>
      <c r="BU26" s="591"/>
      <c r="BV26" s="591"/>
      <c r="BW26" s="591"/>
      <c r="BX26" s="591"/>
      <c r="BY26" s="591"/>
      <c r="BZ26" s="591"/>
      <c r="CA26" s="591"/>
      <c r="CB26" s="591">
        <v>0.08</v>
      </c>
      <c r="CC26" s="591"/>
      <c r="CD26" s="591"/>
      <c r="CE26" s="591"/>
      <c r="CF26" s="591"/>
      <c r="CG26" s="591"/>
      <c r="CH26" s="591"/>
      <c r="CI26" s="591"/>
      <c r="CJ26" s="591"/>
      <c r="CK26" s="591"/>
      <c r="CL26" s="591"/>
      <c r="CM26" s="591"/>
      <c r="CN26" s="591"/>
      <c r="CO26" s="591"/>
      <c r="CP26" s="591"/>
      <c r="CQ26" s="591"/>
      <c r="CR26" s="591"/>
      <c r="CS26" s="591"/>
      <c r="CT26" s="591"/>
      <c r="CU26" s="591"/>
      <c r="CV26" s="591"/>
      <c r="CW26" s="591"/>
      <c r="CX26" s="591"/>
      <c r="CY26" s="591"/>
      <c r="CZ26" s="591"/>
      <c r="DA26" s="591"/>
      <c r="DB26" s="591"/>
      <c r="DC26" s="591"/>
      <c r="DD26" s="591"/>
      <c r="DE26" s="591"/>
      <c r="DF26" s="591"/>
      <c r="DG26" s="295" t="s">
        <v>1969</v>
      </c>
      <c r="DH26" s="295" t="s">
        <v>2059</v>
      </c>
      <c r="DI26" s="295" t="s">
        <v>1992</v>
      </c>
    </row>
    <row r="27" spans="1:114" ht="110.45">
      <c r="B27" s="20">
        <v>26</v>
      </c>
      <c r="C27" s="288" t="s">
        <v>81</v>
      </c>
      <c r="D27" s="290" t="s">
        <v>1946</v>
      </c>
      <c r="E27" s="288" t="s">
        <v>2060</v>
      </c>
      <c r="F27" s="291" t="s">
        <v>82</v>
      </c>
      <c r="G27" s="291" t="s">
        <v>2021</v>
      </c>
      <c r="H27" s="21" t="s">
        <v>20</v>
      </c>
      <c r="I27" s="292" t="s">
        <v>23</v>
      </c>
      <c r="J27" s="292" t="s">
        <v>312</v>
      </c>
      <c r="K27" s="735" t="s">
        <v>1960</v>
      </c>
      <c r="L27" s="301" t="s">
        <v>2061</v>
      </c>
      <c r="M27" s="294">
        <v>10029.99</v>
      </c>
      <c r="N27" s="294">
        <v>10029.99</v>
      </c>
      <c r="O27" s="294">
        <v>3200</v>
      </c>
      <c r="P27" s="295" t="s">
        <v>135</v>
      </c>
      <c r="Q27" s="295" t="s">
        <v>227</v>
      </c>
      <c r="R27" s="295" t="s">
        <v>2062</v>
      </c>
      <c r="S27" s="295" t="s">
        <v>2063</v>
      </c>
      <c r="T27" s="295" t="s">
        <v>2064</v>
      </c>
      <c r="U27" s="291">
        <v>2021</v>
      </c>
      <c r="V27" s="291">
        <v>2022</v>
      </c>
      <c r="W27" s="291">
        <v>2</v>
      </c>
      <c r="X27" s="297">
        <v>44487</v>
      </c>
      <c r="Y27" s="297">
        <v>44487</v>
      </c>
      <c r="Z27" s="297">
        <v>44517</v>
      </c>
      <c r="AA27" s="297">
        <v>44517</v>
      </c>
      <c r="AB27" s="298">
        <v>1</v>
      </c>
      <c r="AC27" s="298">
        <v>1</v>
      </c>
      <c r="AD27" s="298">
        <v>1</v>
      </c>
      <c r="AE27" s="260">
        <f t="shared" si="0"/>
        <v>0</v>
      </c>
      <c r="AF27" s="297">
        <v>44502</v>
      </c>
      <c r="AG27" s="297">
        <v>44502</v>
      </c>
      <c r="AH27" s="297">
        <v>44705</v>
      </c>
      <c r="AI27" s="297">
        <v>44705</v>
      </c>
      <c r="AJ27" s="298">
        <v>1</v>
      </c>
      <c r="AK27" s="298">
        <v>0.92</v>
      </c>
      <c r="AL27" s="298">
        <v>1</v>
      </c>
      <c r="AM27" s="298">
        <f t="shared" si="1"/>
        <v>0</v>
      </c>
      <c r="AN27" s="291">
        <f t="shared" si="2"/>
        <v>203</v>
      </c>
      <c r="AO27" s="291">
        <f t="shared" si="3"/>
        <v>203</v>
      </c>
      <c r="AP27" s="732">
        <f t="shared" si="4"/>
        <v>0</v>
      </c>
      <c r="AQ27" s="299"/>
      <c r="AR27" s="299"/>
      <c r="AS27" s="901"/>
      <c r="AT27" s="300">
        <v>8500</v>
      </c>
      <c r="AU27" s="26">
        <f t="shared" si="5"/>
        <v>10029.99</v>
      </c>
      <c r="AV27" s="26">
        <f t="shared" si="6"/>
        <v>10029.99</v>
      </c>
      <c r="AW27" s="24">
        <f t="shared" si="7"/>
        <v>0</v>
      </c>
      <c r="AX27" s="291">
        <v>0</v>
      </c>
      <c r="AY27" s="25">
        <f>HLOOKUP(J27,Pesos!$C$4:$H$8,3,FALSE)*AX27</f>
        <v>0</v>
      </c>
      <c r="AZ27" s="291">
        <v>0</v>
      </c>
      <c r="BA27" s="25">
        <f>HLOOKUP(J27,Pesos!$C$4:$H$8,4,FALSE)*AZ27</f>
        <v>0</v>
      </c>
      <c r="BB27" s="291">
        <v>0</v>
      </c>
      <c r="BC27" s="25">
        <f>HLOOKUP(J27,Pesos!$C$4:$H$8,5,FALSE)*BB27</f>
        <v>0</v>
      </c>
      <c r="BD27" s="123">
        <f t="shared" si="8"/>
        <v>0</v>
      </c>
      <c r="BE27" s="295"/>
      <c r="BF27" s="716">
        <f>VLOOKUP(P27,Pases_Produccion_22_10!$Q$7:$R$23,2,FALSE)</f>
        <v>1</v>
      </c>
      <c r="BG27" s="591"/>
      <c r="BH27" s="591"/>
      <c r="BI27" s="591"/>
      <c r="BJ27" s="591"/>
      <c r="BK27" s="591"/>
      <c r="BL27" s="591"/>
      <c r="BM27" s="591"/>
      <c r="BN27" s="591"/>
      <c r="BO27" s="591"/>
      <c r="BP27" s="591"/>
      <c r="BQ27" s="591"/>
      <c r="BR27" s="591"/>
      <c r="BS27" s="591"/>
      <c r="BT27" s="591"/>
      <c r="BU27" s="591"/>
      <c r="BV27" s="591"/>
      <c r="BW27" s="591"/>
      <c r="BX27" s="591"/>
      <c r="BY27" s="591"/>
      <c r="BZ27" s="591"/>
      <c r="CA27" s="591"/>
      <c r="CB27" s="591"/>
      <c r="CC27" s="591"/>
      <c r="CD27" s="591"/>
      <c r="CE27" s="591"/>
      <c r="CF27" s="591"/>
      <c r="CG27" s="591"/>
      <c r="CH27" s="591"/>
      <c r="CI27" s="591"/>
      <c r="CJ27" s="591"/>
      <c r="CK27" s="591"/>
      <c r="CL27" s="591"/>
      <c r="CM27" s="591"/>
      <c r="CN27" s="591"/>
      <c r="CO27" s="591"/>
      <c r="CP27" s="591"/>
      <c r="CQ27" s="591"/>
      <c r="CR27" s="591"/>
      <c r="CS27" s="591"/>
      <c r="CT27" s="591"/>
      <c r="CU27" s="591"/>
      <c r="CV27" s="591"/>
      <c r="CW27" s="591"/>
      <c r="CX27" s="591"/>
      <c r="CY27" s="591"/>
      <c r="CZ27" s="591"/>
      <c r="DA27" s="591"/>
      <c r="DB27" s="591"/>
      <c r="DC27" s="591"/>
      <c r="DD27" s="591"/>
      <c r="DE27" s="591"/>
      <c r="DF27" s="591"/>
      <c r="DG27" s="295" t="s">
        <v>1969</v>
      </c>
      <c r="DH27" s="295" t="s">
        <v>2065</v>
      </c>
      <c r="DI27" s="295"/>
      <c r="DJ27" s="19">
        <v>2</v>
      </c>
    </row>
    <row r="28" spans="1:114" s="418" customFormat="1" ht="207">
      <c r="B28" s="20">
        <v>27</v>
      </c>
      <c r="C28" s="551" t="s">
        <v>81</v>
      </c>
      <c r="D28" s="552" t="s">
        <v>1946</v>
      </c>
      <c r="E28" s="553" t="s">
        <v>1978</v>
      </c>
      <c r="F28" s="427" t="s">
        <v>82</v>
      </c>
      <c r="G28" s="554" t="s">
        <v>1979</v>
      </c>
      <c r="H28" s="21" t="s">
        <v>20</v>
      </c>
      <c r="I28" s="555" t="s">
        <v>9</v>
      </c>
      <c r="J28" s="555" t="s">
        <v>312</v>
      </c>
      <c r="K28" s="555" t="s">
        <v>762</v>
      </c>
      <c r="L28" s="556" t="s">
        <v>2066</v>
      </c>
      <c r="M28" s="557">
        <v>0</v>
      </c>
      <c r="N28" s="557">
        <v>0</v>
      </c>
      <c r="O28" s="557">
        <v>0</v>
      </c>
      <c r="P28" s="558" t="s">
        <v>182</v>
      </c>
      <c r="Q28" s="558" t="s">
        <v>182</v>
      </c>
      <c r="R28" s="558" t="s">
        <v>1787</v>
      </c>
      <c r="S28" s="558" t="s">
        <v>45</v>
      </c>
      <c r="T28" s="558" t="s">
        <v>762</v>
      </c>
      <c r="U28" s="427">
        <v>2021</v>
      </c>
      <c r="V28" s="427">
        <v>2022</v>
      </c>
      <c r="W28" s="427">
        <v>1</v>
      </c>
      <c r="X28" s="427"/>
      <c r="Y28" s="427"/>
      <c r="Z28" s="427"/>
      <c r="AA28" s="427"/>
      <c r="AB28" s="298"/>
      <c r="AC28" s="298"/>
      <c r="AD28" s="298"/>
      <c r="AE28" s="24">
        <f t="shared" si="0"/>
        <v>0</v>
      </c>
      <c r="AF28" s="559"/>
      <c r="AG28" s="559">
        <v>44508</v>
      </c>
      <c r="AH28" s="560">
        <v>44720</v>
      </c>
      <c r="AI28" s="560">
        <v>44720</v>
      </c>
      <c r="AJ28" s="298">
        <v>1</v>
      </c>
      <c r="AK28" s="298">
        <v>0.85</v>
      </c>
      <c r="AL28" s="298">
        <v>1</v>
      </c>
      <c r="AM28" s="669">
        <f t="shared" si="1"/>
        <v>0</v>
      </c>
      <c r="AN28" s="124">
        <f t="shared" si="2"/>
        <v>212</v>
      </c>
      <c r="AO28" s="291">
        <f t="shared" si="3"/>
        <v>212</v>
      </c>
      <c r="AP28" s="732">
        <f t="shared" si="4"/>
        <v>0</v>
      </c>
      <c r="AQ28" s="299"/>
      <c r="AR28" s="299"/>
      <c r="AS28" s="908"/>
      <c r="AT28" s="746">
        <v>0</v>
      </c>
      <c r="AU28" s="746">
        <v>600</v>
      </c>
      <c r="AV28" s="746">
        <v>600</v>
      </c>
      <c r="AW28" s="24">
        <f t="shared" si="7"/>
        <v>0</v>
      </c>
      <c r="AX28" s="427">
        <v>0</v>
      </c>
      <c r="AY28" s="25">
        <f>HLOOKUP(J28,Pesos!$C$4:$H$8,3,FALSE)*AX28</f>
        <v>0</v>
      </c>
      <c r="AZ28" s="427">
        <v>0</v>
      </c>
      <c r="BA28" s="25">
        <f>HLOOKUP(J28,Pesos!$C$4:$H$8,4,FALSE)*AZ28</f>
        <v>0</v>
      </c>
      <c r="BB28" s="427">
        <v>0</v>
      </c>
      <c r="BC28" s="25">
        <f>HLOOKUP(J28,Pesos!$C$4:$H$8,5,FALSE)*BB28</f>
        <v>0</v>
      </c>
      <c r="BD28" s="123">
        <f t="shared" si="8"/>
        <v>0</v>
      </c>
      <c r="BE28" s="616"/>
      <c r="BF28" s="763">
        <f>VLOOKUP(P28,Pases_Produccion_22_10!$Q$7:$R$23,2,FALSE)</f>
        <v>0.97187499999999993</v>
      </c>
      <c r="BG28" s="591"/>
      <c r="BH28" s="591"/>
      <c r="BI28" s="591"/>
      <c r="BJ28" s="591"/>
      <c r="BK28" s="591"/>
      <c r="BL28" s="591"/>
      <c r="BM28" s="591"/>
      <c r="BN28" s="591"/>
      <c r="BO28" s="591"/>
      <c r="BP28" s="591"/>
      <c r="BQ28" s="591"/>
      <c r="BR28" s="591"/>
      <c r="BS28" s="591"/>
      <c r="BT28" s="591"/>
      <c r="BU28" s="591"/>
      <c r="BV28" s="591"/>
      <c r="BW28" s="591"/>
      <c r="BX28" s="591"/>
      <c r="BY28" s="591"/>
      <c r="BZ28" s="591"/>
      <c r="CA28" s="591"/>
      <c r="CB28" s="591"/>
      <c r="CC28" s="591"/>
      <c r="CD28" s="591"/>
      <c r="CE28" s="591"/>
      <c r="CF28" s="591"/>
      <c r="CG28" s="591"/>
      <c r="CH28" s="591"/>
      <c r="CI28" s="591"/>
      <c r="CJ28" s="591"/>
      <c r="CK28" s="591"/>
      <c r="CL28" s="591"/>
      <c r="CM28" s="591"/>
      <c r="CN28" s="591"/>
      <c r="CO28" s="591"/>
      <c r="CP28" s="591"/>
      <c r="CQ28" s="591"/>
      <c r="CR28" s="591"/>
      <c r="CS28" s="591"/>
      <c r="CT28" s="591"/>
      <c r="CU28" s="591"/>
      <c r="CV28" s="591"/>
      <c r="CW28" s="591"/>
      <c r="CX28" s="591"/>
      <c r="CY28" s="591"/>
      <c r="CZ28" s="591"/>
      <c r="DA28" s="591"/>
      <c r="DB28" s="591"/>
      <c r="DC28" s="591"/>
      <c r="DD28" s="591"/>
      <c r="DE28" s="591"/>
      <c r="DF28" s="591"/>
      <c r="DG28" s="295" t="s">
        <v>1969</v>
      </c>
      <c r="DH28" s="295" t="s">
        <v>2067</v>
      </c>
      <c r="DI28" s="295" t="s">
        <v>1992</v>
      </c>
    </row>
    <row r="29" spans="1:114" s="418" customFormat="1" ht="27.6">
      <c r="B29" s="20">
        <v>28</v>
      </c>
      <c r="C29" s="420" t="s">
        <v>81</v>
      </c>
      <c r="D29" s="421" t="s">
        <v>1946</v>
      </c>
      <c r="E29" s="419" t="s">
        <v>2068</v>
      </c>
      <c r="F29" s="422" t="s">
        <v>82</v>
      </c>
      <c r="G29" s="423" t="s">
        <v>1979</v>
      </c>
      <c r="H29" s="21" t="s">
        <v>20</v>
      </c>
      <c r="I29" s="424" t="s">
        <v>9</v>
      </c>
      <c r="J29" s="424" t="s">
        <v>168</v>
      </c>
      <c r="K29" s="420"/>
      <c r="L29" s="429" t="s">
        <v>2069</v>
      </c>
      <c r="M29" s="425">
        <v>0</v>
      </c>
      <c r="N29" s="425">
        <v>0</v>
      </c>
      <c r="O29" s="425">
        <v>1</v>
      </c>
      <c r="P29" s="426" t="s">
        <v>182</v>
      </c>
      <c r="Q29" s="426" t="s">
        <v>182</v>
      </c>
      <c r="R29" s="430" t="s">
        <v>2070</v>
      </c>
      <c r="S29" s="430" t="s">
        <v>45</v>
      </c>
      <c r="T29" s="430"/>
      <c r="U29" s="422">
        <v>2022</v>
      </c>
      <c r="V29" s="422">
        <v>2022</v>
      </c>
      <c r="W29" s="291">
        <v>1</v>
      </c>
      <c r="X29" s="431"/>
      <c r="Y29" s="431"/>
      <c r="Z29" s="431"/>
      <c r="AA29" s="431"/>
      <c r="AB29" s="298"/>
      <c r="AC29" s="298"/>
      <c r="AD29" s="298"/>
      <c r="AE29" s="24">
        <f t="shared" si="0"/>
        <v>0</v>
      </c>
      <c r="AF29" s="432"/>
      <c r="AG29" s="432">
        <v>44571</v>
      </c>
      <c r="AH29" s="432">
        <v>44638</v>
      </c>
      <c r="AI29" s="432">
        <v>44638</v>
      </c>
      <c r="AJ29" s="298">
        <v>1</v>
      </c>
      <c r="AK29" s="298">
        <v>0.94</v>
      </c>
      <c r="AL29" s="298">
        <v>1</v>
      </c>
      <c r="AM29" s="298">
        <f t="shared" si="1"/>
        <v>0</v>
      </c>
      <c r="AN29" s="25">
        <f t="shared" si="2"/>
        <v>67</v>
      </c>
      <c r="AO29" s="291">
        <f t="shared" si="3"/>
        <v>67</v>
      </c>
      <c r="AP29" s="732">
        <f t="shared" si="4"/>
        <v>0</v>
      </c>
      <c r="AQ29" s="299"/>
      <c r="AR29" s="299"/>
      <c r="AS29" s="909"/>
      <c r="AT29" s="746">
        <v>0</v>
      </c>
      <c r="AU29" s="746">
        <v>3000</v>
      </c>
      <c r="AV29" s="746">
        <v>3000</v>
      </c>
      <c r="AW29" s="24">
        <f t="shared" si="7"/>
        <v>0</v>
      </c>
      <c r="AX29" s="422">
        <v>1</v>
      </c>
      <c r="AY29" s="25">
        <f>HLOOKUP(J29,Pesos!$C$4:$H$8,3,FALSE)*AX29</f>
        <v>5.5</v>
      </c>
      <c r="AZ29" s="422">
        <v>2</v>
      </c>
      <c r="BA29" s="25">
        <f>HLOOKUP(J29,Pesos!$C$4:$H$8,4,FALSE)*AZ29</f>
        <v>9</v>
      </c>
      <c r="BB29" s="422"/>
      <c r="BC29" s="25">
        <f>HLOOKUP(J29,Pesos!$C$4:$H$8,5,FALSE)*BB29</f>
        <v>0</v>
      </c>
      <c r="BD29" s="123">
        <f t="shared" si="8"/>
        <v>14.5</v>
      </c>
      <c r="BE29" s="558"/>
      <c r="BF29" s="716">
        <f>VLOOKUP(P29,Pases_Produccion_22_10!$Q$7:$R$23,2,FALSE)</f>
        <v>0.97187499999999993</v>
      </c>
      <c r="BG29" s="591"/>
      <c r="BH29" s="591"/>
      <c r="BI29" s="591"/>
      <c r="BJ29" s="591"/>
      <c r="BK29" s="591"/>
      <c r="BL29" s="591"/>
      <c r="BM29" s="591"/>
      <c r="BN29" s="591"/>
      <c r="BO29" s="591"/>
      <c r="BP29" s="591"/>
      <c r="BQ29" s="591"/>
      <c r="BR29" s="591"/>
      <c r="BS29" s="591"/>
      <c r="BT29" s="591"/>
      <c r="BU29" s="591"/>
      <c r="BV29" s="591"/>
      <c r="BW29" s="591"/>
      <c r="BX29" s="591"/>
      <c r="BY29" s="591"/>
      <c r="BZ29" s="591"/>
      <c r="CA29" s="591"/>
      <c r="CB29" s="591"/>
      <c r="CC29" s="591"/>
      <c r="CD29" s="591"/>
      <c r="CE29" s="591"/>
      <c r="CF29" s="591"/>
      <c r="CG29" s="591"/>
      <c r="CH29" s="591"/>
      <c r="CI29" s="591"/>
      <c r="CJ29" s="591"/>
      <c r="CK29" s="591"/>
      <c r="CL29" s="591"/>
      <c r="CM29" s="591"/>
      <c r="CN29" s="591"/>
      <c r="CO29" s="591"/>
      <c r="CP29" s="591"/>
      <c r="CQ29" s="591"/>
      <c r="CR29" s="591"/>
      <c r="CS29" s="591"/>
      <c r="CT29" s="591"/>
      <c r="CU29" s="591"/>
      <c r="CV29" s="591"/>
      <c r="CW29" s="591"/>
      <c r="CX29" s="591"/>
      <c r="CY29" s="591"/>
      <c r="CZ29" s="591"/>
      <c r="DA29" s="591"/>
      <c r="DB29" s="591"/>
      <c r="DC29" s="591"/>
      <c r="DD29" s="591"/>
      <c r="DE29" s="591"/>
      <c r="DF29" s="591"/>
      <c r="DG29" s="616">
        <v>2022</v>
      </c>
      <c r="DH29" s="616" t="s">
        <v>2071</v>
      </c>
      <c r="DI29" s="295" t="s">
        <v>1992</v>
      </c>
    </row>
    <row r="30" spans="1:114" s="418" customFormat="1" ht="52.5" customHeight="1">
      <c r="B30" s="20">
        <v>29</v>
      </c>
      <c r="C30" s="433" t="s">
        <v>81</v>
      </c>
      <c r="D30" s="149" t="s">
        <v>1946</v>
      </c>
      <c r="E30" s="419" t="s">
        <v>2072</v>
      </c>
      <c r="F30" s="431" t="s">
        <v>1948</v>
      </c>
      <c r="G30" s="431" t="s">
        <v>1979</v>
      </c>
      <c r="H30" s="434" t="s">
        <v>12</v>
      </c>
      <c r="I30" s="434" t="s">
        <v>13</v>
      </c>
      <c r="J30" s="434" t="s">
        <v>312</v>
      </c>
      <c r="K30" s="434" t="s">
        <v>1708</v>
      </c>
      <c r="L30" s="429" t="s">
        <v>32</v>
      </c>
      <c r="M30" s="435">
        <v>8823.5300000000007</v>
      </c>
      <c r="N30" s="435">
        <v>0</v>
      </c>
      <c r="O30" s="435">
        <v>0</v>
      </c>
      <c r="P30" s="430" t="s">
        <v>136</v>
      </c>
      <c r="Q30" s="430" t="s">
        <v>182</v>
      </c>
      <c r="R30" s="430" t="s">
        <v>31</v>
      </c>
      <c r="S30" s="430" t="s">
        <v>31</v>
      </c>
      <c r="T30" s="430" t="s">
        <v>1708</v>
      </c>
      <c r="U30" s="431">
        <v>2021</v>
      </c>
      <c r="V30" s="422">
        <v>2022</v>
      </c>
      <c r="W30" s="431"/>
      <c r="X30" s="431"/>
      <c r="Y30" s="431"/>
      <c r="Z30" s="431"/>
      <c r="AA30" s="431"/>
      <c r="AB30" s="298"/>
      <c r="AC30" s="298"/>
      <c r="AD30" s="298"/>
      <c r="AE30" s="24">
        <f t="shared" si="0"/>
        <v>0</v>
      </c>
      <c r="AF30" s="436">
        <v>44271</v>
      </c>
      <c r="AG30" s="437">
        <v>44454</v>
      </c>
      <c r="AH30" s="668">
        <v>44768</v>
      </c>
      <c r="AI30" s="393"/>
      <c r="AJ30" s="298">
        <v>1</v>
      </c>
      <c r="AK30" s="298">
        <v>0.92</v>
      </c>
      <c r="AL30" s="298">
        <v>0.92</v>
      </c>
      <c r="AM30" s="669">
        <f t="shared" si="1"/>
        <v>7.999999999999996E-2</v>
      </c>
      <c r="AN30" s="25">
        <f t="shared" si="2"/>
        <v>314</v>
      </c>
      <c r="AO30" s="291">
        <f t="shared" si="3"/>
        <v>-44454</v>
      </c>
      <c r="AP30" s="732">
        <f t="shared" si="4"/>
        <v>-142.57324840764332</v>
      </c>
      <c r="AQ30" s="299"/>
      <c r="AR30" s="299"/>
      <c r="AS30" s="909"/>
      <c r="AT30" s="746">
        <v>0</v>
      </c>
      <c r="AU30" s="746">
        <v>26000</v>
      </c>
      <c r="AV30" s="746">
        <v>13000</v>
      </c>
      <c r="AW30" s="24">
        <f t="shared" si="7"/>
        <v>-0.5</v>
      </c>
      <c r="AX30" s="422">
        <v>0</v>
      </c>
      <c r="AY30" s="25">
        <f>HLOOKUP(J30,Pesos!$C$4:$H$8,3,FALSE)*AX30</f>
        <v>0</v>
      </c>
      <c r="AZ30" s="422">
        <v>0</v>
      </c>
      <c r="BA30" s="25">
        <f>HLOOKUP(J30,Pesos!$C$4:$H$8,4,FALSE)*AZ30</f>
        <v>0</v>
      </c>
      <c r="BB30" s="422">
        <v>0</v>
      </c>
      <c r="BC30" s="25">
        <f>HLOOKUP(J30,Pesos!$C$4:$H$8,5,FALSE)*BB30</f>
        <v>0</v>
      </c>
      <c r="BD30" s="123">
        <f t="shared" si="8"/>
        <v>0</v>
      </c>
      <c r="BE30" s="428" t="s">
        <v>25</v>
      </c>
      <c r="BF30" s="716">
        <f>VLOOKUP(P30,Pases_Produccion_22_10!$Q$7:$R$23,2,FALSE)</f>
        <v>0.75862068965517238</v>
      </c>
      <c r="BG30" s="591"/>
      <c r="BH30" s="591"/>
      <c r="BI30" s="591"/>
      <c r="BJ30" s="591"/>
      <c r="BK30" s="591"/>
      <c r="BL30" s="591"/>
      <c r="BM30" s="591"/>
      <c r="BN30" s="591"/>
      <c r="BO30" s="591"/>
      <c r="BP30" s="591"/>
      <c r="BQ30" s="591"/>
      <c r="BR30" s="591"/>
      <c r="BS30" s="591"/>
      <c r="BT30" s="591"/>
      <c r="BU30" s="591"/>
      <c r="BV30" s="591"/>
      <c r="BW30" s="591"/>
      <c r="BX30" s="591"/>
      <c r="BY30" s="591"/>
      <c r="BZ30" s="591"/>
      <c r="CA30" s="591"/>
      <c r="CB30" s="591">
        <v>0.08</v>
      </c>
      <c r="CC30" s="591"/>
      <c r="CD30" s="591"/>
      <c r="CE30" s="591"/>
      <c r="CF30" s="591"/>
      <c r="CG30" s="591"/>
      <c r="CH30" s="591"/>
      <c r="CI30" s="591"/>
      <c r="CJ30" s="591"/>
      <c r="CK30" s="591"/>
      <c r="CL30" s="591"/>
      <c r="CM30" s="591"/>
      <c r="CN30" s="591"/>
      <c r="CO30" s="591"/>
      <c r="CP30" s="591"/>
      <c r="CQ30" s="591"/>
      <c r="CR30" s="591"/>
      <c r="CS30" s="591"/>
      <c r="CT30" s="591"/>
      <c r="CU30" s="591"/>
      <c r="CV30" s="591"/>
      <c r="CW30" s="591"/>
      <c r="CX30" s="591"/>
      <c r="CY30" s="591"/>
      <c r="CZ30" s="591"/>
      <c r="DA30" s="591"/>
      <c r="DB30" s="591"/>
      <c r="DC30" s="591"/>
      <c r="DD30" s="591"/>
      <c r="DE30" s="591"/>
      <c r="DF30" s="591"/>
      <c r="DG30" s="295" t="s">
        <v>1951</v>
      </c>
      <c r="DH30" s="710" t="s">
        <v>2073</v>
      </c>
      <c r="DI30" s="616"/>
    </row>
    <row r="31" spans="1:114" ht="165.6">
      <c r="B31" s="20">
        <v>30</v>
      </c>
      <c r="C31" s="402" t="s">
        <v>81</v>
      </c>
      <c r="D31" s="505" t="s">
        <v>1946</v>
      </c>
      <c r="E31" s="402" t="s">
        <v>2074</v>
      </c>
      <c r="F31" s="248" t="s">
        <v>1948</v>
      </c>
      <c r="G31" s="248" t="s">
        <v>2021</v>
      </c>
      <c r="H31" s="21" t="s">
        <v>12</v>
      </c>
      <c r="I31" s="403" t="s">
        <v>13</v>
      </c>
      <c r="J31" s="403" t="s">
        <v>312</v>
      </c>
      <c r="K31" s="403" t="s">
        <v>1708</v>
      </c>
      <c r="L31" s="471" t="s">
        <v>35</v>
      </c>
      <c r="M31" s="472">
        <v>1176.47</v>
      </c>
      <c r="N31" s="472">
        <v>0</v>
      </c>
      <c r="O31" s="472">
        <v>0</v>
      </c>
      <c r="P31" s="249" t="s">
        <v>182</v>
      </c>
      <c r="Q31" s="249" t="s">
        <v>182</v>
      </c>
      <c r="R31" s="249" t="s">
        <v>2075</v>
      </c>
      <c r="S31" s="249" t="s">
        <v>31</v>
      </c>
      <c r="T31" s="249" t="s">
        <v>1708</v>
      </c>
      <c r="U31" s="248">
        <v>2021</v>
      </c>
      <c r="V31" s="46">
        <v>2022</v>
      </c>
      <c r="W31" s="248"/>
      <c r="X31" s="248"/>
      <c r="Y31" s="248"/>
      <c r="Z31" s="248"/>
      <c r="AA31" s="248"/>
      <c r="AB31" s="475"/>
      <c r="AC31" s="475"/>
      <c r="AD31" s="475"/>
      <c r="AE31" s="520">
        <f t="shared" si="0"/>
        <v>0</v>
      </c>
      <c r="AF31" s="250"/>
      <c r="AG31" s="474">
        <v>44318</v>
      </c>
      <c r="AH31" s="250">
        <v>44750</v>
      </c>
      <c r="AI31" s="474"/>
      <c r="AJ31" s="475">
        <v>0</v>
      </c>
      <c r="AK31" s="475">
        <v>0</v>
      </c>
      <c r="AL31" s="475">
        <v>0</v>
      </c>
      <c r="AM31" s="475">
        <f t="shared" si="1"/>
        <v>0</v>
      </c>
      <c r="AN31" s="46">
        <f t="shared" si="2"/>
        <v>432</v>
      </c>
      <c r="AO31" s="248">
        <f t="shared" si="3"/>
        <v>-44318</v>
      </c>
      <c r="AP31" s="892">
        <f t="shared" si="4"/>
        <v>-103.58796296296296</v>
      </c>
      <c r="AQ31" s="299"/>
      <c r="AR31" s="299"/>
      <c r="AS31" s="377"/>
      <c r="AT31" s="746">
        <v>0</v>
      </c>
      <c r="AU31" s="746">
        <v>8500</v>
      </c>
      <c r="AV31" s="746">
        <f t="shared" si="6"/>
        <v>0</v>
      </c>
      <c r="AW31" s="520">
        <f t="shared" si="7"/>
        <v>-1</v>
      </c>
      <c r="AX31" s="248">
        <v>0</v>
      </c>
      <c r="AY31" s="46">
        <f>HLOOKUP(J31,Pesos!$C$4:$H$8,3,FALSE)*AX31</f>
        <v>0</v>
      </c>
      <c r="AZ31" s="248">
        <v>0</v>
      </c>
      <c r="BA31" s="46">
        <f>HLOOKUP(J31,Pesos!$C$4:$H$8,4,FALSE)*AZ31</f>
        <v>0</v>
      </c>
      <c r="BB31" s="248">
        <v>0</v>
      </c>
      <c r="BC31" s="46">
        <f>HLOOKUP(J31,Pesos!$C$4:$H$8,5,FALSE)*BB31</f>
        <v>0</v>
      </c>
      <c r="BD31" s="627">
        <f t="shared" si="8"/>
        <v>0</v>
      </c>
      <c r="BE31" s="249"/>
      <c r="BF31" s="717">
        <f>VLOOKUP(P31,Pases_Produccion_22_10!$Q$7:$R$23,2,FALSE)</f>
        <v>0.97187499999999993</v>
      </c>
      <c r="BG31" s="591"/>
      <c r="BH31" s="591"/>
      <c r="BI31" s="591"/>
      <c r="BJ31" s="591"/>
      <c r="BK31" s="591"/>
      <c r="BL31" s="591"/>
      <c r="BM31" s="591"/>
      <c r="BN31" s="591"/>
      <c r="BO31" s="591"/>
      <c r="BP31" s="591"/>
      <c r="BQ31" s="591"/>
      <c r="BR31" s="591"/>
      <c r="BS31" s="591"/>
      <c r="BT31" s="591"/>
      <c r="BU31" s="591"/>
      <c r="BV31" s="591"/>
      <c r="BW31" s="591"/>
      <c r="BX31" s="591"/>
      <c r="BY31" s="591"/>
      <c r="BZ31" s="591"/>
      <c r="CA31" s="591"/>
      <c r="CB31" s="591"/>
      <c r="CC31" s="591"/>
      <c r="CD31" s="591"/>
      <c r="CE31" s="591"/>
      <c r="CF31" s="591"/>
      <c r="CG31" s="591"/>
      <c r="CH31" s="591"/>
      <c r="CI31" s="591"/>
      <c r="CJ31" s="591"/>
      <c r="CK31" s="591"/>
      <c r="CL31" s="591"/>
      <c r="CM31" s="591"/>
      <c r="CN31" s="591"/>
      <c r="CO31" s="591"/>
      <c r="CP31" s="591"/>
      <c r="CQ31" s="591"/>
      <c r="CR31" s="591"/>
      <c r="CS31" s="591"/>
      <c r="CT31" s="591"/>
      <c r="CU31" s="591"/>
      <c r="CV31" s="591"/>
      <c r="CW31" s="591"/>
      <c r="CX31" s="591"/>
      <c r="CY31" s="591"/>
      <c r="CZ31" s="591"/>
      <c r="DA31" s="591"/>
      <c r="DB31" s="591"/>
      <c r="DC31" s="591"/>
      <c r="DD31" s="591"/>
      <c r="DE31" s="591"/>
      <c r="DF31" s="591"/>
      <c r="DG31" s="295" t="s">
        <v>1969</v>
      </c>
      <c r="DH31" s="295" t="s">
        <v>2076</v>
      </c>
      <c r="DI31" s="295"/>
    </row>
    <row r="32" spans="1:114" ht="27.6">
      <c r="B32" s="20">
        <v>31</v>
      </c>
      <c r="C32" s="288" t="s">
        <v>81</v>
      </c>
      <c r="D32" s="290" t="s">
        <v>1946</v>
      </c>
      <c r="E32" s="288" t="s">
        <v>2077</v>
      </c>
      <c r="F32" s="291" t="s">
        <v>82</v>
      </c>
      <c r="G32" s="291" t="s">
        <v>2021</v>
      </c>
      <c r="H32" s="21" t="s">
        <v>20</v>
      </c>
      <c r="I32" s="292" t="s">
        <v>23</v>
      </c>
      <c r="J32" s="292" t="s">
        <v>168</v>
      </c>
      <c r="K32" s="353" t="s">
        <v>2031</v>
      </c>
      <c r="L32" s="301" t="s">
        <v>1686</v>
      </c>
      <c r="M32" s="294">
        <f>1300/4.2</f>
        <v>309.52380952380952</v>
      </c>
      <c r="N32" s="294">
        <f>1300/4.2</f>
        <v>309.52380952380952</v>
      </c>
      <c r="O32" s="294">
        <v>0</v>
      </c>
      <c r="P32" s="295" t="s">
        <v>135</v>
      </c>
      <c r="Q32" s="295" t="s">
        <v>227</v>
      </c>
      <c r="R32" s="295" t="s">
        <v>1218</v>
      </c>
      <c r="S32" s="295" t="s">
        <v>45</v>
      </c>
      <c r="T32" s="295" t="s">
        <v>208</v>
      </c>
      <c r="U32" s="291">
        <v>2021</v>
      </c>
      <c r="V32" s="291">
        <v>2022</v>
      </c>
      <c r="W32" s="291">
        <v>1</v>
      </c>
      <c r="X32" s="291"/>
      <c r="Y32" s="291"/>
      <c r="Z32" s="291"/>
      <c r="AA32" s="291"/>
      <c r="AB32" s="298"/>
      <c r="AC32" s="298"/>
      <c r="AD32" s="298"/>
      <c r="AE32" s="298">
        <f t="shared" si="0"/>
        <v>0</v>
      </c>
      <c r="AF32" s="297">
        <v>44515</v>
      </c>
      <c r="AG32" s="297">
        <v>44522</v>
      </c>
      <c r="AH32" s="297">
        <v>44636</v>
      </c>
      <c r="AI32" s="297">
        <v>44636</v>
      </c>
      <c r="AJ32" s="298">
        <v>1</v>
      </c>
      <c r="AK32" s="298">
        <v>1</v>
      </c>
      <c r="AL32" s="298">
        <v>1</v>
      </c>
      <c r="AM32" s="298">
        <f t="shared" si="1"/>
        <v>0</v>
      </c>
      <c r="AN32" s="291">
        <f t="shared" si="2"/>
        <v>114</v>
      </c>
      <c r="AO32" s="291">
        <f t="shared" si="3"/>
        <v>114</v>
      </c>
      <c r="AP32" s="732">
        <f t="shared" si="4"/>
        <v>0</v>
      </c>
      <c r="AQ32" s="299"/>
      <c r="AR32" s="299"/>
      <c r="AS32" s="901" t="s">
        <v>245</v>
      </c>
      <c r="AT32" s="300">
        <f>1300/3.5</f>
        <v>371.42857142857144</v>
      </c>
      <c r="AU32" s="300">
        <f t="shared" si="5"/>
        <v>309.52380952380952</v>
      </c>
      <c r="AV32" s="300">
        <f t="shared" si="6"/>
        <v>309.52380952380952</v>
      </c>
      <c r="AW32" s="298">
        <f t="shared" si="7"/>
        <v>0</v>
      </c>
      <c r="AX32" s="291">
        <v>0</v>
      </c>
      <c r="AY32" s="291">
        <f>HLOOKUP(J32,Pesos!$C$4:$H$8,3,FALSE)*AX32</f>
        <v>0</v>
      </c>
      <c r="AZ32" s="291">
        <v>0</v>
      </c>
      <c r="BA32" s="291">
        <f>HLOOKUP(J32,Pesos!$C$4:$H$8,4,FALSE)*AZ32</f>
        <v>0</v>
      </c>
      <c r="BB32" s="291">
        <v>0</v>
      </c>
      <c r="BC32" s="291">
        <f>HLOOKUP(J32,Pesos!$C$4:$H$8,5,FALSE)*BB32</f>
        <v>0</v>
      </c>
      <c r="BD32" s="291">
        <f t="shared" si="8"/>
        <v>0</v>
      </c>
      <c r="BE32" s="295"/>
      <c r="BF32" s="716">
        <f>VLOOKUP(P32,Pases_Produccion_22_10!$Q$7:$R$23,2,FALSE)</f>
        <v>1</v>
      </c>
      <c r="BG32" s="591"/>
      <c r="BH32" s="591"/>
      <c r="BI32" s="591"/>
      <c r="BJ32" s="591"/>
      <c r="BK32" s="591"/>
      <c r="BL32" s="591"/>
      <c r="BM32" s="591"/>
      <c r="BN32" s="591"/>
      <c r="BO32" s="591"/>
      <c r="BP32" s="591"/>
      <c r="BQ32" s="591"/>
      <c r="BR32" s="591"/>
      <c r="BS32" s="591"/>
      <c r="BT32" s="591"/>
      <c r="BU32" s="591"/>
      <c r="BV32" s="591"/>
      <c r="BW32" s="591"/>
      <c r="BX32" s="591"/>
      <c r="BY32" s="591"/>
      <c r="BZ32" s="591"/>
      <c r="CA32" s="591"/>
      <c r="CB32" s="591"/>
      <c r="CC32" s="591"/>
      <c r="CD32" s="591"/>
      <c r="CE32" s="591"/>
      <c r="CF32" s="591"/>
      <c r="CG32" s="591"/>
      <c r="CH32" s="591"/>
      <c r="CI32" s="591"/>
      <c r="CJ32" s="591"/>
      <c r="CK32" s="591"/>
      <c r="CL32" s="591"/>
      <c r="CM32" s="591"/>
      <c r="CN32" s="591"/>
      <c r="CO32" s="591"/>
      <c r="CP32" s="591"/>
      <c r="CQ32" s="591"/>
      <c r="CR32" s="591"/>
      <c r="CS32" s="591"/>
      <c r="CT32" s="591"/>
      <c r="CU32" s="591"/>
      <c r="CV32" s="591"/>
      <c r="CW32" s="591"/>
      <c r="CX32" s="591"/>
      <c r="CY32" s="591"/>
      <c r="CZ32" s="591"/>
      <c r="DA32" s="591"/>
      <c r="DB32" s="591"/>
      <c r="DC32" s="591"/>
      <c r="DD32" s="591"/>
      <c r="DE32" s="591"/>
      <c r="DF32" s="591"/>
      <c r="DG32" s="295" t="s">
        <v>1969</v>
      </c>
      <c r="DH32" s="295" t="s">
        <v>2052</v>
      </c>
      <c r="DI32" s="295" t="s">
        <v>1992</v>
      </c>
    </row>
    <row r="33" spans="1:115" s="337" customFormat="1" ht="262.14999999999998">
      <c r="A33" s="19"/>
      <c r="B33" s="20">
        <v>32</v>
      </c>
      <c r="C33" s="561" t="s">
        <v>81</v>
      </c>
      <c r="D33" s="562" t="s">
        <v>1946</v>
      </c>
      <c r="E33" s="563" t="s">
        <v>1978</v>
      </c>
      <c r="F33" s="564" t="s">
        <v>82</v>
      </c>
      <c r="G33" s="384" t="s">
        <v>1979</v>
      </c>
      <c r="H33" s="511" t="s">
        <v>12</v>
      </c>
      <c r="I33" s="511" t="s">
        <v>13</v>
      </c>
      <c r="J33" s="511" t="s">
        <v>312</v>
      </c>
      <c r="K33" s="511" t="s">
        <v>1967</v>
      </c>
      <c r="L33" s="565" t="s">
        <v>2078</v>
      </c>
      <c r="M33" s="566">
        <v>0</v>
      </c>
      <c r="N33" s="566">
        <v>0</v>
      </c>
      <c r="O33" s="566">
        <v>0</v>
      </c>
      <c r="P33" s="567" t="s">
        <v>182</v>
      </c>
      <c r="Q33" s="567" t="s">
        <v>182</v>
      </c>
      <c r="R33" s="567" t="s">
        <v>2079</v>
      </c>
      <c r="S33" s="567"/>
      <c r="T33" s="567" t="s">
        <v>2080</v>
      </c>
      <c r="U33" s="564">
        <v>2021</v>
      </c>
      <c r="V33" s="504">
        <v>2022</v>
      </c>
      <c r="W33" s="564">
        <v>1</v>
      </c>
      <c r="X33" s="564"/>
      <c r="Y33" s="564"/>
      <c r="Z33" s="564"/>
      <c r="AA33" s="564"/>
      <c r="AB33" s="570"/>
      <c r="AC33" s="570"/>
      <c r="AD33" s="570"/>
      <c r="AE33" s="546">
        <f t="shared" si="0"/>
        <v>0</v>
      </c>
      <c r="AF33" s="568"/>
      <c r="AG33" s="569">
        <v>44571</v>
      </c>
      <c r="AH33" s="569">
        <v>44767</v>
      </c>
      <c r="AI33" s="569"/>
      <c r="AJ33" s="570">
        <v>0.69</v>
      </c>
      <c r="AK33" s="570">
        <v>0.32</v>
      </c>
      <c r="AL33" s="570">
        <v>0.64</v>
      </c>
      <c r="AM33" s="570">
        <f t="shared" si="1"/>
        <v>4.9999999999999933E-2</v>
      </c>
      <c r="AN33" s="504">
        <f t="shared" si="2"/>
        <v>196</v>
      </c>
      <c r="AO33" s="564">
        <f t="shared" si="3"/>
        <v>-44571</v>
      </c>
      <c r="AP33" s="894">
        <f t="shared" si="4"/>
        <v>-228.40306122448979</v>
      </c>
      <c r="AQ33" s="299"/>
      <c r="AR33" s="299"/>
      <c r="AS33" s="910"/>
      <c r="AT33" s="746">
        <v>0</v>
      </c>
      <c r="AU33" s="746">
        <v>15000</v>
      </c>
      <c r="AV33" s="746">
        <f t="shared" si="6"/>
        <v>0</v>
      </c>
      <c r="AW33" s="546">
        <f t="shared" si="7"/>
        <v>-1</v>
      </c>
      <c r="AX33" s="504">
        <v>0</v>
      </c>
      <c r="AY33" s="504">
        <f>HLOOKUP(J33,Pesos!$C$4:$H$8,3,FALSE)*AX33</f>
        <v>0</v>
      </c>
      <c r="AZ33" s="504">
        <v>0</v>
      </c>
      <c r="BA33" s="504">
        <f>HLOOKUP(J33,Pesos!$C$4:$H$8,4,FALSE)*AZ33</f>
        <v>0</v>
      </c>
      <c r="BB33" s="504">
        <v>0</v>
      </c>
      <c r="BC33" s="504">
        <f>HLOOKUP(J33,Pesos!$C$4:$H$8,5,FALSE)*BB33</f>
        <v>0</v>
      </c>
      <c r="BD33" s="629">
        <f t="shared" si="8"/>
        <v>0</v>
      </c>
      <c r="BE33" s="571"/>
      <c r="BF33" s="719">
        <f>VLOOKUP(P33,Pases_Produccion_22_10!$Q$7:$R$23,2,FALSE)</f>
        <v>0.97187499999999993</v>
      </c>
      <c r="BG33" s="591"/>
      <c r="BH33" s="591"/>
      <c r="BI33" s="591"/>
      <c r="BJ33" s="591"/>
      <c r="BK33" s="591"/>
      <c r="BL33" s="591"/>
      <c r="BM33" s="591"/>
      <c r="BN33" s="591"/>
      <c r="BO33" s="591"/>
      <c r="BP33" s="591"/>
      <c r="BQ33" s="591"/>
      <c r="BR33" s="591"/>
      <c r="BS33" s="591"/>
      <c r="BT33" s="591"/>
      <c r="BU33" s="591"/>
      <c r="BV33" s="591"/>
      <c r="BW33" s="591"/>
      <c r="BX33" s="591"/>
      <c r="BY33" s="591"/>
      <c r="BZ33" s="591"/>
      <c r="CA33" s="591"/>
      <c r="CB33" s="591"/>
      <c r="CC33" s="591"/>
      <c r="CD33" s="591"/>
      <c r="CE33" s="591"/>
      <c r="CF33" s="591"/>
      <c r="CG33" s="591"/>
      <c r="CH33" s="591"/>
      <c r="CI33" s="591"/>
      <c r="CJ33" s="591"/>
      <c r="CK33" s="591"/>
      <c r="CL33" s="591"/>
      <c r="CM33" s="591"/>
      <c r="CN33" s="591"/>
      <c r="CO33" s="591"/>
      <c r="CP33" s="591"/>
      <c r="CQ33" s="591"/>
      <c r="CR33" s="591"/>
      <c r="CS33" s="591"/>
      <c r="CT33" s="591"/>
      <c r="CU33" s="591"/>
      <c r="CV33" s="591"/>
      <c r="CW33" s="591"/>
      <c r="CX33" s="591"/>
      <c r="CY33" s="591"/>
      <c r="CZ33" s="591"/>
      <c r="DA33" s="591"/>
      <c r="DB33" s="591"/>
      <c r="DC33" s="591"/>
      <c r="DD33" s="591"/>
      <c r="DE33" s="591"/>
      <c r="DF33" s="591"/>
      <c r="DG33" s="295" t="s">
        <v>1969</v>
      </c>
      <c r="DH33" s="710" t="s">
        <v>2081</v>
      </c>
      <c r="DI33" s="724"/>
      <c r="DJ33" s="337">
        <v>1</v>
      </c>
      <c r="DK33" s="19" t="s">
        <v>2082</v>
      </c>
    </row>
    <row r="34" spans="1:115" ht="27.6">
      <c r="B34" s="20">
        <v>33</v>
      </c>
      <c r="C34" s="288" t="s">
        <v>81</v>
      </c>
      <c r="D34" s="290" t="s">
        <v>1946</v>
      </c>
      <c r="E34" s="288" t="s">
        <v>2083</v>
      </c>
      <c r="F34" s="291" t="s">
        <v>82</v>
      </c>
      <c r="G34" s="291" t="s">
        <v>1802</v>
      </c>
      <c r="H34" s="21" t="s">
        <v>20</v>
      </c>
      <c r="I34" s="292" t="s">
        <v>23</v>
      </c>
      <c r="J34" s="292" t="s">
        <v>168</v>
      </c>
      <c r="K34" s="289" t="s">
        <v>2031</v>
      </c>
      <c r="L34" s="293" t="s">
        <v>209</v>
      </c>
      <c r="M34" s="294">
        <v>6800</v>
      </c>
      <c r="N34" s="294">
        <v>6800</v>
      </c>
      <c r="O34" s="294">
        <v>0</v>
      </c>
      <c r="P34" s="295" t="s">
        <v>190</v>
      </c>
      <c r="Q34" s="295" t="s">
        <v>227</v>
      </c>
      <c r="R34" s="295" t="s">
        <v>1218</v>
      </c>
      <c r="S34" s="295" t="s">
        <v>45</v>
      </c>
      <c r="T34" s="295" t="s">
        <v>208</v>
      </c>
      <c r="U34" s="291">
        <v>2021</v>
      </c>
      <c r="V34" s="291">
        <v>2021</v>
      </c>
      <c r="W34" s="291">
        <v>1</v>
      </c>
      <c r="X34" s="297">
        <v>44564</v>
      </c>
      <c r="Y34" s="297">
        <v>44564</v>
      </c>
      <c r="Z34" s="297">
        <v>44588</v>
      </c>
      <c r="AA34" s="297">
        <v>44588</v>
      </c>
      <c r="AB34" s="298">
        <v>1</v>
      </c>
      <c r="AC34" s="298">
        <v>1</v>
      </c>
      <c r="AD34" s="298">
        <v>1</v>
      </c>
      <c r="AE34" s="298">
        <f t="shared" si="0"/>
        <v>0</v>
      </c>
      <c r="AF34" s="297">
        <v>44589</v>
      </c>
      <c r="AG34" s="297">
        <v>44589</v>
      </c>
      <c r="AH34" s="297">
        <v>44623</v>
      </c>
      <c r="AI34" s="297">
        <v>44623</v>
      </c>
      <c r="AJ34" s="298">
        <v>1</v>
      </c>
      <c r="AK34" s="298">
        <v>1</v>
      </c>
      <c r="AL34" s="298">
        <v>1</v>
      </c>
      <c r="AM34" s="298">
        <f t="shared" si="1"/>
        <v>0</v>
      </c>
      <c r="AN34" s="291">
        <f t="shared" si="2"/>
        <v>34</v>
      </c>
      <c r="AO34" s="291">
        <f t="shared" si="3"/>
        <v>34</v>
      </c>
      <c r="AP34" s="732">
        <f t="shared" si="4"/>
        <v>0</v>
      </c>
      <c r="AQ34" s="299"/>
      <c r="AR34" s="299"/>
      <c r="AS34" s="901"/>
      <c r="AT34" s="300">
        <v>0</v>
      </c>
      <c r="AU34" s="300">
        <f t="shared" si="5"/>
        <v>6800</v>
      </c>
      <c r="AV34" s="300">
        <f t="shared" si="6"/>
        <v>6800</v>
      </c>
      <c r="AW34" s="298">
        <f t="shared" si="7"/>
        <v>0</v>
      </c>
      <c r="AX34" s="291">
        <v>0</v>
      </c>
      <c r="AY34" s="291">
        <f>HLOOKUP(J34,Pesos!$C$4:$H$8,3,FALSE)*AX34</f>
        <v>0</v>
      </c>
      <c r="AZ34" s="291">
        <v>0</v>
      </c>
      <c r="BA34" s="291">
        <f>HLOOKUP(J34,Pesos!$C$4:$H$8,4,FALSE)*AZ34</f>
        <v>0</v>
      </c>
      <c r="BB34" s="291">
        <v>0</v>
      </c>
      <c r="BC34" s="291">
        <f>HLOOKUP(J34,Pesos!$C$4:$H$8,5,FALSE)*BB34</f>
        <v>0</v>
      </c>
      <c r="BD34" s="291">
        <f t="shared" si="8"/>
        <v>0</v>
      </c>
      <c r="BE34" s="295"/>
      <c r="BF34" s="716">
        <f>VLOOKUP(P34,Pases_Produccion_22_10!$Q$7:$R$23,2,FALSE)</f>
        <v>1</v>
      </c>
      <c r="BG34" s="591"/>
      <c r="BH34" s="591"/>
      <c r="BI34" s="591"/>
      <c r="BJ34" s="591"/>
      <c r="BK34" s="591"/>
      <c r="BL34" s="591"/>
      <c r="BM34" s="591"/>
      <c r="BN34" s="591"/>
      <c r="BO34" s="591"/>
      <c r="BP34" s="591"/>
      <c r="BQ34" s="591"/>
      <c r="BR34" s="591"/>
      <c r="BS34" s="591"/>
      <c r="BT34" s="591"/>
      <c r="BU34" s="591"/>
      <c r="BV34" s="591"/>
      <c r="BW34" s="591"/>
      <c r="BX34" s="591"/>
      <c r="BY34" s="591"/>
      <c r="BZ34" s="591"/>
      <c r="CA34" s="591"/>
      <c r="CB34" s="591"/>
      <c r="CC34" s="591"/>
      <c r="CD34" s="591"/>
      <c r="CE34" s="591"/>
      <c r="CF34" s="591"/>
      <c r="CG34" s="591"/>
      <c r="CH34" s="591"/>
      <c r="CI34" s="591"/>
      <c r="CJ34" s="591"/>
      <c r="CK34" s="591"/>
      <c r="CL34" s="591"/>
      <c r="CM34" s="591"/>
      <c r="CN34" s="591"/>
      <c r="CO34" s="591"/>
      <c r="CP34" s="591"/>
      <c r="CQ34" s="591"/>
      <c r="CR34" s="591"/>
      <c r="CS34" s="591"/>
      <c r="CT34" s="591"/>
      <c r="CU34" s="591"/>
      <c r="CV34" s="591"/>
      <c r="CW34" s="591"/>
      <c r="CX34" s="591"/>
      <c r="CY34" s="591"/>
      <c r="CZ34" s="591"/>
      <c r="DA34" s="591"/>
      <c r="DB34" s="591"/>
      <c r="DC34" s="591"/>
      <c r="DD34" s="591"/>
      <c r="DE34" s="591"/>
      <c r="DF34" s="591"/>
      <c r="DG34" s="295">
        <v>2022</v>
      </c>
      <c r="DH34" s="295" t="s">
        <v>2052</v>
      </c>
      <c r="DI34" s="295" t="s">
        <v>1992</v>
      </c>
    </row>
    <row r="35" spans="1:115" ht="252" customHeight="1">
      <c r="B35" s="20">
        <v>34</v>
      </c>
      <c r="C35" s="288" t="s">
        <v>81</v>
      </c>
      <c r="D35" s="290" t="s">
        <v>1946</v>
      </c>
      <c r="E35" s="288" t="s">
        <v>2084</v>
      </c>
      <c r="F35" s="291" t="s">
        <v>1948</v>
      </c>
      <c r="G35" s="291" t="s">
        <v>2021</v>
      </c>
      <c r="H35" s="292" t="s">
        <v>12</v>
      </c>
      <c r="I35" s="292" t="s">
        <v>5</v>
      </c>
      <c r="J35" s="292" t="s">
        <v>312</v>
      </c>
      <c r="K35" s="580" t="s">
        <v>2031</v>
      </c>
      <c r="L35" s="581" t="s">
        <v>2085</v>
      </c>
      <c r="M35" s="582">
        <v>40810</v>
      </c>
      <c r="N35" s="582">
        <v>0</v>
      </c>
      <c r="O35" s="582">
        <v>0</v>
      </c>
      <c r="P35" s="583" t="s">
        <v>135</v>
      </c>
      <c r="Q35" s="583" t="s">
        <v>227</v>
      </c>
      <c r="R35" s="583" t="s">
        <v>2086</v>
      </c>
      <c r="S35" s="583" t="s">
        <v>45</v>
      </c>
      <c r="T35" s="583" t="s">
        <v>228</v>
      </c>
      <c r="U35" s="579">
        <v>2022</v>
      </c>
      <c r="V35" s="579">
        <v>2023</v>
      </c>
      <c r="W35" s="579">
        <v>1</v>
      </c>
      <c r="X35" s="585">
        <v>44545</v>
      </c>
      <c r="Y35" s="585">
        <v>44545</v>
      </c>
      <c r="Z35" s="585">
        <v>44764</v>
      </c>
      <c r="AA35" s="661">
        <v>44700</v>
      </c>
      <c r="AB35" s="586">
        <v>1</v>
      </c>
      <c r="AC35" s="586">
        <v>0.88</v>
      </c>
      <c r="AD35" s="586">
        <v>1</v>
      </c>
      <c r="AE35" s="625">
        <f t="shared" si="0"/>
        <v>0</v>
      </c>
      <c r="AF35" s="585"/>
      <c r="AG35" s="585">
        <v>44704</v>
      </c>
      <c r="AH35" s="585">
        <v>44943</v>
      </c>
      <c r="AI35" s="585"/>
      <c r="AJ35" s="890">
        <v>0.06</v>
      </c>
      <c r="AK35" s="586">
        <v>0</v>
      </c>
      <c r="AL35" s="586">
        <v>0.06</v>
      </c>
      <c r="AM35" s="586">
        <f t="shared" si="1"/>
        <v>0</v>
      </c>
      <c r="AN35" s="579">
        <f t="shared" si="2"/>
        <v>239</v>
      </c>
      <c r="AO35" s="579">
        <f t="shared" si="3"/>
        <v>-44704</v>
      </c>
      <c r="AP35" s="893">
        <f t="shared" si="4"/>
        <v>-188.04602510460251</v>
      </c>
      <c r="AQ35" s="299"/>
      <c r="AR35" s="299"/>
      <c r="AS35" s="911"/>
      <c r="AT35" s="587">
        <v>0</v>
      </c>
      <c r="AU35" s="577">
        <f t="shared" ref="AU35:AU70" si="10">M35</f>
        <v>40810</v>
      </c>
      <c r="AV35" s="577">
        <f t="shared" ref="AV35:AV70" si="11">N35</f>
        <v>0</v>
      </c>
      <c r="AW35" s="500">
        <f t="shared" si="7"/>
        <v>-1</v>
      </c>
      <c r="AX35" s="579">
        <v>0</v>
      </c>
      <c r="AY35" s="124">
        <f>HLOOKUP(J35,Pesos!$C$4:$H$8,3,FALSE)*AX35</f>
        <v>0</v>
      </c>
      <c r="AZ35" s="579">
        <v>0</v>
      </c>
      <c r="BA35" s="124">
        <f>HLOOKUP(J35,Pesos!$C$4:$H$8,4,FALSE)*AZ35</f>
        <v>0</v>
      </c>
      <c r="BB35" s="579">
        <v>0</v>
      </c>
      <c r="BC35" s="124">
        <f>HLOOKUP(J35,Pesos!$C$4:$H$8,5,FALSE)*BB35</f>
        <v>0</v>
      </c>
      <c r="BD35" s="628">
        <f t="shared" si="8"/>
        <v>0</v>
      </c>
      <c r="BE35" s="583"/>
      <c r="BF35" s="718">
        <f>VLOOKUP(P35,Pases_Produccion_22_10!$Q$7:$R$23,2,FALSE)</f>
        <v>1</v>
      </c>
      <c r="BG35" s="591"/>
      <c r="BH35" s="591"/>
      <c r="BI35" s="591"/>
      <c r="BJ35" s="591"/>
      <c r="BK35" s="591"/>
      <c r="BL35" s="591"/>
      <c r="BM35" s="591"/>
      <c r="BN35" s="591"/>
      <c r="BO35" s="591"/>
      <c r="BP35" s="591"/>
      <c r="BQ35" s="591"/>
      <c r="BR35" s="591"/>
      <c r="BS35" s="591"/>
      <c r="BT35" s="591"/>
      <c r="BU35" s="591"/>
      <c r="BV35" s="591"/>
      <c r="BW35" s="591"/>
      <c r="BX35" s="591"/>
      <c r="BY35" s="591"/>
      <c r="BZ35" s="591"/>
      <c r="CA35" s="591"/>
      <c r="CB35" s="591">
        <v>0.15</v>
      </c>
      <c r="CC35" s="591">
        <v>0.3</v>
      </c>
      <c r="CD35" s="591"/>
      <c r="CE35" s="591"/>
      <c r="CF35" s="591"/>
      <c r="CG35" s="591"/>
      <c r="CH35" s="591"/>
      <c r="CI35" s="591"/>
      <c r="CJ35" s="591"/>
      <c r="CK35" s="591"/>
      <c r="CL35" s="591"/>
      <c r="CM35" s="591"/>
      <c r="CN35" s="591"/>
      <c r="CO35" s="591"/>
      <c r="CP35" s="591"/>
      <c r="CQ35" s="591"/>
      <c r="CR35" s="591"/>
      <c r="CS35" s="591"/>
      <c r="CT35" s="591"/>
      <c r="CU35" s="591"/>
      <c r="CV35" s="591"/>
      <c r="CW35" s="591"/>
      <c r="CX35" s="591"/>
      <c r="CY35" s="591"/>
      <c r="CZ35" s="591"/>
      <c r="DA35" s="591"/>
      <c r="DB35" s="591"/>
      <c r="DC35" s="591"/>
      <c r="DD35" s="591"/>
      <c r="DE35" s="591"/>
      <c r="DF35" s="591"/>
      <c r="DG35" s="295" t="s">
        <v>1951</v>
      </c>
      <c r="DH35" s="295" t="s">
        <v>2087</v>
      </c>
      <c r="DI35" s="295" t="s">
        <v>1992</v>
      </c>
    </row>
    <row r="36" spans="1:115" ht="27.6">
      <c r="B36" s="20">
        <v>35</v>
      </c>
      <c r="C36" s="334" t="s">
        <v>90</v>
      </c>
      <c r="D36" s="290" t="s">
        <v>1946</v>
      </c>
      <c r="E36" s="288" t="s">
        <v>2088</v>
      </c>
      <c r="F36" s="291" t="s">
        <v>82</v>
      </c>
      <c r="G36" s="291" t="s">
        <v>2021</v>
      </c>
      <c r="H36" s="292" t="s">
        <v>24</v>
      </c>
      <c r="I36" s="292" t="s">
        <v>5</v>
      </c>
      <c r="J36" s="292" t="s">
        <v>168</v>
      </c>
      <c r="K36" s="353" t="s">
        <v>1960</v>
      </c>
      <c r="L36" s="655" t="s">
        <v>91</v>
      </c>
      <c r="M36" s="294">
        <v>12000</v>
      </c>
      <c r="N36" s="294">
        <v>0</v>
      </c>
      <c r="O36" s="294">
        <v>0</v>
      </c>
      <c r="P36" s="295" t="s">
        <v>227</v>
      </c>
      <c r="Q36" s="295" t="s">
        <v>227</v>
      </c>
      <c r="R36" s="295" t="s">
        <v>2089</v>
      </c>
      <c r="S36" s="295" t="s">
        <v>2090</v>
      </c>
      <c r="T36" s="295" t="s">
        <v>2091</v>
      </c>
      <c r="U36" s="291">
        <v>2020</v>
      </c>
      <c r="V36" s="291">
        <v>2021</v>
      </c>
      <c r="W36" s="291">
        <v>1</v>
      </c>
      <c r="X36" s="291"/>
      <c r="Y36" s="291"/>
      <c r="Z36" s="291"/>
      <c r="AA36" s="291"/>
      <c r="AB36" s="298"/>
      <c r="AC36" s="298"/>
      <c r="AD36" s="298"/>
      <c r="AE36" s="24">
        <f t="shared" si="0"/>
        <v>0</v>
      </c>
      <c r="AF36" s="626"/>
      <c r="AG36" s="579"/>
      <c r="AH36" s="579"/>
      <c r="AI36" s="579"/>
      <c r="AJ36" s="298"/>
      <c r="AK36" s="298"/>
      <c r="AL36" s="298"/>
      <c r="AM36" s="298">
        <f t="shared" si="1"/>
        <v>0</v>
      </c>
      <c r="AN36" s="124">
        <f t="shared" si="2"/>
        <v>0</v>
      </c>
      <c r="AO36" s="291">
        <f t="shared" si="3"/>
        <v>0</v>
      </c>
      <c r="AP36" s="732" t="e">
        <f t="shared" si="4"/>
        <v>#DIV/0!</v>
      </c>
      <c r="AQ36" s="299"/>
      <c r="AR36" s="299"/>
      <c r="AS36" s="639"/>
      <c r="AT36" s="300">
        <v>0</v>
      </c>
      <c r="AU36" s="26">
        <f t="shared" si="10"/>
        <v>12000</v>
      </c>
      <c r="AV36" s="26">
        <f t="shared" si="11"/>
        <v>0</v>
      </c>
      <c r="AW36" s="24">
        <f t="shared" si="7"/>
        <v>-1</v>
      </c>
      <c r="AX36" s="291">
        <v>0</v>
      </c>
      <c r="AY36" s="25">
        <f>HLOOKUP(J36,Pesos!$C$4:$H$8,3,FALSE)*AX36</f>
        <v>0</v>
      </c>
      <c r="AZ36" s="291">
        <v>0</v>
      </c>
      <c r="BA36" s="25">
        <f>HLOOKUP(J36,Pesos!$C$4:$H$8,4,FALSE)*AZ36</f>
        <v>0</v>
      </c>
      <c r="BB36" s="291">
        <v>0</v>
      </c>
      <c r="BC36" s="25">
        <f>HLOOKUP(J36,Pesos!$C$4:$H$8,5,FALSE)*BB36</f>
        <v>0</v>
      </c>
      <c r="BD36" s="123">
        <f t="shared" si="8"/>
        <v>0</v>
      </c>
      <c r="BE36" s="295"/>
      <c r="BF36" s="716">
        <f>VLOOKUP(P36,Pases_Produccion_22_10!$Q$7:$R$23,2,FALSE)</f>
        <v>1</v>
      </c>
      <c r="BG36" s="591"/>
      <c r="BH36" s="591"/>
      <c r="BI36" s="591"/>
      <c r="BJ36" s="591"/>
      <c r="BK36" s="591"/>
      <c r="BL36" s="591"/>
      <c r="BM36" s="591"/>
      <c r="BN36" s="591"/>
      <c r="BO36" s="591"/>
      <c r="BP36" s="591"/>
      <c r="BQ36" s="591"/>
      <c r="BR36" s="591"/>
      <c r="BS36" s="591"/>
      <c r="BT36" s="591"/>
      <c r="BU36" s="591"/>
      <c r="BV36" s="591"/>
      <c r="BW36" s="591"/>
      <c r="BX36" s="591"/>
      <c r="BY36" s="591"/>
      <c r="BZ36" s="591"/>
      <c r="CA36" s="591"/>
      <c r="CB36" s="591"/>
      <c r="CC36" s="591"/>
      <c r="CD36" s="591"/>
      <c r="CE36" s="591"/>
      <c r="CF36" s="591"/>
      <c r="CG36" s="591"/>
      <c r="CH36" s="591"/>
      <c r="CI36" s="591"/>
      <c r="CJ36" s="591"/>
      <c r="CK36" s="591"/>
      <c r="CL36" s="591"/>
      <c r="CM36" s="591"/>
      <c r="CN36" s="591"/>
      <c r="CO36" s="591"/>
      <c r="CP36" s="591"/>
      <c r="CQ36" s="591"/>
      <c r="CR36" s="591"/>
      <c r="CS36" s="591"/>
      <c r="CT36" s="591"/>
      <c r="CU36" s="591"/>
      <c r="CV36" s="591"/>
      <c r="CW36" s="591"/>
      <c r="CX36" s="591"/>
      <c r="CY36" s="591"/>
      <c r="CZ36" s="591"/>
      <c r="DA36" s="591"/>
      <c r="DB36" s="591"/>
      <c r="DC36" s="591"/>
      <c r="DD36" s="591"/>
      <c r="DE36" s="591"/>
      <c r="DF36" s="591"/>
      <c r="DG36" s="295" t="s">
        <v>1969</v>
      </c>
      <c r="DH36" s="295" t="s">
        <v>2092</v>
      </c>
      <c r="DI36" s="295"/>
    </row>
    <row r="37" spans="1:115" ht="27.6">
      <c r="B37" s="20">
        <v>36</v>
      </c>
      <c r="C37" s="289" t="s">
        <v>90</v>
      </c>
      <c r="D37" s="290" t="s">
        <v>1946</v>
      </c>
      <c r="E37" s="288" t="s">
        <v>2093</v>
      </c>
      <c r="F37" s="291" t="s">
        <v>82</v>
      </c>
      <c r="G37" s="291" t="s">
        <v>2021</v>
      </c>
      <c r="H37" s="292" t="s">
        <v>24</v>
      </c>
      <c r="I37" s="292" t="s">
        <v>23</v>
      </c>
      <c r="J37" s="292" t="s">
        <v>312</v>
      </c>
      <c r="K37" s="292" t="s">
        <v>2031</v>
      </c>
      <c r="L37" s="301" t="s">
        <v>92</v>
      </c>
      <c r="M37" s="294">
        <v>0</v>
      </c>
      <c r="N37" s="294">
        <v>0</v>
      </c>
      <c r="O37" s="294">
        <v>0</v>
      </c>
      <c r="P37" s="295" t="s">
        <v>227</v>
      </c>
      <c r="Q37" s="295" t="s">
        <v>227</v>
      </c>
      <c r="R37" s="295" t="s">
        <v>2090</v>
      </c>
      <c r="S37" s="295" t="s">
        <v>2013</v>
      </c>
      <c r="T37" s="295" t="s">
        <v>2094</v>
      </c>
      <c r="U37" s="291">
        <v>2021</v>
      </c>
      <c r="V37" s="291">
        <v>2021</v>
      </c>
      <c r="W37" s="291">
        <v>1</v>
      </c>
      <c r="X37" s="291"/>
      <c r="Y37" s="291"/>
      <c r="Z37" s="291"/>
      <c r="AA37" s="291"/>
      <c r="AB37" s="298"/>
      <c r="AC37" s="298"/>
      <c r="AD37" s="298"/>
      <c r="AE37" s="24">
        <f t="shared" si="0"/>
        <v>0</v>
      </c>
      <c r="AF37" s="296"/>
      <c r="AG37" s="291"/>
      <c r="AH37" s="291"/>
      <c r="AI37" s="291"/>
      <c r="AJ37" s="298"/>
      <c r="AK37" s="298"/>
      <c r="AL37" s="298"/>
      <c r="AM37" s="298">
        <f t="shared" si="1"/>
        <v>0</v>
      </c>
      <c r="AN37" s="25">
        <f t="shared" si="2"/>
        <v>0</v>
      </c>
      <c r="AO37" s="291">
        <f t="shared" si="3"/>
        <v>0</v>
      </c>
      <c r="AP37" s="732" t="e">
        <f t="shared" si="4"/>
        <v>#DIV/0!</v>
      </c>
      <c r="AQ37" s="299"/>
      <c r="AR37" s="299"/>
      <c r="AS37" s="901"/>
      <c r="AT37" s="300">
        <v>0</v>
      </c>
      <c r="AU37" s="26">
        <f t="shared" si="10"/>
        <v>0</v>
      </c>
      <c r="AV37" s="26">
        <f t="shared" si="11"/>
        <v>0</v>
      </c>
      <c r="AW37" s="24">
        <f t="shared" si="7"/>
        <v>0</v>
      </c>
      <c r="AX37" s="291">
        <v>0</v>
      </c>
      <c r="AY37" s="25">
        <f>HLOOKUP(J37,Pesos!$C$4:$H$8,3,FALSE)*AX37</f>
        <v>0</v>
      </c>
      <c r="AZ37" s="291">
        <v>0</v>
      </c>
      <c r="BA37" s="25">
        <f>HLOOKUP(J37,Pesos!$C$4:$H$8,4,FALSE)*AZ37</f>
        <v>0</v>
      </c>
      <c r="BB37" s="291">
        <v>0</v>
      </c>
      <c r="BC37" s="25">
        <f>HLOOKUP(J37,Pesos!$C$4:$H$8,5,FALSE)*BB37</f>
        <v>0</v>
      </c>
      <c r="BD37" s="123">
        <f t="shared" si="8"/>
        <v>0</v>
      </c>
      <c r="BE37" s="295"/>
      <c r="BF37" s="716">
        <f>VLOOKUP(P37,Pases_Produccion_22_10!$Q$7:$R$23,2,FALSE)</f>
        <v>1</v>
      </c>
      <c r="BG37" s="591"/>
      <c r="BH37" s="591"/>
      <c r="BI37" s="591"/>
      <c r="BJ37" s="591"/>
      <c r="BK37" s="591"/>
      <c r="BL37" s="591"/>
      <c r="BM37" s="591"/>
      <c r="BN37" s="591"/>
      <c r="BO37" s="591"/>
      <c r="BP37" s="591"/>
      <c r="BQ37" s="591"/>
      <c r="BR37" s="591"/>
      <c r="BS37" s="591"/>
      <c r="BT37" s="591"/>
      <c r="BU37" s="591"/>
      <c r="BV37" s="591"/>
      <c r="BW37" s="591"/>
      <c r="BX37" s="591"/>
      <c r="BY37" s="591"/>
      <c r="BZ37" s="591"/>
      <c r="CA37" s="591"/>
      <c r="CB37" s="591"/>
      <c r="CC37" s="591"/>
      <c r="CD37" s="591"/>
      <c r="CE37" s="591"/>
      <c r="CF37" s="591"/>
      <c r="CG37" s="591"/>
      <c r="CH37" s="591"/>
      <c r="CI37" s="591"/>
      <c r="CJ37" s="591"/>
      <c r="CK37" s="591"/>
      <c r="CL37" s="591"/>
      <c r="CM37" s="591"/>
      <c r="CN37" s="591"/>
      <c r="CO37" s="591"/>
      <c r="CP37" s="591"/>
      <c r="CQ37" s="591"/>
      <c r="CR37" s="591"/>
      <c r="CS37" s="591"/>
      <c r="CT37" s="591"/>
      <c r="CU37" s="591"/>
      <c r="CV37" s="591"/>
      <c r="CW37" s="591"/>
      <c r="CX37" s="591"/>
      <c r="CY37" s="591"/>
      <c r="CZ37" s="591"/>
      <c r="DA37" s="591"/>
      <c r="DB37" s="591"/>
      <c r="DC37" s="591"/>
      <c r="DD37" s="591"/>
      <c r="DE37" s="591"/>
      <c r="DF37" s="591"/>
      <c r="DG37" s="295" t="s">
        <v>1969</v>
      </c>
      <c r="DH37" s="295" t="s">
        <v>2095</v>
      </c>
      <c r="DI37" s="295" t="s">
        <v>1992</v>
      </c>
    </row>
    <row r="38" spans="1:115" ht="27.6">
      <c r="B38" s="20">
        <v>37</v>
      </c>
      <c r="C38" s="572" t="s">
        <v>81</v>
      </c>
      <c r="D38" s="514" t="s">
        <v>1946</v>
      </c>
      <c r="E38" s="503" t="s">
        <v>2096</v>
      </c>
      <c r="F38" s="124" t="s">
        <v>82</v>
      </c>
      <c r="G38" s="504" t="s">
        <v>1802</v>
      </c>
      <c r="H38" s="21" t="s">
        <v>20</v>
      </c>
      <c r="I38" s="501" t="s">
        <v>23</v>
      </c>
      <c r="J38" s="501" t="s">
        <v>168</v>
      </c>
      <c r="K38" s="573" t="s">
        <v>1974</v>
      </c>
      <c r="L38" s="502" t="s">
        <v>2097</v>
      </c>
      <c r="M38" s="549">
        <v>0</v>
      </c>
      <c r="N38" s="549">
        <v>0</v>
      </c>
      <c r="O38" s="549">
        <v>0</v>
      </c>
      <c r="P38" s="574" t="s">
        <v>182</v>
      </c>
      <c r="Q38" s="574" t="s">
        <v>182</v>
      </c>
      <c r="R38" s="574" t="s">
        <v>145</v>
      </c>
      <c r="S38" s="574" t="s">
        <v>2098</v>
      </c>
      <c r="T38" s="574" t="s">
        <v>2099</v>
      </c>
      <c r="U38" s="124">
        <v>2021</v>
      </c>
      <c r="V38" s="124">
        <v>2022</v>
      </c>
      <c r="W38" s="124">
        <v>2</v>
      </c>
      <c r="X38" s="124"/>
      <c r="Y38" s="124"/>
      <c r="Z38" s="124"/>
      <c r="AA38" s="124"/>
      <c r="AB38" s="298"/>
      <c r="AC38" s="298"/>
      <c r="AD38" s="298"/>
      <c r="AE38" s="24">
        <f t="shared" si="0"/>
        <v>0</v>
      </c>
      <c r="AF38" s="575"/>
      <c r="AG38" s="576">
        <v>44480</v>
      </c>
      <c r="AH38" s="576">
        <v>44285</v>
      </c>
      <c r="AI38" s="671"/>
      <c r="AJ38" s="298">
        <v>1</v>
      </c>
      <c r="AK38" s="298">
        <v>0.94</v>
      </c>
      <c r="AL38" s="298">
        <v>1</v>
      </c>
      <c r="AM38" s="298">
        <f t="shared" si="1"/>
        <v>0</v>
      </c>
      <c r="AN38" s="25">
        <f t="shared" si="2"/>
        <v>-195</v>
      </c>
      <c r="AO38" s="291">
        <f t="shared" si="3"/>
        <v>-44480</v>
      </c>
      <c r="AP38" s="732">
        <f t="shared" si="4"/>
        <v>227.10256410256412</v>
      </c>
      <c r="AQ38" s="299"/>
      <c r="AR38" s="299"/>
      <c r="AS38" s="912"/>
      <c r="AT38" s="746">
        <v>0</v>
      </c>
      <c r="AU38" s="746">
        <f t="shared" si="10"/>
        <v>0</v>
      </c>
      <c r="AV38" s="746">
        <f t="shared" si="11"/>
        <v>0</v>
      </c>
      <c r="AW38" s="24">
        <f t="shared" si="7"/>
        <v>0</v>
      </c>
      <c r="AX38" s="124"/>
      <c r="AY38" s="25">
        <f>HLOOKUP(J38,Pesos!$C$4:$H$8,3,FALSE)*AX38</f>
        <v>0</v>
      </c>
      <c r="AZ38" s="124"/>
      <c r="BA38" s="25">
        <f>HLOOKUP(J38,Pesos!$C$4:$H$8,4,FALSE)*AZ38</f>
        <v>0</v>
      </c>
      <c r="BB38" s="124"/>
      <c r="BC38" s="25">
        <f>HLOOKUP(J38,Pesos!$C$4:$H$8,5,FALSE)*BB38</f>
        <v>0</v>
      </c>
      <c r="BD38" s="123">
        <f t="shared" si="8"/>
        <v>0</v>
      </c>
      <c r="BE38" s="574"/>
      <c r="BF38" s="716">
        <f>VLOOKUP(P38,Pases_Produccion_22_10!$Q$7:$R$23,2,FALSE)</f>
        <v>0.97187499999999993</v>
      </c>
      <c r="BG38" s="591"/>
      <c r="BH38" s="591"/>
      <c r="BI38" s="591"/>
      <c r="BJ38" s="591"/>
      <c r="BK38" s="591"/>
      <c r="BL38" s="591"/>
      <c r="BM38" s="591"/>
      <c r="BN38" s="591"/>
      <c r="BO38" s="591"/>
      <c r="BP38" s="591"/>
      <c r="BQ38" s="591"/>
      <c r="BR38" s="591"/>
      <c r="BS38" s="591"/>
      <c r="BT38" s="591"/>
      <c r="BU38" s="591"/>
      <c r="BV38" s="591"/>
      <c r="BW38" s="591"/>
      <c r="BX38" s="591"/>
      <c r="BY38" s="591"/>
      <c r="BZ38" s="591"/>
      <c r="CA38" s="591"/>
      <c r="CB38" s="591"/>
      <c r="CC38" s="591"/>
      <c r="CD38" s="591"/>
      <c r="CE38" s="591"/>
      <c r="CF38" s="591"/>
      <c r="CG38" s="591"/>
      <c r="CH38" s="591"/>
      <c r="CI38" s="591"/>
      <c r="CJ38" s="591"/>
      <c r="CK38" s="591"/>
      <c r="CL38" s="591"/>
      <c r="CM38" s="591"/>
      <c r="CN38" s="591"/>
      <c r="CO38" s="591"/>
      <c r="CP38" s="591"/>
      <c r="CQ38" s="591"/>
      <c r="CR38" s="591"/>
      <c r="CS38" s="591"/>
      <c r="CT38" s="591"/>
      <c r="CU38" s="591"/>
      <c r="CV38" s="591"/>
      <c r="CW38" s="591"/>
      <c r="CX38" s="591"/>
      <c r="CY38" s="591"/>
      <c r="CZ38" s="591"/>
      <c r="DA38" s="591"/>
      <c r="DB38" s="591"/>
      <c r="DC38" s="591"/>
      <c r="DD38" s="591"/>
      <c r="DE38" s="591"/>
      <c r="DF38" s="591"/>
      <c r="DG38" s="295" t="s">
        <v>1969</v>
      </c>
      <c r="DH38" s="295" t="s">
        <v>2100</v>
      </c>
      <c r="DI38" s="295" t="s">
        <v>1992</v>
      </c>
    </row>
    <row r="39" spans="1:115" ht="110.45">
      <c r="B39" s="20">
        <v>38</v>
      </c>
      <c r="C39" s="402" t="s">
        <v>81</v>
      </c>
      <c r="D39" s="505" t="s">
        <v>1946</v>
      </c>
      <c r="E39" s="402" t="s">
        <v>2101</v>
      </c>
      <c r="F39" s="291" t="s">
        <v>82</v>
      </c>
      <c r="G39" s="248" t="s">
        <v>1802</v>
      </c>
      <c r="H39" s="21" t="s">
        <v>20</v>
      </c>
      <c r="I39" s="403" t="s">
        <v>21</v>
      </c>
      <c r="J39" s="403" t="s">
        <v>312</v>
      </c>
      <c r="K39" s="403" t="s">
        <v>1949</v>
      </c>
      <c r="L39" s="471" t="s">
        <v>2102</v>
      </c>
      <c r="M39" s="472">
        <v>0</v>
      </c>
      <c r="N39" s="472">
        <v>0</v>
      </c>
      <c r="O39" s="472">
        <v>0</v>
      </c>
      <c r="P39" s="249" t="s">
        <v>2103</v>
      </c>
      <c r="Q39" s="249" t="s">
        <v>139</v>
      </c>
      <c r="R39" s="528" t="s">
        <v>65</v>
      </c>
      <c r="S39" s="528" t="s">
        <v>65</v>
      </c>
      <c r="T39" s="529" t="s">
        <v>2104</v>
      </c>
      <c r="U39" s="248">
        <v>2022</v>
      </c>
      <c r="V39" s="248">
        <v>2022</v>
      </c>
      <c r="W39" s="46">
        <v>1</v>
      </c>
      <c r="X39" s="248"/>
      <c r="Y39" s="248"/>
      <c r="Z39" s="248"/>
      <c r="AA39" s="248"/>
      <c r="AB39" s="475"/>
      <c r="AC39" s="475"/>
      <c r="AD39" s="475"/>
      <c r="AE39" s="520">
        <f t="shared" si="0"/>
        <v>0</v>
      </c>
      <c r="AF39" s="474"/>
      <c r="AG39" s="474">
        <v>44562</v>
      </c>
      <c r="AH39" s="474">
        <v>44742</v>
      </c>
      <c r="AI39" s="474"/>
      <c r="AJ39" s="475">
        <v>1</v>
      </c>
      <c r="AK39" s="475">
        <v>0.73</v>
      </c>
      <c r="AL39" s="475">
        <v>0.99</v>
      </c>
      <c r="AM39" s="475">
        <f>AJ39-AL39</f>
        <v>1.0000000000000009E-2</v>
      </c>
      <c r="AN39" s="46">
        <f t="shared" si="2"/>
        <v>180</v>
      </c>
      <c r="AO39" s="248">
        <f t="shared" si="3"/>
        <v>-44562</v>
      </c>
      <c r="AP39" s="892">
        <f t="shared" si="4"/>
        <v>-248.56666666666666</v>
      </c>
      <c r="AQ39" s="299"/>
      <c r="AR39" s="299"/>
      <c r="AS39" s="903"/>
      <c r="AT39" s="476">
        <v>0</v>
      </c>
      <c r="AU39" s="477">
        <f t="shared" si="10"/>
        <v>0</v>
      </c>
      <c r="AV39" s="477">
        <f t="shared" si="11"/>
        <v>0</v>
      </c>
      <c r="AW39" s="520">
        <f t="shared" si="7"/>
        <v>0</v>
      </c>
      <c r="AX39" s="248">
        <v>0</v>
      </c>
      <c r="AY39" s="46">
        <f>HLOOKUP(J39,Pesos!$C$4:$H$8,3,FALSE)*AX39</f>
        <v>0</v>
      </c>
      <c r="AZ39" s="248">
        <v>0</v>
      </c>
      <c r="BA39" s="46">
        <f>HLOOKUP(J39,Pesos!$C$4:$H$8,4,FALSE)*AZ39</f>
        <v>0</v>
      </c>
      <c r="BB39" s="248">
        <v>0</v>
      </c>
      <c r="BC39" s="46">
        <f>HLOOKUP(J39,Pesos!$C$4:$H$8,5,FALSE)*BB39</f>
        <v>0</v>
      </c>
      <c r="BD39" s="627">
        <f t="shared" si="8"/>
        <v>0</v>
      </c>
      <c r="BE39" s="249"/>
      <c r="BF39" s="717" t="e">
        <f>VLOOKUP(P39,Pases_Produccion_22_10!$Q$7:$R$23,2,FALSE)</f>
        <v>#N/A</v>
      </c>
      <c r="BG39" s="591"/>
      <c r="BH39" s="591"/>
      <c r="BI39" s="591"/>
      <c r="BJ39" s="591"/>
      <c r="BK39" s="591"/>
      <c r="BL39" s="591"/>
      <c r="BM39" s="591"/>
      <c r="BN39" s="591"/>
      <c r="BO39" s="591"/>
      <c r="BP39" s="591"/>
      <c r="BQ39" s="591"/>
      <c r="BR39" s="591"/>
      <c r="BS39" s="591"/>
      <c r="BT39" s="591"/>
      <c r="BU39" s="591"/>
      <c r="BV39" s="591"/>
      <c r="BW39" s="591"/>
      <c r="BX39" s="591"/>
      <c r="BY39" s="591"/>
      <c r="BZ39" s="591"/>
      <c r="CA39" s="591"/>
      <c r="CB39" s="591"/>
      <c r="CC39" s="591"/>
      <c r="CD39" s="591"/>
      <c r="CE39" s="591"/>
      <c r="CF39" s="591"/>
      <c r="CG39" s="591"/>
      <c r="CH39" s="591"/>
      <c r="CI39" s="591"/>
      <c r="CJ39" s="591"/>
      <c r="CK39" s="591"/>
      <c r="CL39" s="591"/>
      <c r="CM39" s="591"/>
      <c r="CN39" s="591"/>
      <c r="CO39" s="591"/>
      <c r="CP39" s="591"/>
      <c r="CQ39" s="591"/>
      <c r="CR39" s="591"/>
      <c r="CS39" s="591"/>
      <c r="CT39" s="591"/>
      <c r="CU39" s="591"/>
      <c r="CV39" s="591"/>
      <c r="CW39" s="591"/>
      <c r="CX39" s="591"/>
      <c r="CY39" s="591"/>
      <c r="CZ39" s="591"/>
      <c r="DA39" s="591"/>
      <c r="DB39" s="591"/>
      <c r="DC39" s="591"/>
      <c r="DD39" s="591"/>
      <c r="DE39" s="591"/>
      <c r="DF39" s="591"/>
      <c r="DG39" s="295">
        <v>2022</v>
      </c>
      <c r="DH39" s="295" t="s">
        <v>2105</v>
      </c>
      <c r="DI39" s="295"/>
    </row>
    <row r="40" spans="1:115" ht="29.25" customHeight="1">
      <c r="B40" s="20">
        <v>39</v>
      </c>
      <c r="C40" s="288" t="s">
        <v>81</v>
      </c>
      <c r="D40" s="290" t="s">
        <v>1946</v>
      </c>
      <c r="E40" s="288" t="s">
        <v>2106</v>
      </c>
      <c r="F40" s="291" t="s">
        <v>82</v>
      </c>
      <c r="G40" s="291" t="s">
        <v>2021</v>
      </c>
      <c r="H40" s="21" t="s">
        <v>20</v>
      </c>
      <c r="I40" s="292" t="s">
        <v>23</v>
      </c>
      <c r="J40" s="292" t="s">
        <v>168</v>
      </c>
      <c r="K40" s="289" t="s">
        <v>1960</v>
      </c>
      <c r="L40" s="293" t="s">
        <v>1685</v>
      </c>
      <c r="M40" s="294">
        <v>0</v>
      </c>
      <c r="N40" s="294">
        <v>0</v>
      </c>
      <c r="O40" s="294">
        <v>0</v>
      </c>
      <c r="P40" s="295" t="s">
        <v>135</v>
      </c>
      <c r="Q40" s="295" t="s">
        <v>227</v>
      </c>
      <c r="R40" s="295" t="s">
        <v>2012</v>
      </c>
      <c r="S40" s="295" t="s">
        <v>2013</v>
      </c>
      <c r="T40" s="295" t="s">
        <v>2036</v>
      </c>
      <c r="U40" s="291">
        <v>2021</v>
      </c>
      <c r="V40" s="291">
        <v>2022</v>
      </c>
      <c r="W40" s="291">
        <v>1</v>
      </c>
      <c r="X40" s="291"/>
      <c r="Y40" s="291"/>
      <c r="Z40" s="291"/>
      <c r="AA40" s="291"/>
      <c r="AB40" s="298"/>
      <c r="AC40" s="298"/>
      <c r="AD40" s="298"/>
      <c r="AE40" s="298">
        <f t="shared" si="0"/>
        <v>0</v>
      </c>
      <c r="AF40" s="297">
        <v>44475</v>
      </c>
      <c r="AG40" s="297">
        <v>44475</v>
      </c>
      <c r="AH40" s="297">
        <v>44571</v>
      </c>
      <c r="AI40" s="297">
        <v>44578</v>
      </c>
      <c r="AJ40" s="298">
        <v>1</v>
      </c>
      <c r="AK40" s="298">
        <v>1</v>
      </c>
      <c r="AL40" s="298">
        <v>1</v>
      </c>
      <c r="AM40" s="298">
        <f t="shared" si="1"/>
        <v>0</v>
      </c>
      <c r="AN40" s="291">
        <f t="shared" si="2"/>
        <v>96</v>
      </c>
      <c r="AO40" s="291">
        <f t="shared" si="3"/>
        <v>103</v>
      </c>
      <c r="AP40" s="732">
        <f t="shared" si="4"/>
        <v>7.2916666666666671E-2</v>
      </c>
      <c r="AQ40" s="299"/>
      <c r="AR40" s="299"/>
      <c r="AS40" s="901"/>
      <c r="AT40" s="300">
        <v>0</v>
      </c>
      <c r="AU40" s="300">
        <f t="shared" si="10"/>
        <v>0</v>
      </c>
      <c r="AV40" s="300">
        <f t="shared" si="11"/>
        <v>0</v>
      </c>
      <c r="AW40" s="298">
        <f t="shared" si="7"/>
        <v>0</v>
      </c>
      <c r="AX40" s="291">
        <v>0</v>
      </c>
      <c r="AY40" s="291">
        <f>HLOOKUP(J40,Pesos!$C$4:$H$8,3,FALSE)*AX40</f>
        <v>0</v>
      </c>
      <c r="AZ40" s="291">
        <v>0</v>
      </c>
      <c r="BA40" s="291">
        <f>HLOOKUP(J40,Pesos!$C$4:$H$8,4,FALSE)*AZ40</f>
        <v>0</v>
      </c>
      <c r="BB40" s="291">
        <v>0</v>
      </c>
      <c r="BC40" s="291">
        <f>HLOOKUP(J40,Pesos!$C$4:$H$8,5,FALSE)*BB40</f>
        <v>0</v>
      </c>
      <c r="BD40" s="291">
        <f t="shared" si="8"/>
        <v>0</v>
      </c>
      <c r="BE40" s="295"/>
      <c r="BF40" s="716">
        <f>VLOOKUP(P40,Pases_Produccion_22_10!$Q$7:$R$23,2,FALSE)</f>
        <v>1</v>
      </c>
      <c r="BG40" s="591"/>
      <c r="BH40" s="591"/>
      <c r="BI40" s="591"/>
      <c r="BJ40" s="591"/>
      <c r="BK40" s="591"/>
      <c r="BL40" s="591"/>
      <c r="BM40" s="591"/>
      <c r="BN40" s="591"/>
      <c r="BO40" s="591"/>
      <c r="BP40" s="591"/>
      <c r="BQ40" s="591"/>
      <c r="BR40" s="591"/>
      <c r="BS40" s="591"/>
      <c r="BT40" s="591"/>
      <c r="BU40" s="591"/>
      <c r="BV40" s="591"/>
      <c r="BW40" s="591"/>
      <c r="BX40" s="591"/>
      <c r="BY40" s="591"/>
      <c r="BZ40" s="591"/>
      <c r="CA40" s="591"/>
      <c r="CB40" s="591"/>
      <c r="CC40" s="591"/>
      <c r="CD40" s="591"/>
      <c r="CE40" s="591"/>
      <c r="CF40" s="591"/>
      <c r="CG40" s="591"/>
      <c r="CH40" s="591"/>
      <c r="CI40" s="591"/>
      <c r="CJ40" s="591"/>
      <c r="CK40" s="591"/>
      <c r="CL40" s="591"/>
      <c r="CM40" s="591"/>
      <c r="CN40" s="591"/>
      <c r="CO40" s="591"/>
      <c r="CP40" s="591"/>
      <c r="CQ40" s="591"/>
      <c r="CR40" s="591"/>
      <c r="CS40" s="591"/>
      <c r="CT40" s="591"/>
      <c r="CU40" s="591"/>
      <c r="CV40" s="591"/>
      <c r="CW40" s="591"/>
      <c r="CX40" s="591"/>
      <c r="CY40" s="591"/>
      <c r="CZ40" s="591"/>
      <c r="DA40" s="591"/>
      <c r="DB40" s="591"/>
      <c r="DC40" s="591"/>
      <c r="DD40" s="591"/>
      <c r="DE40" s="591"/>
      <c r="DF40" s="591"/>
      <c r="DG40" s="295" t="s">
        <v>1969</v>
      </c>
      <c r="DH40" s="295" t="s">
        <v>2107</v>
      </c>
      <c r="DI40" s="295" t="s">
        <v>1992</v>
      </c>
    </row>
    <row r="41" spans="1:115" ht="67.900000000000006" customHeight="1">
      <c r="B41" s="20">
        <v>40</v>
      </c>
      <c r="C41" s="578" t="s">
        <v>81</v>
      </c>
      <c r="D41" s="514" t="s">
        <v>1946</v>
      </c>
      <c r="E41" s="578" t="s">
        <v>2108</v>
      </c>
      <c r="F41" s="564" t="s">
        <v>1948</v>
      </c>
      <c r="G41" s="579" t="s">
        <v>1802</v>
      </c>
      <c r="H41" s="21" t="s">
        <v>16</v>
      </c>
      <c r="I41" s="580" t="s">
        <v>13</v>
      </c>
      <c r="J41" s="580" t="s">
        <v>312</v>
      </c>
      <c r="K41" s="580" t="s">
        <v>2109</v>
      </c>
      <c r="L41" s="581" t="s">
        <v>2110</v>
      </c>
      <c r="M41" s="582">
        <v>0</v>
      </c>
      <c r="N41" s="582">
        <v>0</v>
      </c>
      <c r="O41" s="582">
        <v>0</v>
      </c>
      <c r="P41" s="583" t="s">
        <v>139</v>
      </c>
      <c r="Q41" s="583" t="s">
        <v>139</v>
      </c>
      <c r="R41" s="584" t="s">
        <v>2111</v>
      </c>
      <c r="S41" s="584" t="s">
        <v>2111</v>
      </c>
      <c r="T41" s="580" t="s">
        <v>2109</v>
      </c>
      <c r="U41" s="579">
        <v>2022</v>
      </c>
      <c r="V41" s="579">
        <v>2022</v>
      </c>
      <c r="W41" s="124">
        <v>1</v>
      </c>
      <c r="X41" s="579"/>
      <c r="Y41" s="579"/>
      <c r="Z41" s="579"/>
      <c r="AA41" s="579"/>
      <c r="AB41" s="586"/>
      <c r="AC41" s="586"/>
      <c r="AD41" s="586"/>
      <c r="AE41" s="500">
        <f t="shared" si="0"/>
        <v>0</v>
      </c>
      <c r="AF41" s="585"/>
      <c r="AG41" s="585">
        <v>44599</v>
      </c>
      <c r="AH41" s="585">
        <v>44701</v>
      </c>
      <c r="AI41" s="585"/>
      <c r="AJ41" s="586">
        <v>0.85</v>
      </c>
      <c r="AK41" s="586">
        <v>0.75</v>
      </c>
      <c r="AL41" s="586">
        <v>0.8</v>
      </c>
      <c r="AM41" s="586">
        <f t="shared" si="1"/>
        <v>4.9999999999999933E-2</v>
      </c>
      <c r="AN41" s="124">
        <f t="shared" si="2"/>
        <v>102</v>
      </c>
      <c r="AO41" s="579">
        <f t="shared" si="3"/>
        <v>-44599</v>
      </c>
      <c r="AP41" s="893">
        <f t="shared" si="4"/>
        <v>-438.24509803921569</v>
      </c>
      <c r="AQ41" s="299"/>
      <c r="AR41" s="299"/>
      <c r="AS41" s="911"/>
      <c r="AT41" s="587">
        <v>0</v>
      </c>
      <c r="AU41" s="577">
        <f t="shared" si="10"/>
        <v>0</v>
      </c>
      <c r="AV41" s="577">
        <f t="shared" si="11"/>
        <v>0</v>
      </c>
      <c r="AW41" s="500">
        <f t="shared" si="7"/>
        <v>0</v>
      </c>
      <c r="AX41" s="579">
        <v>0</v>
      </c>
      <c r="AY41" s="124">
        <f>HLOOKUP(J41,Pesos!$C$4:$H$8,3,FALSE)*AX41</f>
        <v>0</v>
      </c>
      <c r="AZ41" s="579">
        <v>0</v>
      </c>
      <c r="BA41" s="124">
        <f>HLOOKUP(J41,Pesos!$C$4:$H$8,4,FALSE)*AZ41</f>
        <v>0</v>
      </c>
      <c r="BB41" s="579">
        <v>0</v>
      </c>
      <c r="BC41" s="124">
        <f>HLOOKUP(J41,Pesos!$C$4:$H$8,5,FALSE)*BB41</f>
        <v>0</v>
      </c>
      <c r="BD41" s="628">
        <f t="shared" si="8"/>
        <v>0</v>
      </c>
      <c r="BE41" s="583"/>
      <c r="BF41" s="718">
        <f>VLOOKUP(P41,Pases_Produccion_22_10!$Q$7:$R$23,2,FALSE)</f>
        <v>0.93611111111111123</v>
      </c>
      <c r="BG41" s="591"/>
      <c r="BH41" s="591"/>
      <c r="BI41" s="591"/>
      <c r="BJ41" s="591"/>
      <c r="BK41" s="591"/>
      <c r="BL41" s="591"/>
      <c r="BM41" s="591"/>
      <c r="BN41" s="591"/>
      <c r="BO41" s="591"/>
      <c r="BP41" s="591"/>
      <c r="BQ41" s="591"/>
      <c r="BR41" s="591"/>
      <c r="BS41" s="591"/>
      <c r="BT41" s="591"/>
      <c r="BU41" s="591"/>
      <c r="BV41" s="591"/>
      <c r="BW41" s="591"/>
      <c r="BX41" s="591"/>
      <c r="BY41" s="591"/>
      <c r="BZ41" s="591"/>
      <c r="CA41" s="591"/>
      <c r="CB41" s="591"/>
      <c r="CC41" s="591"/>
      <c r="CD41" s="591"/>
      <c r="CE41" s="591"/>
      <c r="CF41" s="591"/>
      <c r="CG41" s="591"/>
      <c r="CH41" s="591"/>
      <c r="CI41" s="591"/>
      <c r="CJ41" s="591"/>
      <c r="CK41" s="591"/>
      <c r="CL41" s="591"/>
      <c r="CM41" s="591"/>
      <c r="CN41" s="591"/>
      <c r="CO41" s="591"/>
      <c r="CP41" s="591"/>
      <c r="CQ41" s="591"/>
      <c r="CR41" s="591"/>
      <c r="CS41" s="591"/>
      <c r="CT41" s="591"/>
      <c r="CU41" s="591"/>
      <c r="CV41" s="591"/>
      <c r="CW41" s="591"/>
      <c r="CX41" s="591"/>
      <c r="CY41" s="591"/>
      <c r="CZ41" s="591"/>
      <c r="DA41" s="591"/>
      <c r="DB41" s="591"/>
      <c r="DC41" s="591"/>
      <c r="DD41" s="591"/>
      <c r="DE41" s="591"/>
      <c r="DF41" s="591"/>
      <c r="DG41" s="295" t="s">
        <v>1951</v>
      </c>
      <c r="DH41" s="917" t="s">
        <v>2112</v>
      </c>
      <c r="DI41" s="295"/>
    </row>
    <row r="42" spans="1:115" ht="124.15">
      <c r="B42" s="20">
        <v>41</v>
      </c>
      <c r="C42" s="288" t="s">
        <v>81</v>
      </c>
      <c r="D42" s="149" t="s">
        <v>1946</v>
      </c>
      <c r="E42" s="635" t="s">
        <v>2113</v>
      </c>
      <c r="F42" s="25" t="s">
        <v>1948</v>
      </c>
      <c r="G42" s="639" t="s">
        <v>1802</v>
      </c>
      <c r="H42" s="21" t="s">
        <v>16</v>
      </c>
      <c r="I42" s="292" t="s">
        <v>9</v>
      </c>
      <c r="J42" s="292" t="s">
        <v>312</v>
      </c>
      <c r="K42" s="292" t="s">
        <v>2114</v>
      </c>
      <c r="L42" s="301" t="s">
        <v>2115</v>
      </c>
      <c r="M42" s="398">
        <v>168000</v>
      </c>
      <c r="N42" s="294">
        <v>0</v>
      </c>
      <c r="O42" s="294">
        <v>0</v>
      </c>
      <c r="P42" s="295" t="s">
        <v>139</v>
      </c>
      <c r="Q42" s="295" t="s">
        <v>139</v>
      </c>
      <c r="R42" s="374" t="s">
        <v>2116</v>
      </c>
      <c r="S42" s="374" t="s">
        <v>2116</v>
      </c>
      <c r="T42" s="375" t="s">
        <v>2104</v>
      </c>
      <c r="U42" s="291">
        <v>2022</v>
      </c>
      <c r="V42" s="291">
        <v>2022</v>
      </c>
      <c r="W42" s="25">
        <v>1</v>
      </c>
      <c r="X42" s="291"/>
      <c r="Y42" s="297">
        <v>44662</v>
      </c>
      <c r="Z42" s="297">
        <v>44704</v>
      </c>
      <c r="AA42" s="291"/>
      <c r="AB42" s="298">
        <v>0.45</v>
      </c>
      <c r="AC42" s="298">
        <v>0.34</v>
      </c>
      <c r="AD42" s="298">
        <v>0.45</v>
      </c>
      <c r="AE42" s="24">
        <f t="shared" si="0"/>
        <v>0</v>
      </c>
      <c r="AF42" s="297"/>
      <c r="AG42" s="297">
        <v>44910</v>
      </c>
      <c r="AH42" s="621">
        <v>44746</v>
      </c>
      <c r="AI42" s="297"/>
      <c r="AJ42" s="298">
        <v>0.64</v>
      </c>
      <c r="AK42" s="298">
        <v>0.5</v>
      </c>
      <c r="AL42" s="298">
        <v>0.56999999999999995</v>
      </c>
      <c r="AM42" s="298">
        <f t="shared" si="1"/>
        <v>7.0000000000000062E-2</v>
      </c>
      <c r="AN42" s="25">
        <f t="shared" si="2"/>
        <v>-164</v>
      </c>
      <c r="AO42" s="291">
        <f t="shared" si="3"/>
        <v>-44910</v>
      </c>
      <c r="AP42" s="732">
        <f t="shared" si="4"/>
        <v>272.84146341463412</v>
      </c>
      <c r="AQ42" s="299"/>
      <c r="AR42" s="299"/>
      <c r="AS42" s="901"/>
      <c r="AT42" s="300">
        <v>0</v>
      </c>
      <c r="AU42" s="26">
        <f t="shared" si="10"/>
        <v>168000</v>
      </c>
      <c r="AV42" s="26">
        <f t="shared" si="11"/>
        <v>0</v>
      </c>
      <c r="AW42" s="24">
        <f t="shared" si="7"/>
        <v>-1</v>
      </c>
      <c r="AX42" s="291">
        <v>0</v>
      </c>
      <c r="AY42" s="25">
        <f>HLOOKUP(J42,Pesos!$C$4:$H$8,3,FALSE)*AX42</f>
        <v>0</v>
      </c>
      <c r="AZ42" s="291">
        <v>0</v>
      </c>
      <c r="BA42" s="25">
        <f>HLOOKUP(J42,Pesos!$C$4:$H$8,4,FALSE)*AZ42</f>
        <v>0</v>
      </c>
      <c r="BB42" s="291">
        <v>0</v>
      </c>
      <c r="BC42" s="25">
        <f>HLOOKUP(J42,Pesos!$C$4:$H$8,5,FALSE)*BB42</f>
        <v>0</v>
      </c>
      <c r="BD42" s="123">
        <f t="shared" si="8"/>
        <v>0</v>
      </c>
      <c r="BE42" s="295"/>
      <c r="BF42" s="716">
        <f>VLOOKUP(P42,Pases_Produccion_22_10!$Q$7:$R$23,2,FALSE)</f>
        <v>0.93611111111111123</v>
      </c>
      <c r="BG42" s="591"/>
      <c r="BH42" s="591"/>
      <c r="BI42" s="591"/>
      <c r="BJ42" s="591"/>
      <c r="BK42" s="591"/>
      <c r="BL42" s="591"/>
      <c r="BM42" s="591"/>
      <c r="BN42" s="591"/>
      <c r="BO42" s="591"/>
      <c r="BP42" s="591"/>
      <c r="BQ42" s="591"/>
      <c r="BR42" s="591"/>
      <c r="BS42" s="591"/>
      <c r="BT42" s="591"/>
      <c r="BU42" s="591"/>
      <c r="BV42" s="591"/>
      <c r="BW42" s="591"/>
      <c r="BX42" s="591"/>
      <c r="BY42" s="591"/>
      <c r="BZ42" s="591"/>
      <c r="CA42" s="591"/>
      <c r="CB42" s="591"/>
      <c r="CC42" s="591"/>
      <c r="CD42" s="591"/>
      <c r="CE42" s="591"/>
      <c r="CF42" s="591"/>
      <c r="CG42" s="591"/>
      <c r="CH42" s="591"/>
      <c r="CI42" s="591"/>
      <c r="CJ42" s="591"/>
      <c r="CK42" s="591"/>
      <c r="CL42" s="591"/>
      <c r="CM42" s="591"/>
      <c r="CN42" s="591"/>
      <c r="CO42" s="591"/>
      <c r="CP42" s="591"/>
      <c r="CQ42" s="591"/>
      <c r="CR42" s="591"/>
      <c r="CS42" s="591"/>
      <c r="CT42" s="591"/>
      <c r="CU42" s="591"/>
      <c r="CV42" s="591"/>
      <c r="CW42" s="591"/>
      <c r="CX42" s="591"/>
      <c r="CY42" s="591"/>
      <c r="CZ42" s="591"/>
      <c r="DA42" s="591"/>
      <c r="DB42" s="591"/>
      <c r="DC42" s="591"/>
      <c r="DD42" s="591"/>
      <c r="DE42" s="591"/>
      <c r="DF42" s="591"/>
      <c r="DG42" s="295" t="s">
        <v>1951</v>
      </c>
      <c r="DH42" s="917" t="s">
        <v>2117</v>
      </c>
      <c r="DI42" s="295"/>
    </row>
    <row r="43" spans="1:115" s="28" customFormat="1" ht="189">
      <c r="B43" s="20">
        <v>42</v>
      </c>
      <c r="C43" s="288" t="s">
        <v>81</v>
      </c>
      <c r="D43" s="149" t="s">
        <v>1946</v>
      </c>
      <c r="E43" s="635" t="s">
        <v>2118</v>
      </c>
      <c r="F43" s="25" t="s">
        <v>1948</v>
      </c>
      <c r="G43" s="639" t="s">
        <v>1802</v>
      </c>
      <c r="H43" s="291" t="s">
        <v>12</v>
      </c>
      <c r="I43" s="291" t="s">
        <v>13</v>
      </c>
      <c r="J43" s="291" t="s">
        <v>312</v>
      </c>
      <c r="K43" s="291" t="s">
        <v>187</v>
      </c>
      <c r="L43" s="292" t="s">
        <v>2119</v>
      </c>
      <c r="M43" s="731">
        <v>16800</v>
      </c>
      <c r="N43" s="300">
        <v>0</v>
      </c>
      <c r="O43" s="300">
        <v>0</v>
      </c>
      <c r="P43" s="291" t="s">
        <v>1798</v>
      </c>
      <c r="Q43" s="291" t="s">
        <v>139</v>
      </c>
      <c r="R43" s="730" t="s">
        <v>2120</v>
      </c>
      <c r="S43" s="730" t="s">
        <v>2004</v>
      </c>
      <c r="T43" s="730" t="s">
        <v>2104</v>
      </c>
      <c r="U43" s="291">
        <v>2022</v>
      </c>
      <c r="V43" s="291">
        <v>2022</v>
      </c>
      <c r="W43" s="25">
        <v>1</v>
      </c>
      <c r="X43" s="291"/>
      <c r="Y43" s="297">
        <v>44635</v>
      </c>
      <c r="Z43" s="297">
        <v>44666</v>
      </c>
      <c r="AA43" s="291"/>
      <c r="AB43" s="298">
        <v>1</v>
      </c>
      <c r="AC43" s="298">
        <v>0.95</v>
      </c>
      <c r="AD43" s="298">
        <v>1</v>
      </c>
      <c r="AE43" s="24">
        <f t="shared" si="0"/>
        <v>0</v>
      </c>
      <c r="AF43" s="297"/>
      <c r="AG43" s="297">
        <v>44753</v>
      </c>
      <c r="AH43" s="297">
        <v>44848</v>
      </c>
      <c r="AI43" s="297"/>
      <c r="AJ43" s="298">
        <v>0.41</v>
      </c>
      <c r="AK43" s="298">
        <v>0.22</v>
      </c>
      <c r="AL43" s="298">
        <v>0.35</v>
      </c>
      <c r="AM43" s="298">
        <f t="shared" si="1"/>
        <v>0.06</v>
      </c>
      <c r="AN43" s="25">
        <f t="shared" si="2"/>
        <v>95</v>
      </c>
      <c r="AO43" s="291">
        <f t="shared" si="3"/>
        <v>-44753</v>
      </c>
      <c r="AP43" s="732">
        <f t="shared" si="4"/>
        <v>-472.08421052631581</v>
      </c>
      <c r="AQ43" s="299"/>
      <c r="AR43" s="299"/>
      <c r="AS43" s="901"/>
      <c r="AT43" s="300">
        <v>0</v>
      </c>
      <c r="AU43" s="26">
        <f t="shared" si="10"/>
        <v>16800</v>
      </c>
      <c r="AV43" s="26">
        <f t="shared" si="11"/>
        <v>0</v>
      </c>
      <c r="AW43" s="24">
        <f t="shared" si="7"/>
        <v>-1</v>
      </c>
      <c r="AX43" s="291">
        <v>0</v>
      </c>
      <c r="AY43" s="25">
        <f>HLOOKUP(J43,Pesos!$C$4:$H$8,3,FALSE)*AX43</f>
        <v>0</v>
      </c>
      <c r="AZ43" s="291">
        <v>0</v>
      </c>
      <c r="BA43" s="25">
        <f>HLOOKUP(J43,Pesos!$C$4:$H$8,4,FALSE)*AZ43</f>
        <v>0</v>
      </c>
      <c r="BB43" s="291">
        <v>0</v>
      </c>
      <c r="BC43" s="25">
        <f>HLOOKUP(J43,Pesos!$C$4:$H$8,5,FALSE)*BB43</f>
        <v>0</v>
      </c>
      <c r="BD43" s="123">
        <f t="shared" si="8"/>
        <v>0</v>
      </c>
      <c r="BE43" s="291"/>
      <c r="BF43" s="732" t="e">
        <f>VLOOKUP(P43,Pases_Produccion_22_10!$Q$7:$R$23,2,FALSE)</f>
        <v>#N/A</v>
      </c>
      <c r="BG43" s="591"/>
      <c r="BH43" s="591"/>
      <c r="BI43" s="591"/>
      <c r="BJ43" s="591"/>
      <c r="BK43" s="591"/>
      <c r="BL43" s="591"/>
      <c r="BM43" s="591"/>
      <c r="BN43" s="591"/>
      <c r="BO43" s="591"/>
      <c r="BP43" s="591"/>
      <c r="BQ43" s="591"/>
      <c r="BR43" s="591"/>
      <c r="BS43" s="591"/>
      <c r="BT43" s="591"/>
      <c r="BU43" s="591"/>
      <c r="BV43" s="591"/>
      <c r="BW43" s="591"/>
      <c r="BX43" s="591"/>
      <c r="BY43" s="591"/>
      <c r="BZ43" s="591"/>
      <c r="CA43" s="591"/>
      <c r="CB43" s="299"/>
      <c r="CC43" s="299"/>
      <c r="CD43" s="591"/>
      <c r="CE43" s="591"/>
      <c r="CF43" s="591"/>
      <c r="CG43" s="591"/>
      <c r="CH43" s="591"/>
      <c r="CI43" s="591"/>
      <c r="CJ43" s="591"/>
      <c r="CK43" s="591"/>
      <c r="CL43" s="591"/>
      <c r="CM43" s="591"/>
      <c r="CN43" s="591"/>
      <c r="CO43" s="591"/>
      <c r="CP43" s="591"/>
      <c r="CQ43" s="591"/>
      <c r="CR43" s="591"/>
      <c r="CS43" s="591"/>
      <c r="CT43" s="591"/>
      <c r="CU43" s="591"/>
      <c r="CV43" s="591"/>
      <c r="CW43" s="591"/>
      <c r="CX43" s="591"/>
      <c r="CY43" s="591"/>
      <c r="CZ43" s="591"/>
      <c r="DA43" s="591"/>
      <c r="DB43" s="591"/>
      <c r="DC43" s="591"/>
      <c r="DD43" s="591"/>
      <c r="DE43" s="591"/>
      <c r="DF43" s="591"/>
      <c r="DG43" s="291" t="s">
        <v>1951</v>
      </c>
      <c r="DH43" s="292" t="s">
        <v>2121</v>
      </c>
      <c r="DI43" s="291" t="s">
        <v>1992</v>
      </c>
      <c r="DK43" s="34" t="s">
        <v>2122</v>
      </c>
    </row>
    <row r="44" spans="1:115" ht="41.45">
      <c r="B44" s="20">
        <v>43</v>
      </c>
      <c r="C44" s="402" t="s">
        <v>81</v>
      </c>
      <c r="D44" s="505" t="s">
        <v>1946</v>
      </c>
      <c r="E44" s="636"/>
      <c r="F44" s="25" t="s">
        <v>82</v>
      </c>
      <c r="G44" s="640" t="s">
        <v>1802</v>
      </c>
      <c r="H44" s="403" t="s">
        <v>24</v>
      </c>
      <c r="I44" s="403" t="s">
        <v>5</v>
      </c>
      <c r="J44" s="403" t="s">
        <v>312</v>
      </c>
      <c r="K44" s="473" t="s">
        <v>1999</v>
      </c>
      <c r="L44" s="471" t="s">
        <v>87</v>
      </c>
      <c r="M44" s="472">
        <v>0</v>
      </c>
      <c r="N44" s="472">
        <v>0</v>
      </c>
      <c r="O44" s="472">
        <v>0</v>
      </c>
      <c r="P44" s="397" t="s">
        <v>1798</v>
      </c>
      <c r="Q44" s="249" t="s">
        <v>139</v>
      </c>
      <c r="R44" s="45" t="s">
        <v>2000</v>
      </c>
      <c r="S44" s="45" t="s">
        <v>45</v>
      </c>
      <c r="T44" s="473" t="s">
        <v>1999</v>
      </c>
      <c r="U44" s="248">
        <v>2022</v>
      </c>
      <c r="V44" s="248">
        <v>2022</v>
      </c>
      <c r="W44" s="46">
        <v>1</v>
      </c>
      <c r="X44" s="248"/>
      <c r="Y44" s="248"/>
      <c r="Z44" s="248"/>
      <c r="AA44" s="248"/>
      <c r="AB44" s="475">
        <v>0.05</v>
      </c>
      <c r="AC44" s="475">
        <v>0</v>
      </c>
      <c r="AD44" s="475">
        <v>0.05</v>
      </c>
      <c r="AE44" s="520">
        <f t="shared" si="0"/>
        <v>0</v>
      </c>
      <c r="AF44" s="474"/>
      <c r="AG44" s="474"/>
      <c r="AH44" s="474"/>
      <c r="AI44" s="474"/>
      <c r="AJ44" s="475"/>
      <c r="AK44" s="475"/>
      <c r="AL44" s="475"/>
      <c r="AM44" s="475">
        <f t="shared" si="1"/>
        <v>0</v>
      </c>
      <c r="AN44" s="46">
        <f t="shared" si="2"/>
        <v>0</v>
      </c>
      <c r="AO44" s="248">
        <f t="shared" si="3"/>
        <v>0</v>
      </c>
      <c r="AP44" s="892" t="e">
        <f t="shared" si="4"/>
        <v>#DIV/0!</v>
      </c>
      <c r="AQ44" s="299"/>
      <c r="AR44" s="299"/>
      <c r="AS44" s="903"/>
      <c r="AT44" s="476">
        <v>0</v>
      </c>
      <c r="AU44" s="477">
        <f t="shared" si="10"/>
        <v>0</v>
      </c>
      <c r="AV44" s="477">
        <f t="shared" si="11"/>
        <v>0</v>
      </c>
      <c r="AW44" s="520">
        <f t="shared" si="7"/>
        <v>0</v>
      </c>
      <c r="AX44" s="248">
        <v>0</v>
      </c>
      <c r="AY44" s="46">
        <f>HLOOKUP(J44,Pesos!$C$4:$H$8,3,FALSE)*AX44</f>
        <v>0</v>
      </c>
      <c r="AZ44" s="248">
        <v>0</v>
      </c>
      <c r="BA44" s="46">
        <f>HLOOKUP(J44,Pesos!$C$4:$H$8,4,FALSE)*AZ44</f>
        <v>0</v>
      </c>
      <c r="BB44" s="248">
        <v>0</v>
      </c>
      <c r="BC44" s="46">
        <f>HLOOKUP(J44,Pesos!$C$4:$H$8,5,FALSE)*BB44</f>
        <v>0</v>
      </c>
      <c r="BD44" s="627">
        <f t="shared" si="8"/>
        <v>0</v>
      </c>
      <c r="BE44" s="249"/>
      <c r="BF44" s="717" t="e">
        <f>VLOOKUP(P44,Pases_Produccion_22_10!$Q$7:$R$23,2,FALSE)</f>
        <v>#N/A</v>
      </c>
      <c r="BG44" s="591"/>
      <c r="BH44" s="591"/>
      <c r="BI44" s="591"/>
      <c r="BJ44" s="591"/>
      <c r="BK44" s="591"/>
      <c r="BL44" s="591"/>
      <c r="BM44" s="591"/>
      <c r="BN44" s="591"/>
      <c r="BO44" s="591"/>
      <c r="BP44" s="591"/>
      <c r="BQ44" s="591"/>
      <c r="BR44" s="591"/>
      <c r="BS44" s="591"/>
      <c r="BT44" s="591"/>
      <c r="BU44" s="591"/>
      <c r="BV44" s="591"/>
      <c r="BW44" s="591"/>
      <c r="BX44" s="591"/>
      <c r="BY44" s="591"/>
      <c r="BZ44" s="591"/>
      <c r="CA44" s="591"/>
      <c r="CB44" s="591"/>
      <c r="CC44" s="591"/>
      <c r="CD44" s="591"/>
      <c r="CE44" s="591"/>
      <c r="CF44" s="591"/>
      <c r="CG44" s="591"/>
      <c r="CH44" s="591"/>
      <c r="CI44" s="591"/>
      <c r="CJ44" s="591"/>
      <c r="CK44" s="591"/>
      <c r="CL44" s="591"/>
      <c r="CM44" s="591"/>
      <c r="CN44" s="591"/>
      <c r="CO44" s="591"/>
      <c r="CP44" s="591"/>
      <c r="CQ44" s="591"/>
      <c r="CR44" s="591"/>
      <c r="CS44" s="591"/>
      <c r="CT44" s="591"/>
      <c r="CU44" s="591"/>
      <c r="CV44" s="591"/>
      <c r="CW44" s="591"/>
      <c r="CX44" s="591"/>
      <c r="CY44" s="591"/>
      <c r="CZ44" s="591"/>
      <c r="DA44" s="591"/>
      <c r="DB44" s="591"/>
      <c r="DC44" s="591"/>
      <c r="DD44" s="591"/>
      <c r="DE44" s="591"/>
      <c r="DF44" s="591"/>
      <c r="DG44" s="295" t="s">
        <v>1969</v>
      </c>
      <c r="DH44" s="295" t="s">
        <v>2123</v>
      </c>
      <c r="DI44" s="295" t="s">
        <v>1992</v>
      </c>
    </row>
    <row r="45" spans="1:115" ht="27.6">
      <c r="B45" s="20">
        <v>44</v>
      </c>
      <c r="C45" s="288" t="s">
        <v>81</v>
      </c>
      <c r="D45" s="290" t="s">
        <v>1946</v>
      </c>
      <c r="E45" s="635" t="s">
        <v>2124</v>
      </c>
      <c r="F45" s="25" t="s">
        <v>82</v>
      </c>
      <c r="G45" s="639" t="s">
        <v>1802</v>
      </c>
      <c r="H45" s="21" t="s">
        <v>20</v>
      </c>
      <c r="I45" s="292" t="s">
        <v>23</v>
      </c>
      <c r="J45" s="292" t="s">
        <v>312</v>
      </c>
      <c r="K45" s="292" t="s">
        <v>1960</v>
      </c>
      <c r="L45" s="301" t="s">
        <v>2125</v>
      </c>
      <c r="M45" s="294">
        <v>0</v>
      </c>
      <c r="N45" s="294">
        <v>0</v>
      </c>
      <c r="O45" s="294">
        <v>0</v>
      </c>
      <c r="P45" s="295" t="s">
        <v>227</v>
      </c>
      <c r="Q45" s="295" t="s">
        <v>227</v>
      </c>
      <c r="R45" s="295" t="s">
        <v>143</v>
      </c>
      <c r="S45" s="295" t="s">
        <v>73</v>
      </c>
      <c r="T45" s="292" t="s">
        <v>1775</v>
      </c>
      <c r="U45" s="291">
        <v>2021</v>
      </c>
      <c r="V45" s="291">
        <v>2022</v>
      </c>
      <c r="W45" s="291">
        <v>1</v>
      </c>
      <c r="X45" s="291"/>
      <c r="Y45" s="291"/>
      <c r="Z45" s="291"/>
      <c r="AA45" s="291"/>
      <c r="AB45" s="298"/>
      <c r="AC45" s="298"/>
      <c r="AD45" s="298"/>
      <c r="AE45" s="298">
        <f t="shared" si="0"/>
        <v>0</v>
      </c>
      <c r="AF45" s="297">
        <v>44531</v>
      </c>
      <c r="AG45" s="297">
        <v>44531</v>
      </c>
      <c r="AH45" s="297">
        <v>44620</v>
      </c>
      <c r="AI45" s="297">
        <v>44620</v>
      </c>
      <c r="AJ45" s="298">
        <v>1</v>
      </c>
      <c r="AK45" s="298">
        <v>1</v>
      </c>
      <c r="AL45" s="298">
        <v>1</v>
      </c>
      <c r="AM45" s="298">
        <f t="shared" si="1"/>
        <v>0</v>
      </c>
      <c r="AN45" s="291">
        <f t="shared" si="2"/>
        <v>89</v>
      </c>
      <c r="AO45" s="291">
        <f t="shared" si="3"/>
        <v>89</v>
      </c>
      <c r="AP45" s="732">
        <f t="shared" si="4"/>
        <v>0</v>
      </c>
      <c r="AQ45" s="299"/>
      <c r="AR45" s="299"/>
      <c r="AS45" s="901"/>
      <c r="AT45" s="300">
        <v>0</v>
      </c>
      <c r="AU45" s="300">
        <f t="shared" si="10"/>
        <v>0</v>
      </c>
      <c r="AV45" s="300">
        <f t="shared" si="11"/>
        <v>0</v>
      </c>
      <c r="AW45" s="298">
        <f t="shared" si="7"/>
        <v>0</v>
      </c>
      <c r="AX45" s="291">
        <v>0</v>
      </c>
      <c r="AY45" s="291">
        <f>HLOOKUP(J45,Pesos!$C$4:$H$8,3,FALSE)*AX45</f>
        <v>0</v>
      </c>
      <c r="AZ45" s="291">
        <v>0</v>
      </c>
      <c r="BA45" s="291">
        <f>HLOOKUP(J45,Pesos!$C$4:$H$8,4,FALSE)*AZ45</f>
        <v>0</v>
      </c>
      <c r="BB45" s="291">
        <v>0</v>
      </c>
      <c r="BC45" s="291">
        <f>HLOOKUP(J45,Pesos!$C$4:$H$8,5,FALSE)*BB45</f>
        <v>0</v>
      </c>
      <c r="BD45" s="291">
        <f t="shared" si="8"/>
        <v>0</v>
      </c>
      <c r="BE45" s="295"/>
      <c r="BF45" s="716">
        <f>VLOOKUP(P45,Pases_Produccion_22_10!$Q$7:$R$23,2,FALSE)</f>
        <v>1</v>
      </c>
      <c r="BG45" s="591"/>
      <c r="BH45" s="591"/>
      <c r="BI45" s="591"/>
      <c r="BJ45" s="591"/>
      <c r="BK45" s="591"/>
      <c r="BL45" s="591"/>
      <c r="BM45" s="591"/>
      <c r="BN45" s="591"/>
      <c r="BO45" s="591"/>
      <c r="BP45" s="591"/>
      <c r="BQ45" s="591"/>
      <c r="BR45" s="591"/>
      <c r="BS45" s="591"/>
      <c r="BT45" s="591"/>
      <c r="BU45" s="591"/>
      <c r="BV45" s="591"/>
      <c r="BW45" s="591"/>
      <c r="BX45" s="591"/>
      <c r="BY45" s="591"/>
      <c r="BZ45" s="591"/>
      <c r="CA45" s="591"/>
      <c r="CB45" s="591"/>
      <c r="CC45" s="591"/>
      <c r="CD45" s="591"/>
      <c r="CE45" s="591"/>
      <c r="CF45" s="591"/>
      <c r="CG45" s="591"/>
      <c r="CH45" s="591"/>
      <c r="CI45" s="591"/>
      <c r="CJ45" s="591"/>
      <c r="CK45" s="591"/>
      <c r="CL45" s="591"/>
      <c r="CM45" s="591"/>
      <c r="CN45" s="591"/>
      <c r="CO45" s="591"/>
      <c r="CP45" s="591"/>
      <c r="CQ45" s="591"/>
      <c r="CR45" s="591"/>
      <c r="CS45" s="591"/>
      <c r="CT45" s="591"/>
      <c r="CU45" s="591"/>
      <c r="CV45" s="591"/>
      <c r="CW45" s="591"/>
      <c r="CX45" s="591"/>
      <c r="CY45" s="591"/>
      <c r="CZ45" s="591"/>
      <c r="DA45" s="591"/>
      <c r="DB45" s="591"/>
      <c r="DC45" s="591"/>
      <c r="DD45" s="591"/>
      <c r="DE45" s="591"/>
      <c r="DF45" s="591"/>
      <c r="DG45" s="295" t="s">
        <v>1969</v>
      </c>
      <c r="DH45" s="295" t="s">
        <v>2126</v>
      </c>
      <c r="DI45" s="295"/>
    </row>
    <row r="46" spans="1:115" ht="27.6">
      <c r="B46" s="20">
        <v>45</v>
      </c>
      <c r="C46" s="288" t="s">
        <v>81</v>
      </c>
      <c r="D46" s="290" t="s">
        <v>1946</v>
      </c>
      <c r="E46" s="635" t="s">
        <v>2127</v>
      </c>
      <c r="F46" s="25" t="s">
        <v>1948</v>
      </c>
      <c r="G46" s="639" t="s">
        <v>2021</v>
      </c>
      <c r="H46" s="21" t="s">
        <v>20</v>
      </c>
      <c r="I46" s="403" t="s">
        <v>23</v>
      </c>
      <c r="J46" s="403" t="s">
        <v>312</v>
      </c>
      <c r="K46" s="403" t="s">
        <v>2031</v>
      </c>
      <c r="L46" s="471" t="s">
        <v>2128</v>
      </c>
      <c r="M46" s="472">
        <v>9800</v>
      </c>
      <c r="N46" s="472">
        <v>9200</v>
      </c>
      <c r="O46" s="472">
        <v>0</v>
      </c>
      <c r="P46" s="249" t="s">
        <v>190</v>
      </c>
      <c r="Q46" s="249" t="s">
        <v>227</v>
      </c>
      <c r="R46" s="249" t="s">
        <v>2012</v>
      </c>
      <c r="S46" s="249" t="s">
        <v>45</v>
      </c>
      <c r="T46" s="403" t="s">
        <v>2036</v>
      </c>
      <c r="U46" s="248">
        <v>2022</v>
      </c>
      <c r="V46" s="248">
        <v>2022</v>
      </c>
      <c r="W46" s="248">
        <v>1</v>
      </c>
      <c r="X46" s="474">
        <v>44585</v>
      </c>
      <c r="Y46" s="474">
        <v>44585</v>
      </c>
      <c r="Z46" s="474">
        <v>44602</v>
      </c>
      <c r="AA46" s="474">
        <v>44602</v>
      </c>
      <c r="AB46" s="475">
        <v>1</v>
      </c>
      <c r="AC46" s="475">
        <v>1</v>
      </c>
      <c r="AD46" s="475">
        <v>1</v>
      </c>
      <c r="AE46" s="475">
        <f t="shared" si="0"/>
        <v>0</v>
      </c>
      <c r="AF46" s="474">
        <v>44238</v>
      </c>
      <c r="AG46" s="474">
        <v>44603</v>
      </c>
      <c r="AH46" s="474">
        <v>44627</v>
      </c>
      <c r="AI46" s="474">
        <v>44627</v>
      </c>
      <c r="AJ46" s="475">
        <v>1</v>
      </c>
      <c r="AK46" s="475">
        <v>1</v>
      </c>
      <c r="AL46" s="475">
        <v>1</v>
      </c>
      <c r="AM46" s="475">
        <f t="shared" si="1"/>
        <v>0</v>
      </c>
      <c r="AN46" s="248">
        <f t="shared" si="2"/>
        <v>24</v>
      </c>
      <c r="AO46" s="248">
        <f t="shared" si="3"/>
        <v>24</v>
      </c>
      <c r="AP46" s="892">
        <f t="shared" si="4"/>
        <v>0</v>
      </c>
      <c r="AQ46" s="299"/>
      <c r="AR46" s="299"/>
      <c r="AS46" s="903"/>
      <c r="AT46" s="476">
        <v>0</v>
      </c>
      <c r="AU46" s="476">
        <f t="shared" si="10"/>
        <v>9800</v>
      </c>
      <c r="AV46" s="476">
        <f t="shared" si="11"/>
        <v>9200</v>
      </c>
      <c r="AW46" s="475">
        <f t="shared" si="7"/>
        <v>-6.1224489795918366E-2</v>
      </c>
      <c r="AX46" s="248">
        <v>0</v>
      </c>
      <c r="AY46" s="248">
        <f>HLOOKUP(J46,Pesos!$C$4:$H$8,3,FALSE)*AX46</f>
        <v>0</v>
      </c>
      <c r="AZ46" s="248">
        <v>0</v>
      </c>
      <c r="BA46" s="248">
        <f>HLOOKUP(J46,Pesos!$C$4:$H$8,4,FALSE)*AZ46</f>
        <v>0</v>
      </c>
      <c r="BB46" s="248">
        <v>0</v>
      </c>
      <c r="BC46" s="248">
        <f>HLOOKUP(J46,Pesos!$C$4:$H$8,5,FALSE)*BB46</f>
        <v>0</v>
      </c>
      <c r="BD46" s="248">
        <f t="shared" si="8"/>
        <v>0</v>
      </c>
      <c r="BE46" s="249"/>
      <c r="BF46" s="717">
        <f>VLOOKUP(P46,Pases_Produccion_22_10!$Q$7:$R$23,2,FALSE)</f>
        <v>1</v>
      </c>
      <c r="BG46" s="591"/>
      <c r="BH46" s="591"/>
      <c r="BI46" s="591"/>
      <c r="BJ46" s="591"/>
      <c r="BK46" s="591"/>
      <c r="BL46" s="591"/>
      <c r="BM46" s="591"/>
      <c r="BN46" s="591"/>
      <c r="BO46" s="591"/>
      <c r="BP46" s="591"/>
      <c r="BQ46" s="591"/>
      <c r="BR46" s="591"/>
      <c r="BS46" s="591"/>
      <c r="BT46" s="591"/>
      <c r="BU46" s="591"/>
      <c r="BV46" s="591"/>
      <c r="BW46" s="591"/>
      <c r="BX46" s="591"/>
      <c r="BY46" s="591"/>
      <c r="BZ46" s="591"/>
      <c r="CA46" s="591"/>
      <c r="CB46" s="591"/>
      <c r="CC46" s="591"/>
      <c r="CD46" s="591"/>
      <c r="CE46" s="591"/>
      <c r="CF46" s="591"/>
      <c r="CG46" s="591"/>
      <c r="CH46" s="591"/>
      <c r="CI46" s="591"/>
      <c r="CJ46" s="591"/>
      <c r="CK46" s="591"/>
      <c r="CL46" s="591"/>
      <c r="CM46" s="591"/>
      <c r="CN46" s="591"/>
      <c r="CO46" s="591"/>
      <c r="CP46" s="591"/>
      <c r="CQ46" s="591"/>
      <c r="CR46" s="591"/>
      <c r="CS46" s="591"/>
      <c r="CT46" s="591"/>
      <c r="CU46" s="591"/>
      <c r="CV46" s="591"/>
      <c r="CW46" s="591"/>
      <c r="CX46" s="591"/>
      <c r="CY46" s="591"/>
      <c r="CZ46" s="591"/>
      <c r="DA46" s="591"/>
      <c r="DB46" s="591"/>
      <c r="DC46" s="591"/>
      <c r="DD46" s="591"/>
      <c r="DE46" s="591"/>
      <c r="DF46" s="591"/>
      <c r="DG46" s="295" t="s">
        <v>1951</v>
      </c>
      <c r="DH46" s="295" t="s">
        <v>2052</v>
      </c>
      <c r="DI46" s="295" t="s">
        <v>1992</v>
      </c>
    </row>
    <row r="47" spans="1:115" ht="63" customHeight="1">
      <c r="B47" s="20">
        <v>22</v>
      </c>
      <c r="C47" s="508" t="s">
        <v>81</v>
      </c>
      <c r="D47" s="507" t="s">
        <v>1946</v>
      </c>
      <c r="E47" s="915" t="s">
        <v>2129</v>
      </c>
      <c r="F47" s="504" t="s">
        <v>88</v>
      </c>
      <c r="G47" s="504" t="s">
        <v>2021</v>
      </c>
      <c r="H47" s="21" t="s">
        <v>20</v>
      </c>
      <c r="I47" s="292" t="s">
        <v>23</v>
      </c>
      <c r="J47" s="292" t="s">
        <v>2039</v>
      </c>
      <c r="K47" s="292" t="s">
        <v>1974</v>
      </c>
      <c r="L47" s="301" t="s">
        <v>2130</v>
      </c>
      <c r="M47" s="294">
        <f>6000/4</f>
        <v>1500</v>
      </c>
      <c r="N47" s="294">
        <v>0</v>
      </c>
      <c r="O47" s="294">
        <v>0</v>
      </c>
      <c r="P47" s="295" t="s">
        <v>190</v>
      </c>
      <c r="Q47" s="295" t="s">
        <v>227</v>
      </c>
      <c r="R47" s="295" t="s">
        <v>2046</v>
      </c>
      <c r="S47" s="295" t="s">
        <v>45</v>
      </c>
      <c r="T47" s="295" t="s">
        <v>1807</v>
      </c>
      <c r="U47" s="291">
        <v>2022</v>
      </c>
      <c r="V47" s="681">
        <v>2022</v>
      </c>
      <c r="W47" s="291">
        <v>1</v>
      </c>
      <c r="X47" s="297">
        <v>44693</v>
      </c>
      <c r="Y47" s="297">
        <v>44693</v>
      </c>
      <c r="Z47" s="297">
        <v>44722</v>
      </c>
      <c r="AA47" s="297">
        <v>44722</v>
      </c>
      <c r="AB47" s="298">
        <v>1</v>
      </c>
      <c r="AC47" s="298">
        <v>1</v>
      </c>
      <c r="AD47" s="298">
        <v>1</v>
      </c>
      <c r="AE47" s="298">
        <f>AB47-AD47</f>
        <v>0</v>
      </c>
      <c r="AF47" s="297">
        <v>44718</v>
      </c>
      <c r="AG47" s="297">
        <v>44718</v>
      </c>
      <c r="AH47" s="297">
        <v>44755</v>
      </c>
      <c r="AI47" s="297">
        <v>44755</v>
      </c>
      <c r="AJ47" s="475">
        <v>1</v>
      </c>
      <c r="AK47" s="475">
        <v>1</v>
      </c>
      <c r="AL47" s="475">
        <v>1</v>
      </c>
      <c r="AM47" s="475">
        <v>0</v>
      </c>
      <c r="AN47" s="248">
        <f>_xlfn.DAYS(AH47,AG47)</f>
        <v>37</v>
      </c>
      <c r="AO47" s="248">
        <f>_xlfn.DAYS(AI47,AG47)</f>
        <v>37</v>
      </c>
      <c r="AP47" s="892">
        <f>(AO47-AN47)/AN47</f>
        <v>0</v>
      </c>
      <c r="AQ47" s="299"/>
      <c r="AR47" s="299"/>
      <c r="AS47" s="903"/>
      <c r="AT47" s="476">
        <v>0</v>
      </c>
      <c r="AU47" s="476">
        <f>M47</f>
        <v>1500</v>
      </c>
      <c r="AV47" s="476">
        <f>N47</f>
        <v>0</v>
      </c>
      <c r="AW47" s="475">
        <f>IF(EXACT(AU47,0),0,(AV47-AU47)/AU47)</f>
        <v>-1</v>
      </c>
      <c r="AX47" s="248">
        <v>0</v>
      </c>
      <c r="AY47" s="248">
        <v>0</v>
      </c>
      <c r="AZ47" s="248">
        <v>0</v>
      </c>
      <c r="BA47" s="248">
        <v>0</v>
      </c>
      <c r="BB47" s="248">
        <v>0</v>
      </c>
      <c r="BC47" s="248">
        <f>HLOOKUP(J47,Pesos!$C$4:$H$8,5,FALSE)*BB47</f>
        <v>0</v>
      </c>
      <c r="BD47" s="248">
        <f>AY47+BA47+BC47</f>
        <v>0</v>
      </c>
      <c r="BE47" s="249"/>
      <c r="BF47" s="717">
        <f>VLOOKUP(P47,Pases_Produccion_22_10!$Q$7:$R$23,2,FALSE)</f>
        <v>1</v>
      </c>
      <c r="BG47" s="591"/>
      <c r="BH47" s="591"/>
      <c r="BI47" s="591"/>
      <c r="BJ47" s="591"/>
      <c r="BK47" s="591"/>
      <c r="BL47" s="591"/>
      <c r="BM47" s="591"/>
      <c r="BN47" s="591"/>
      <c r="BO47" s="591"/>
      <c r="BP47" s="591"/>
      <c r="BQ47" s="591"/>
      <c r="BR47" s="591"/>
      <c r="BS47" s="591"/>
      <c r="BT47" s="591"/>
      <c r="BU47" s="591"/>
      <c r="BV47" s="591"/>
      <c r="BW47" s="591"/>
      <c r="BX47" s="591"/>
      <c r="BY47" s="591"/>
      <c r="BZ47" s="591"/>
      <c r="CA47" s="591"/>
      <c r="CB47" s="591"/>
      <c r="CC47" s="591">
        <v>0.1</v>
      </c>
      <c r="CD47" s="591"/>
      <c r="CE47" s="591"/>
      <c r="CF47" s="591"/>
      <c r="CG47" s="591"/>
      <c r="CH47" s="591"/>
      <c r="CI47" s="591"/>
      <c r="CJ47" s="591"/>
      <c r="CK47" s="591"/>
      <c r="CL47" s="591"/>
      <c r="CM47" s="591"/>
      <c r="CN47" s="591"/>
      <c r="CO47" s="591"/>
      <c r="CP47" s="591"/>
      <c r="CQ47" s="591"/>
      <c r="CR47" s="591"/>
      <c r="CS47" s="591"/>
      <c r="CT47" s="591"/>
      <c r="CU47" s="591"/>
      <c r="CV47" s="591"/>
      <c r="CW47" s="591"/>
      <c r="CX47" s="591"/>
      <c r="CY47" s="591"/>
      <c r="CZ47" s="591"/>
      <c r="DA47" s="591"/>
      <c r="DB47" s="591"/>
      <c r="DC47" s="591"/>
      <c r="DD47" s="591"/>
      <c r="DE47" s="591"/>
      <c r="DF47" s="591"/>
      <c r="DG47" s="295">
        <v>2022</v>
      </c>
      <c r="DH47" s="295" t="s">
        <v>2131</v>
      </c>
      <c r="DI47" s="295"/>
    </row>
    <row r="48" spans="1:115" ht="71.45" customHeight="1">
      <c r="B48" s="20">
        <v>46</v>
      </c>
      <c r="C48" s="288" t="s">
        <v>81</v>
      </c>
      <c r="D48" s="290" t="s">
        <v>1946</v>
      </c>
      <c r="E48" s="635" t="s">
        <v>2132</v>
      </c>
      <c r="F48" s="25" t="s">
        <v>1948</v>
      </c>
      <c r="G48" s="639" t="s">
        <v>2021</v>
      </c>
      <c r="H48" s="292" t="s">
        <v>8</v>
      </c>
      <c r="I48" s="292" t="s">
        <v>5</v>
      </c>
      <c r="J48" s="292" t="s">
        <v>312</v>
      </c>
      <c r="K48" s="292" t="s">
        <v>2031</v>
      </c>
      <c r="L48" s="301" t="s">
        <v>2133</v>
      </c>
      <c r="M48" s="294">
        <v>57746</v>
      </c>
      <c r="N48" s="294">
        <v>0</v>
      </c>
      <c r="O48" s="294">
        <v>0</v>
      </c>
      <c r="P48" s="295" t="s">
        <v>190</v>
      </c>
      <c r="Q48" s="295" t="s">
        <v>227</v>
      </c>
      <c r="R48" s="295" t="s">
        <v>2012</v>
      </c>
      <c r="S48" s="295" t="s">
        <v>45</v>
      </c>
      <c r="T48" s="292" t="s">
        <v>2036</v>
      </c>
      <c r="U48" s="291">
        <v>2022</v>
      </c>
      <c r="V48" s="291">
        <v>2022</v>
      </c>
      <c r="W48" s="291">
        <v>1</v>
      </c>
      <c r="X48" s="297">
        <v>44602</v>
      </c>
      <c r="Y48" s="297">
        <v>44602</v>
      </c>
      <c r="Z48" s="621">
        <v>44729</v>
      </c>
      <c r="AA48" s="291"/>
      <c r="AB48" s="298">
        <v>0.53</v>
      </c>
      <c r="AC48" s="298">
        <v>0.49</v>
      </c>
      <c r="AD48" s="298">
        <v>0.53</v>
      </c>
      <c r="AE48" s="669">
        <f t="shared" si="0"/>
        <v>0</v>
      </c>
      <c r="AF48" s="297">
        <v>44732</v>
      </c>
      <c r="AG48" s="297"/>
      <c r="AH48" s="297">
        <v>44904</v>
      </c>
      <c r="AI48" s="297"/>
      <c r="AJ48" s="298">
        <v>0</v>
      </c>
      <c r="AK48" s="298">
        <v>0</v>
      </c>
      <c r="AL48" s="298">
        <v>0</v>
      </c>
      <c r="AM48" s="298">
        <f t="shared" si="1"/>
        <v>0</v>
      </c>
      <c r="AN48" s="291">
        <f t="shared" si="2"/>
        <v>44904</v>
      </c>
      <c r="AO48" s="291">
        <f t="shared" si="3"/>
        <v>0</v>
      </c>
      <c r="AP48" s="892">
        <f t="shared" ref="AP48:AP49" si="12">(AO48-AN48)/AN48</f>
        <v>-1</v>
      </c>
      <c r="AQ48" s="299"/>
      <c r="AR48" s="299"/>
      <c r="AS48" s="901"/>
      <c r="AT48" s="300">
        <v>0</v>
      </c>
      <c r="AU48" s="300">
        <f t="shared" si="10"/>
        <v>57746</v>
      </c>
      <c r="AV48" s="300">
        <f t="shared" si="11"/>
        <v>0</v>
      </c>
      <c r="AW48" s="298">
        <f t="shared" si="7"/>
        <v>-1</v>
      </c>
      <c r="AX48" s="291">
        <v>0</v>
      </c>
      <c r="AY48" s="291">
        <f>HLOOKUP(J48,Pesos!$C$4:$H$8,3,FALSE)*AX48</f>
        <v>0</v>
      </c>
      <c r="AZ48" s="291">
        <v>0</v>
      </c>
      <c r="BA48" s="291">
        <f>HLOOKUP(J48,Pesos!$C$4:$H$8,4,FALSE)*AZ48</f>
        <v>0</v>
      </c>
      <c r="BB48" s="291">
        <v>0</v>
      </c>
      <c r="BC48" s="291">
        <f>HLOOKUP(J48,Pesos!$C$4:$H$8,5,FALSE)*BB48</f>
        <v>0</v>
      </c>
      <c r="BD48" s="291">
        <f t="shared" si="8"/>
        <v>0</v>
      </c>
      <c r="BE48" s="295"/>
      <c r="BF48" s="716">
        <f>VLOOKUP(P48,Pases_Produccion_22_10!$Q$7:$R$23,2,FALSE)</f>
        <v>1</v>
      </c>
      <c r="BG48" s="591"/>
      <c r="BH48" s="591"/>
      <c r="BI48" s="591"/>
      <c r="BJ48" s="591"/>
      <c r="BK48" s="591"/>
      <c r="BL48" s="591"/>
      <c r="BM48" s="591"/>
      <c r="BN48" s="591"/>
      <c r="BO48" s="591"/>
      <c r="BP48" s="591"/>
      <c r="BQ48" s="591"/>
      <c r="BR48" s="591"/>
      <c r="BS48" s="591"/>
      <c r="BT48" s="591"/>
      <c r="BU48" s="591"/>
      <c r="BV48" s="591"/>
      <c r="BW48" s="591"/>
      <c r="BX48" s="591"/>
      <c r="BY48" s="591"/>
      <c r="BZ48" s="591"/>
      <c r="CA48" s="591"/>
      <c r="CB48" s="591"/>
      <c r="CC48" s="591">
        <v>0.05</v>
      </c>
      <c r="CD48" s="591"/>
      <c r="CE48" s="591"/>
      <c r="CF48" s="591"/>
      <c r="CG48" s="591"/>
      <c r="CH48" s="591"/>
      <c r="CI48" s="591"/>
      <c r="CJ48" s="591"/>
      <c r="CK48" s="591"/>
      <c r="CL48" s="591"/>
      <c r="CM48" s="591"/>
      <c r="CN48" s="591"/>
      <c r="CO48" s="591"/>
      <c r="CP48" s="591"/>
      <c r="CQ48" s="591"/>
      <c r="CR48" s="591"/>
      <c r="CS48" s="591"/>
      <c r="CT48" s="591"/>
      <c r="CU48" s="591"/>
      <c r="CV48" s="591"/>
      <c r="CW48" s="591"/>
      <c r="CX48" s="591"/>
      <c r="CY48" s="591"/>
      <c r="CZ48" s="591"/>
      <c r="DA48" s="591"/>
      <c r="DB48" s="591"/>
      <c r="DC48" s="591"/>
      <c r="DD48" s="591"/>
      <c r="DE48" s="591"/>
      <c r="DF48" s="591"/>
      <c r="DG48" s="295" t="s">
        <v>1951</v>
      </c>
      <c r="DH48" s="710" t="s">
        <v>2134</v>
      </c>
      <c r="DI48" s="295" t="s">
        <v>1992</v>
      </c>
    </row>
    <row r="49" spans="2:113" ht="33" customHeight="1">
      <c r="B49" s="20">
        <v>47</v>
      </c>
      <c r="C49" s="288" t="s">
        <v>81</v>
      </c>
      <c r="D49" s="290" t="s">
        <v>1946</v>
      </c>
      <c r="E49" s="635" t="s">
        <v>2135</v>
      </c>
      <c r="F49" s="25" t="s">
        <v>1948</v>
      </c>
      <c r="G49" s="639" t="s">
        <v>1802</v>
      </c>
      <c r="H49" s="292" t="s">
        <v>12</v>
      </c>
      <c r="I49" s="580" t="s">
        <v>13</v>
      </c>
      <c r="J49" s="580" t="s">
        <v>312</v>
      </c>
      <c r="K49" s="580" t="s">
        <v>2031</v>
      </c>
      <c r="L49" s="581" t="s">
        <v>279</v>
      </c>
      <c r="M49" s="582">
        <f>12600/4.2</f>
        <v>3000</v>
      </c>
      <c r="N49" s="582">
        <v>0</v>
      </c>
      <c r="O49" s="582">
        <v>0</v>
      </c>
      <c r="P49" s="583" t="s">
        <v>190</v>
      </c>
      <c r="Q49" s="583" t="s">
        <v>227</v>
      </c>
      <c r="R49" s="583" t="s">
        <v>2012</v>
      </c>
      <c r="S49" s="583" t="s">
        <v>45</v>
      </c>
      <c r="T49" s="580" t="s">
        <v>2036</v>
      </c>
      <c r="U49" s="579">
        <v>2022</v>
      </c>
      <c r="V49" s="579">
        <v>2022</v>
      </c>
      <c r="W49" s="579">
        <v>1</v>
      </c>
      <c r="X49" s="585">
        <v>44734</v>
      </c>
      <c r="Y49" s="585">
        <v>44734</v>
      </c>
      <c r="Z49" s="585">
        <v>44746</v>
      </c>
      <c r="AA49" s="585">
        <v>44734</v>
      </c>
      <c r="AB49" s="586">
        <v>1</v>
      </c>
      <c r="AC49" s="586">
        <v>1</v>
      </c>
      <c r="AD49" s="586">
        <v>1</v>
      </c>
      <c r="AE49" s="500">
        <f t="shared" si="0"/>
        <v>0</v>
      </c>
      <c r="AF49" s="569">
        <v>44747</v>
      </c>
      <c r="AG49" s="569">
        <v>44747</v>
      </c>
      <c r="AH49" s="569">
        <v>44806</v>
      </c>
      <c r="AI49" s="569"/>
      <c r="AJ49" s="586">
        <v>0.9</v>
      </c>
      <c r="AK49" s="586">
        <v>0.9</v>
      </c>
      <c r="AL49" s="586">
        <v>0.9</v>
      </c>
      <c r="AM49" s="586">
        <f t="shared" si="1"/>
        <v>0</v>
      </c>
      <c r="AN49" s="291">
        <f t="shared" ref="AN49" si="13">_xlfn.DAYS(AH49,AG49)</f>
        <v>59</v>
      </c>
      <c r="AO49" s="291">
        <f t="shared" si="3"/>
        <v>-44747</v>
      </c>
      <c r="AP49" s="892">
        <f t="shared" si="12"/>
        <v>-759.42372881355936</v>
      </c>
      <c r="AQ49" s="299"/>
      <c r="AR49" s="299"/>
      <c r="AS49" s="911"/>
      <c r="AT49" s="587">
        <v>0</v>
      </c>
      <c r="AU49" s="577">
        <f t="shared" si="10"/>
        <v>3000</v>
      </c>
      <c r="AV49" s="577">
        <f t="shared" si="11"/>
        <v>0</v>
      </c>
      <c r="AW49" s="500">
        <f t="shared" si="7"/>
        <v>-1</v>
      </c>
      <c r="AX49" s="579">
        <v>0</v>
      </c>
      <c r="AY49" s="124">
        <f>HLOOKUP(J49,Pesos!$C$4:$H$8,3,FALSE)*AX49</f>
        <v>0</v>
      </c>
      <c r="AZ49" s="579">
        <v>0</v>
      </c>
      <c r="BA49" s="124">
        <f>HLOOKUP(J49,Pesos!$C$4:$H$8,4,FALSE)*AZ49</f>
        <v>0</v>
      </c>
      <c r="BB49" s="579">
        <v>0</v>
      </c>
      <c r="BC49" s="124">
        <f>HLOOKUP(J49,Pesos!$C$4:$H$8,5,FALSE)*BB49</f>
        <v>0</v>
      </c>
      <c r="BD49" s="628">
        <f t="shared" si="8"/>
        <v>0</v>
      </c>
      <c r="BE49" s="583"/>
      <c r="BF49" s="718">
        <f>VLOOKUP(P49,Pases_Produccion_22_10!$Q$7:$R$23,2,FALSE)</f>
        <v>1</v>
      </c>
      <c r="BG49" s="591"/>
      <c r="BH49" s="591"/>
      <c r="BI49" s="591"/>
      <c r="BJ49" s="591"/>
      <c r="BK49" s="591"/>
      <c r="BL49" s="591"/>
      <c r="BM49" s="591"/>
      <c r="BN49" s="591"/>
      <c r="BO49" s="591"/>
      <c r="BP49" s="591"/>
      <c r="BQ49" s="591"/>
      <c r="BR49" s="591"/>
      <c r="BS49" s="591"/>
      <c r="BT49" s="591"/>
      <c r="BU49" s="591"/>
      <c r="BV49" s="591"/>
      <c r="BW49" s="591"/>
      <c r="BX49" s="591"/>
      <c r="BY49" s="591"/>
      <c r="BZ49" s="591"/>
      <c r="CA49" s="591"/>
      <c r="CB49" s="591"/>
      <c r="CC49" s="591"/>
      <c r="CD49" s="591"/>
      <c r="CE49" s="591"/>
      <c r="CF49" s="591"/>
      <c r="CG49" s="591"/>
      <c r="CH49" s="591"/>
      <c r="CI49" s="591"/>
      <c r="CJ49" s="591"/>
      <c r="CK49" s="591"/>
      <c r="CL49" s="591"/>
      <c r="CM49" s="591"/>
      <c r="CN49" s="591"/>
      <c r="CO49" s="591"/>
      <c r="CP49" s="591"/>
      <c r="CQ49" s="591"/>
      <c r="CR49" s="591"/>
      <c r="CS49" s="591"/>
      <c r="CT49" s="591"/>
      <c r="CU49" s="591"/>
      <c r="CV49" s="591"/>
      <c r="CW49" s="591"/>
      <c r="CX49" s="591"/>
      <c r="CY49" s="591"/>
      <c r="CZ49" s="591"/>
      <c r="DA49" s="591"/>
      <c r="DB49" s="591"/>
      <c r="DC49" s="591"/>
      <c r="DD49" s="591"/>
      <c r="DE49" s="591"/>
      <c r="DF49" s="591"/>
      <c r="DG49" s="295" t="s">
        <v>1951</v>
      </c>
      <c r="DH49" s="723" t="s">
        <v>2136</v>
      </c>
      <c r="DI49" s="295" t="s">
        <v>1992</v>
      </c>
    </row>
    <row r="50" spans="2:113" ht="60.6" customHeight="1">
      <c r="B50" s="20">
        <v>48</v>
      </c>
      <c r="C50" s="288" t="s">
        <v>81</v>
      </c>
      <c r="D50" s="290" t="s">
        <v>1946</v>
      </c>
      <c r="E50" s="635" t="s">
        <v>2137</v>
      </c>
      <c r="F50" s="25" t="s">
        <v>1948</v>
      </c>
      <c r="G50" s="639" t="s">
        <v>2021</v>
      </c>
      <c r="H50" s="292" t="s">
        <v>12</v>
      </c>
      <c r="I50" s="292" t="s">
        <v>21</v>
      </c>
      <c r="J50" s="292" t="s">
        <v>312</v>
      </c>
      <c r="K50" s="292" t="s">
        <v>2031</v>
      </c>
      <c r="L50" s="301" t="s">
        <v>2138</v>
      </c>
      <c r="M50" s="294">
        <v>10000</v>
      </c>
      <c r="N50" s="294">
        <f>10000/4</f>
        <v>2500</v>
      </c>
      <c r="O50" s="294">
        <v>0</v>
      </c>
      <c r="P50" s="295" t="s">
        <v>190</v>
      </c>
      <c r="Q50" s="295" t="s">
        <v>227</v>
      </c>
      <c r="R50" s="295" t="s">
        <v>2139</v>
      </c>
      <c r="S50" s="295" t="s">
        <v>45</v>
      </c>
      <c r="T50" s="292" t="s">
        <v>2036</v>
      </c>
      <c r="U50" s="291">
        <v>2022</v>
      </c>
      <c r="V50" s="291">
        <v>2022</v>
      </c>
      <c r="W50" s="291">
        <v>1</v>
      </c>
      <c r="X50" s="297">
        <v>44630</v>
      </c>
      <c r="Y50" s="297">
        <v>44630</v>
      </c>
      <c r="Z50" s="297">
        <v>44713</v>
      </c>
      <c r="AA50" s="297">
        <v>44713</v>
      </c>
      <c r="AB50" s="298">
        <v>1</v>
      </c>
      <c r="AC50" s="298">
        <v>1</v>
      </c>
      <c r="AD50" s="298">
        <v>1</v>
      </c>
      <c r="AE50" s="260">
        <f t="shared" si="0"/>
        <v>0</v>
      </c>
      <c r="AF50" s="297">
        <v>44714</v>
      </c>
      <c r="AG50" s="621"/>
      <c r="AH50" s="621">
        <v>44777</v>
      </c>
      <c r="AI50" s="621"/>
      <c r="AJ50" s="298">
        <v>0.06</v>
      </c>
      <c r="AK50" s="298">
        <v>0.06</v>
      </c>
      <c r="AL50" s="298">
        <v>0.06</v>
      </c>
      <c r="AM50" s="298">
        <f t="shared" si="1"/>
        <v>0</v>
      </c>
      <c r="AN50" s="291">
        <f t="shared" si="2"/>
        <v>44777</v>
      </c>
      <c r="AO50" s="291">
        <f t="shared" si="3"/>
        <v>0</v>
      </c>
      <c r="AP50" s="732">
        <f t="shared" si="4"/>
        <v>-1</v>
      </c>
      <c r="AQ50" s="299"/>
      <c r="AR50" s="299"/>
      <c r="AS50" s="901"/>
      <c r="AT50" s="300">
        <v>0</v>
      </c>
      <c r="AU50" s="26">
        <f t="shared" si="10"/>
        <v>10000</v>
      </c>
      <c r="AV50" s="26">
        <f t="shared" si="11"/>
        <v>2500</v>
      </c>
      <c r="AW50" s="24">
        <f t="shared" si="7"/>
        <v>-0.75</v>
      </c>
      <c r="AX50" s="291">
        <v>0</v>
      </c>
      <c r="AY50" s="25">
        <f>HLOOKUP(J50,Pesos!$C$4:$H$8,3,FALSE)*AX50</f>
        <v>0</v>
      </c>
      <c r="AZ50" s="291">
        <v>0</v>
      </c>
      <c r="BA50" s="25">
        <f>HLOOKUP(J50,Pesos!$C$4:$H$8,4,FALSE)*AZ50</f>
        <v>0</v>
      </c>
      <c r="BB50" s="291">
        <v>0</v>
      </c>
      <c r="BC50" s="25">
        <f>HLOOKUP(J50,Pesos!$C$4:$H$8,5,FALSE)*BB50</f>
        <v>0</v>
      </c>
      <c r="BD50" s="123">
        <f t="shared" si="8"/>
        <v>0</v>
      </c>
      <c r="BE50" s="295"/>
      <c r="BF50" s="716">
        <f>VLOOKUP(P50,Pases_Produccion_22_10!$Q$7:$R$23,2,FALSE)</f>
        <v>1</v>
      </c>
      <c r="BG50" s="591"/>
      <c r="BH50" s="591"/>
      <c r="BI50" s="591"/>
      <c r="BJ50" s="591"/>
      <c r="BK50" s="591"/>
      <c r="BL50" s="591"/>
      <c r="BM50" s="591"/>
      <c r="BN50" s="591"/>
      <c r="BO50" s="591"/>
      <c r="BP50" s="591"/>
      <c r="BQ50" s="591"/>
      <c r="BR50" s="591"/>
      <c r="BS50" s="591"/>
      <c r="BT50" s="591"/>
      <c r="BU50" s="591"/>
      <c r="BV50" s="591"/>
      <c r="BW50" s="591"/>
      <c r="BX50" s="591"/>
      <c r="BY50" s="591"/>
      <c r="BZ50" s="591"/>
      <c r="CA50" s="591"/>
      <c r="CB50" s="591"/>
      <c r="CC50" s="591">
        <v>0.05</v>
      </c>
      <c r="CD50" s="591"/>
      <c r="CE50" s="591"/>
      <c r="CF50" s="591"/>
      <c r="CG50" s="591"/>
      <c r="CH50" s="591"/>
      <c r="CI50" s="591"/>
      <c r="CJ50" s="591"/>
      <c r="CK50" s="591"/>
      <c r="CL50" s="591"/>
      <c r="CM50" s="591"/>
      <c r="CN50" s="591"/>
      <c r="CO50" s="591"/>
      <c r="CP50" s="591"/>
      <c r="CQ50" s="591"/>
      <c r="CR50" s="591"/>
      <c r="CS50" s="591"/>
      <c r="CT50" s="591"/>
      <c r="CU50" s="591"/>
      <c r="CV50" s="591"/>
      <c r="CW50" s="591"/>
      <c r="CX50" s="591"/>
      <c r="CY50" s="591"/>
      <c r="CZ50" s="591"/>
      <c r="DA50" s="591"/>
      <c r="DB50" s="591"/>
      <c r="DC50" s="591"/>
      <c r="DD50" s="591"/>
      <c r="DE50" s="591"/>
      <c r="DF50" s="591"/>
      <c r="DG50" s="295" t="s">
        <v>1951</v>
      </c>
      <c r="DH50" s="723" t="s">
        <v>2140</v>
      </c>
      <c r="DI50" s="295" t="s">
        <v>1992</v>
      </c>
    </row>
    <row r="51" spans="2:113" ht="104.45" customHeight="1">
      <c r="B51" s="20">
        <v>49</v>
      </c>
      <c r="C51" s="288" t="s">
        <v>81</v>
      </c>
      <c r="D51" s="290" t="s">
        <v>1946</v>
      </c>
      <c r="E51" s="635" t="s">
        <v>2141</v>
      </c>
      <c r="F51" s="25" t="s">
        <v>1948</v>
      </c>
      <c r="G51" s="639" t="s">
        <v>2021</v>
      </c>
      <c r="H51" s="21" t="s">
        <v>16</v>
      </c>
      <c r="I51" s="292" t="s">
        <v>5</v>
      </c>
      <c r="J51" s="292" t="s">
        <v>312</v>
      </c>
      <c r="K51" s="292" t="s">
        <v>1960</v>
      </c>
      <c r="L51" s="301" t="s">
        <v>258</v>
      </c>
      <c r="M51" s="294">
        <v>126000</v>
      </c>
      <c r="N51" s="294">
        <v>0</v>
      </c>
      <c r="O51" s="294">
        <v>0</v>
      </c>
      <c r="P51" s="295" t="s">
        <v>135</v>
      </c>
      <c r="Q51" s="295" t="s">
        <v>227</v>
      </c>
      <c r="R51" s="295" t="s">
        <v>1221</v>
      </c>
      <c r="S51" s="295" t="s">
        <v>45</v>
      </c>
      <c r="T51" s="292" t="s">
        <v>2036</v>
      </c>
      <c r="U51" s="291">
        <v>2022</v>
      </c>
      <c r="V51" s="291">
        <v>2022</v>
      </c>
      <c r="W51" s="291">
        <v>1</v>
      </c>
      <c r="X51" s="297">
        <v>44631</v>
      </c>
      <c r="Y51" s="297">
        <v>44631</v>
      </c>
      <c r="Z51" s="621">
        <v>44715</v>
      </c>
      <c r="AA51" s="291"/>
      <c r="AB51" s="298">
        <v>0.9</v>
      </c>
      <c r="AC51" s="298">
        <v>0.36</v>
      </c>
      <c r="AD51" s="298">
        <v>0.57999999999999996</v>
      </c>
      <c r="AE51" s="674">
        <f t="shared" si="0"/>
        <v>0.32000000000000006</v>
      </c>
      <c r="AF51" s="297">
        <v>44699</v>
      </c>
      <c r="AG51" s="297"/>
      <c r="AH51" s="297">
        <v>44869</v>
      </c>
      <c r="AI51" s="297"/>
      <c r="AJ51" s="298">
        <v>0.25</v>
      </c>
      <c r="AK51" s="298">
        <v>0</v>
      </c>
      <c r="AL51" s="298">
        <v>0.25</v>
      </c>
      <c r="AM51" s="298">
        <f t="shared" si="1"/>
        <v>0</v>
      </c>
      <c r="AN51" s="291">
        <f t="shared" si="2"/>
        <v>44869</v>
      </c>
      <c r="AO51" s="291">
        <f t="shared" si="3"/>
        <v>0</v>
      </c>
      <c r="AP51" s="732">
        <f t="shared" si="4"/>
        <v>-1</v>
      </c>
      <c r="AQ51" s="299"/>
      <c r="AR51" s="299"/>
      <c r="AS51" s="901"/>
      <c r="AT51" s="300">
        <v>0</v>
      </c>
      <c r="AU51" s="26">
        <f t="shared" si="10"/>
        <v>126000</v>
      </c>
      <c r="AV51" s="26">
        <f t="shared" si="11"/>
        <v>0</v>
      </c>
      <c r="AW51" s="24">
        <f t="shared" si="7"/>
        <v>-1</v>
      </c>
      <c r="AX51" s="291">
        <v>0</v>
      </c>
      <c r="AY51" s="25">
        <f>HLOOKUP(J51,Pesos!$C$4:$H$8,3,FALSE)*AX51</f>
        <v>0</v>
      </c>
      <c r="AZ51" s="291">
        <v>0</v>
      </c>
      <c r="BA51" s="25">
        <f>HLOOKUP(J51,Pesos!$C$4:$H$8,4,FALSE)*AZ51</f>
        <v>0</v>
      </c>
      <c r="BB51" s="291">
        <v>0</v>
      </c>
      <c r="BC51" s="25">
        <f>HLOOKUP(J51,Pesos!$C$4:$H$8,5,FALSE)*BB51</f>
        <v>0</v>
      </c>
      <c r="BD51" s="123">
        <f t="shared" si="8"/>
        <v>0</v>
      </c>
      <c r="BE51" s="295"/>
      <c r="BF51" s="716">
        <f>VLOOKUP(P51,Pases_Produccion_22_10!$Q$7:$R$23,2,FALSE)</f>
        <v>1</v>
      </c>
      <c r="BG51" s="591"/>
      <c r="BH51" s="591"/>
      <c r="BI51" s="591"/>
      <c r="BJ51" s="591"/>
      <c r="BK51" s="591"/>
      <c r="BL51" s="591"/>
      <c r="BM51" s="591"/>
      <c r="BN51" s="591"/>
      <c r="BO51" s="591"/>
      <c r="BP51" s="591"/>
      <c r="BQ51" s="591"/>
      <c r="BR51" s="591"/>
      <c r="BS51" s="591"/>
      <c r="BT51" s="591"/>
      <c r="BU51" s="591"/>
      <c r="BV51" s="591"/>
      <c r="BW51" s="591"/>
      <c r="BX51" s="591"/>
      <c r="BY51" s="591"/>
      <c r="BZ51" s="591"/>
      <c r="CA51" s="591"/>
      <c r="CB51" s="591">
        <v>0.2</v>
      </c>
      <c r="CC51" s="591">
        <v>0.4</v>
      </c>
      <c r="CD51" s="591"/>
      <c r="CE51" s="591"/>
      <c r="CF51" s="591"/>
      <c r="CG51" s="591"/>
      <c r="CH51" s="591"/>
      <c r="CI51" s="591"/>
      <c r="CJ51" s="591"/>
      <c r="CK51" s="591"/>
      <c r="CL51" s="591"/>
      <c r="CM51" s="591"/>
      <c r="CN51" s="591"/>
      <c r="CO51" s="591"/>
      <c r="CP51" s="591"/>
      <c r="CQ51" s="591"/>
      <c r="CR51" s="591"/>
      <c r="CS51" s="591"/>
      <c r="CT51" s="591"/>
      <c r="CU51" s="591"/>
      <c r="CV51" s="591"/>
      <c r="CW51" s="591"/>
      <c r="CX51" s="591"/>
      <c r="CY51" s="591"/>
      <c r="CZ51" s="591"/>
      <c r="DA51" s="591"/>
      <c r="DB51" s="591"/>
      <c r="DC51" s="591"/>
      <c r="DD51" s="591"/>
      <c r="DE51" s="591"/>
      <c r="DF51" s="591"/>
      <c r="DG51" s="295" t="s">
        <v>1951</v>
      </c>
      <c r="DH51" s="710" t="s">
        <v>2142</v>
      </c>
      <c r="DI51" s="295" t="s">
        <v>1992</v>
      </c>
    </row>
    <row r="52" spans="2:113" ht="95.45" customHeight="1">
      <c r="B52" s="20">
        <v>50</v>
      </c>
      <c r="C52" s="288" t="s">
        <v>81</v>
      </c>
      <c r="D52" s="290" t="s">
        <v>1946</v>
      </c>
      <c r="E52" s="635" t="s">
        <v>2143</v>
      </c>
      <c r="F52" s="25" t="s">
        <v>1948</v>
      </c>
      <c r="G52" s="639" t="s">
        <v>2021</v>
      </c>
      <c r="H52" s="21" t="s">
        <v>20</v>
      </c>
      <c r="I52" s="292" t="s">
        <v>23</v>
      </c>
      <c r="J52" s="292" t="s">
        <v>312</v>
      </c>
      <c r="K52" s="292" t="s">
        <v>1960</v>
      </c>
      <c r="L52" s="301" t="s">
        <v>1688</v>
      </c>
      <c r="M52" s="294">
        <v>7000</v>
      </c>
      <c r="N52" s="294">
        <v>7000</v>
      </c>
      <c r="O52" s="294">
        <v>0</v>
      </c>
      <c r="P52" s="295" t="s">
        <v>135</v>
      </c>
      <c r="Q52" s="295" t="s">
        <v>227</v>
      </c>
      <c r="R52" s="295" t="s">
        <v>2144</v>
      </c>
      <c r="S52" s="295" t="s">
        <v>73</v>
      </c>
      <c r="T52" s="292" t="s">
        <v>1775</v>
      </c>
      <c r="U52" s="291">
        <v>2022</v>
      </c>
      <c r="V52" s="291">
        <v>2022</v>
      </c>
      <c r="W52" s="291">
        <v>1</v>
      </c>
      <c r="X52" s="297">
        <v>44600</v>
      </c>
      <c r="Y52" s="297">
        <v>44600</v>
      </c>
      <c r="Z52" s="297">
        <v>44628</v>
      </c>
      <c r="AA52" s="297">
        <v>44628</v>
      </c>
      <c r="AB52" s="298">
        <v>1</v>
      </c>
      <c r="AC52" s="298">
        <v>1</v>
      </c>
      <c r="AD52" s="298">
        <v>1</v>
      </c>
      <c r="AE52" s="260">
        <f t="shared" si="0"/>
        <v>0</v>
      </c>
      <c r="AF52" s="297">
        <v>44629</v>
      </c>
      <c r="AG52" s="297">
        <v>44629</v>
      </c>
      <c r="AH52" s="621">
        <v>44740</v>
      </c>
      <c r="AI52" s="297">
        <v>44742</v>
      </c>
      <c r="AJ52" s="298">
        <v>1</v>
      </c>
      <c r="AK52" s="298">
        <v>0.89</v>
      </c>
      <c r="AL52" s="298">
        <v>1</v>
      </c>
      <c r="AM52" s="298">
        <f t="shared" si="1"/>
        <v>0</v>
      </c>
      <c r="AN52" s="291">
        <f t="shared" si="2"/>
        <v>111</v>
      </c>
      <c r="AO52" s="291">
        <f t="shared" si="3"/>
        <v>113</v>
      </c>
      <c r="AP52" s="732">
        <f t="shared" si="4"/>
        <v>1.8018018018018018E-2</v>
      </c>
      <c r="AQ52" s="299"/>
      <c r="AR52" s="299"/>
      <c r="AS52" s="901"/>
      <c r="AT52" s="300">
        <v>0</v>
      </c>
      <c r="AU52" s="26">
        <f t="shared" si="10"/>
        <v>7000</v>
      </c>
      <c r="AV52" s="26">
        <f t="shared" si="11"/>
        <v>7000</v>
      </c>
      <c r="AW52" s="24">
        <f t="shared" si="7"/>
        <v>0</v>
      </c>
      <c r="AX52" s="291">
        <v>0</v>
      </c>
      <c r="AY52" s="25">
        <f>HLOOKUP(J52,Pesos!$C$4:$H$8,3,FALSE)*AX52</f>
        <v>0</v>
      </c>
      <c r="AZ52" s="291">
        <v>0</v>
      </c>
      <c r="BA52" s="25">
        <f>HLOOKUP(J52,Pesos!$C$4:$H$8,4,FALSE)*AZ52</f>
        <v>0</v>
      </c>
      <c r="BB52" s="291">
        <v>0</v>
      </c>
      <c r="BC52" s="25">
        <f>HLOOKUP(J52,Pesos!$C$4:$H$8,5,FALSE)*BB52</f>
        <v>0</v>
      </c>
      <c r="BD52" s="123">
        <f t="shared" si="8"/>
        <v>0</v>
      </c>
      <c r="BE52" s="295"/>
      <c r="BF52" s="716">
        <f>VLOOKUP(P52,Pases_Produccion_22_10!$Q$7:$R$23,2,FALSE)</f>
        <v>1</v>
      </c>
      <c r="BG52" s="591"/>
      <c r="BH52" s="591"/>
      <c r="BI52" s="591"/>
      <c r="BJ52" s="591"/>
      <c r="BK52" s="591"/>
      <c r="BL52" s="591"/>
      <c r="BM52" s="591"/>
      <c r="BN52" s="591"/>
      <c r="BO52" s="591"/>
      <c r="BP52" s="591"/>
      <c r="BQ52" s="591"/>
      <c r="BR52" s="591"/>
      <c r="BS52" s="591"/>
      <c r="BT52" s="591"/>
      <c r="BU52" s="591"/>
      <c r="BV52" s="591"/>
      <c r="BW52" s="591"/>
      <c r="BX52" s="591"/>
      <c r="BY52" s="591"/>
      <c r="BZ52" s="591"/>
      <c r="CA52" s="591"/>
      <c r="CB52" s="591">
        <v>0.1</v>
      </c>
      <c r="CC52" s="591">
        <v>0.1</v>
      </c>
      <c r="CD52" s="591"/>
      <c r="CE52" s="591"/>
      <c r="CF52" s="591"/>
      <c r="CG52" s="591"/>
      <c r="CH52" s="591"/>
      <c r="CI52" s="591"/>
      <c r="CJ52" s="591"/>
      <c r="CK52" s="591"/>
      <c r="CL52" s="591"/>
      <c r="CM52" s="591"/>
      <c r="CN52" s="591"/>
      <c r="CO52" s="591"/>
      <c r="CP52" s="591"/>
      <c r="CQ52" s="591"/>
      <c r="CR52" s="591"/>
      <c r="CS52" s="591"/>
      <c r="CT52" s="591"/>
      <c r="CU52" s="591"/>
      <c r="CV52" s="591"/>
      <c r="CW52" s="591"/>
      <c r="CX52" s="591"/>
      <c r="CY52" s="591"/>
      <c r="CZ52" s="591"/>
      <c r="DA52" s="591"/>
      <c r="DB52" s="591"/>
      <c r="DC52" s="591"/>
      <c r="DD52" s="591"/>
      <c r="DE52" s="591"/>
      <c r="DF52" s="591"/>
      <c r="DG52" s="295" t="s">
        <v>2145</v>
      </c>
      <c r="DH52" s="295" t="s">
        <v>2146</v>
      </c>
      <c r="DI52" s="295"/>
    </row>
    <row r="53" spans="2:113" ht="45.6" customHeight="1">
      <c r="B53" s="20">
        <v>51</v>
      </c>
      <c r="C53" s="288" t="s">
        <v>81</v>
      </c>
      <c r="D53" s="290" t="s">
        <v>1946</v>
      </c>
      <c r="E53" s="635" t="s">
        <v>2147</v>
      </c>
      <c r="F53" s="25" t="s">
        <v>1948</v>
      </c>
      <c r="G53" s="639" t="s">
        <v>2021</v>
      </c>
      <c r="H53" s="21" t="s">
        <v>20</v>
      </c>
      <c r="I53" s="292" t="s">
        <v>5</v>
      </c>
      <c r="J53" s="292" t="s">
        <v>312</v>
      </c>
      <c r="K53" s="292" t="s">
        <v>1960</v>
      </c>
      <c r="L53" s="301" t="s">
        <v>2148</v>
      </c>
      <c r="M53" s="294">
        <v>10000</v>
      </c>
      <c r="N53" s="294">
        <v>0</v>
      </c>
      <c r="O53" s="294">
        <v>0</v>
      </c>
      <c r="P53" s="295" t="s">
        <v>227</v>
      </c>
      <c r="Q53" s="295" t="s">
        <v>227</v>
      </c>
      <c r="R53" s="295" t="s">
        <v>2149</v>
      </c>
      <c r="S53" s="295" t="s">
        <v>73</v>
      </c>
      <c r="T53" s="292" t="s">
        <v>1775</v>
      </c>
      <c r="U53" s="291">
        <v>2022</v>
      </c>
      <c r="V53" s="291">
        <v>2022</v>
      </c>
      <c r="W53" s="291">
        <v>1</v>
      </c>
      <c r="X53" s="297">
        <v>44629</v>
      </c>
      <c r="Y53" s="297">
        <v>44629</v>
      </c>
      <c r="Z53" s="297">
        <v>44655</v>
      </c>
      <c r="AA53" s="297">
        <v>44663</v>
      </c>
      <c r="AB53" s="298">
        <v>1</v>
      </c>
      <c r="AC53" s="298">
        <v>0.97</v>
      </c>
      <c r="AD53" s="298">
        <v>1</v>
      </c>
      <c r="AE53" s="24">
        <f t="shared" si="0"/>
        <v>0</v>
      </c>
      <c r="AF53" s="585">
        <v>44656</v>
      </c>
      <c r="AG53" s="585">
        <v>44664</v>
      </c>
      <c r="AH53" s="585">
        <v>44712</v>
      </c>
      <c r="AI53" s="585"/>
      <c r="AJ53" s="298">
        <v>0.85</v>
      </c>
      <c r="AK53" s="298">
        <v>0.8</v>
      </c>
      <c r="AL53" s="298">
        <v>0.85</v>
      </c>
      <c r="AM53" s="298">
        <f t="shared" si="1"/>
        <v>0</v>
      </c>
      <c r="AN53" s="124">
        <f t="shared" si="2"/>
        <v>48</v>
      </c>
      <c r="AO53" s="291">
        <f t="shared" si="3"/>
        <v>-44664</v>
      </c>
      <c r="AP53" s="732">
        <f t="shared" si="4"/>
        <v>-931.5</v>
      </c>
      <c r="AQ53" s="299"/>
      <c r="AR53" s="299"/>
      <c r="AS53" s="901"/>
      <c r="AT53" s="300">
        <v>0</v>
      </c>
      <c r="AU53" s="26">
        <f t="shared" si="10"/>
        <v>10000</v>
      </c>
      <c r="AV53" s="26">
        <f t="shared" si="11"/>
        <v>0</v>
      </c>
      <c r="AW53" s="24">
        <f t="shared" si="7"/>
        <v>-1</v>
      </c>
      <c r="AX53" s="291">
        <v>0</v>
      </c>
      <c r="AY53" s="25">
        <f>HLOOKUP(J53,Pesos!$C$4:$H$8,3,FALSE)*AX53</f>
        <v>0</v>
      </c>
      <c r="AZ53" s="291">
        <v>0</v>
      </c>
      <c r="BA53" s="25">
        <f>HLOOKUP(J53,Pesos!$C$4:$H$8,4,FALSE)*AZ53</f>
        <v>0</v>
      </c>
      <c r="BB53" s="291">
        <v>0</v>
      </c>
      <c r="BC53" s="25">
        <f>HLOOKUP(J53,Pesos!$C$4:$H$8,5,FALSE)*BB53</f>
        <v>0</v>
      </c>
      <c r="BD53" s="123">
        <f t="shared" si="8"/>
        <v>0</v>
      </c>
      <c r="BE53" s="295"/>
      <c r="BF53" s="716">
        <f>VLOOKUP(P53,Pases_Produccion_22_10!$Q$7:$R$23,2,FALSE)</f>
        <v>1</v>
      </c>
      <c r="BG53" s="591"/>
      <c r="BH53" s="591"/>
      <c r="BI53" s="591"/>
      <c r="BJ53" s="591"/>
      <c r="BK53" s="591"/>
      <c r="BL53" s="591"/>
      <c r="BM53" s="591"/>
      <c r="BN53" s="591"/>
      <c r="BO53" s="591"/>
      <c r="BP53" s="591"/>
      <c r="BQ53" s="591"/>
      <c r="BR53" s="591"/>
      <c r="BS53" s="591"/>
      <c r="BT53" s="591"/>
      <c r="BU53" s="591"/>
      <c r="BV53" s="591"/>
      <c r="BW53" s="591"/>
      <c r="BX53" s="591"/>
      <c r="BY53" s="591"/>
      <c r="BZ53" s="591"/>
      <c r="CA53" s="591"/>
      <c r="CB53" s="591"/>
      <c r="CC53" s="591"/>
      <c r="CD53" s="591"/>
      <c r="CE53" s="591"/>
      <c r="CF53" s="591"/>
      <c r="CG53" s="591"/>
      <c r="CH53" s="591"/>
      <c r="CI53" s="591"/>
      <c r="CJ53" s="591"/>
      <c r="CK53" s="591"/>
      <c r="CL53" s="591"/>
      <c r="CM53" s="591"/>
      <c r="CN53" s="591"/>
      <c r="CO53" s="591"/>
      <c r="CP53" s="591"/>
      <c r="CQ53" s="591"/>
      <c r="CR53" s="591"/>
      <c r="CS53" s="591"/>
      <c r="CT53" s="591"/>
      <c r="CU53" s="591"/>
      <c r="CV53" s="591"/>
      <c r="CW53" s="591"/>
      <c r="CX53" s="591"/>
      <c r="CY53" s="591"/>
      <c r="CZ53" s="591"/>
      <c r="DA53" s="591"/>
      <c r="DB53" s="591"/>
      <c r="DC53" s="591"/>
      <c r="DD53" s="591"/>
      <c r="DE53" s="591"/>
      <c r="DF53" s="591"/>
      <c r="DG53" s="295" t="s">
        <v>1951</v>
      </c>
      <c r="DH53" s="723" t="s">
        <v>2150</v>
      </c>
      <c r="DI53" s="295"/>
    </row>
    <row r="54" spans="2:113" ht="55.15">
      <c r="B54" s="20">
        <v>52</v>
      </c>
      <c r="C54" s="288" t="s">
        <v>81</v>
      </c>
      <c r="D54" s="290" t="s">
        <v>1946</v>
      </c>
      <c r="E54" s="635" t="s">
        <v>2151</v>
      </c>
      <c r="F54" s="25" t="s">
        <v>1948</v>
      </c>
      <c r="G54" s="639" t="s">
        <v>2021</v>
      </c>
      <c r="H54" s="21" t="s">
        <v>20</v>
      </c>
      <c r="I54" s="292" t="s">
        <v>5</v>
      </c>
      <c r="J54" s="292" t="s">
        <v>312</v>
      </c>
      <c r="K54" s="292" t="s">
        <v>1960</v>
      </c>
      <c r="L54" s="301" t="s">
        <v>276</v>
      </c>
      <c r="M54" s="294">
        <f>20000/4.2</f>
        <v>4761.9047619047615</v>
      </c>
      <c r="N54" s="294">
        <v>0</v>
      </c>
      <c r="O54" s="294">
        <v>0</v>
      </c>
      <c r="P54" s="295" t="s">
        <v>227</v>
      </c>
      <c r="Q54" s="295" t="s">
        <v>227</v>
      </c>
      <c r="R54" s="295" t="s">
        <v>2041</v>
      </c>
      <c r="S54" s="295" t="s">
        <v>45</v>
      </c>
      <c r="T54" s="292" t="s">
        <v>2036</v>
      </c>
      <c r="U54" s="291">
        <v>2022</v>
      </c>
      <c r="V54" s="291">
        <v>2022</v>
      </c>
      <c r="W54" s="291">
        <v>1</v>
      </c>
      <c r="X54" s="297">
        <v>44593</v>
      </c>
      <c r="Y54" s="297">
        <v>44696</v>
      </c>
      <c r="Z54" s="297">
        <v>44613</v>
      </c>
      <c r="AA54" s="297">
        <v>44613</v>
      </c>
      <c r="AB54" s="298">
        <v>1</v>
      </c>
      <c r="AC54" s="298">
        <v>1</v>
      </c>
      <c r="AD54" s="298">
        <v>1</v>
      </c>
      <c r="AE54" s="24">
        <f t="shared" si="0"/>
        <v>0</v>
      </c>
      <c r="AF54" s="297">
        <v>44614</v>
      </c>
      <c r="AG54" s="297">
        <v>44614</v>
      </c>
      <c r="AH54" s="297">
        <v>44742</v>
      </c>
      <c r="AI54" s="297"/>
      <c r="AJ54" s="298">
        <v>0.92</v>
      </c>
      <c r="AK54" s="298">
        <v>0.86</v>
      </c>
      <c r="AL54" s="298">
        <v>0.92</v>
      </c>
      <c r="AM54" s="298">
        <f t="shared" si="1"/>
        <v>0</v>
      </c>
      <c r="AN54" s="25">
        <f t="shared" si="2"/>
        <v>128</v>
      </c>
      <c r="AO54" s="291">
        <f t="shared" si="3"/>
        <v>-44614</v>
      </c>
      <c r="AP54" s="732">
        <f t="shared" si="4"/>
        <v>-349.546875</v>
      </c>
      <c r="AQ54" s="299"/>
      <c r="AR54" s="299"/>
      <c r="AS54" s="901"/>
      <c r="AT54" s="300">
        <v>0</v>
      </c>
      <c r="AU54" s="26">
        <f t="shared" si="10"/>
        <v>4761.9047619047615</v>
      </c>
      <c r="AV54" s="26">
        <f t="shared" si="11"/>
        <v>0</v>
      </c>
      <c r="AW54" s="24">
        <f t="shared" si="7"/>
        <v>-1</v>
      </c>
      <c r="AX54" s="291">
        <v>0</v>
      </c>
      <c r="AY54" s="25">
        <f>HLOOKUP(J54,Pesos!$C$4:$H$8,3,FALSE)*AX54</f>
        <v>0</v>
      </c>
      <c r="AZ54" s="291">
        <v>0</v>
      </c>
      <c r="BA54" s="25">
        <f>HLOOKUP(J54,Pesos!$C$4:$H$8,4,FALSE)*AZ54</f>
        <v>0</v>
      </c>
      <c r="BB54" s="291">
        <v>0</v>
      </c>
      <c r="BC54" s="25">
        <f>HLOOKUP(J54,Pesos!$C$4:$H$8,5,FALSE)*BB54</f>
        <v>0</v>
      </c>
      <c r="BD54" s="123">
        <f t="shared" si="8"/>
        <v>0</v>
      </c>
      <c r="BE54" s="295"/>
      <c r="BF54" s="716">
        <f>VLOOKUP(P54,Pases_Produccion_22_10!$Q$7:$R$23,2,FALSE)</f>
        <v>1</v>
      </c>
      <c r="BG54" s="591"/>
      <c r="BH54" s="591"/>
      <c r="BI54" s="591"/>
      <c r="BJ54" s="591"/>
      <c r="BK54" s="591"/>
      <c r="BL54" s="591"/>
      <c r="BM54" s="591"/>
      <c r="BN54" s="591"/>
      <c r="BO54" s="591"/>
      <c r="BP54" s="591"/>
      <c r="BQ54" s="591"/>
      <c r="BR54" s="591"/>
      <c r="BS54" s="591"/>
      <c r="BT54" s="591"/>
      <c r="BU54" s="591"/>
      <c r="BV54" s="591"/>
      <c r="BW54" s="591"/>
      <c r="BX54" s="591"/>
      <c r="BY54" s="591"/>
      <c r="BZ54" s="591"/>
      <c r="CA54" s="591"/>
      <c r="CB54" s="591"/>
      <c r="CC54" s="591"/>
      <c r="CD54" s="591"/>
      <c r="CE54" s="591"/>
      <c r="CF54" s="591"/>
      <c r="CG54" s="591"/>
      <c r="CH54" s="591"/>
      <c r="CI54" s="591"/>
      <c r="CJ54" s="591"/>
      <c r="CK54" s="591"/>
      <c r="CL54" s="591"/>
      <c r="CM54" s="591"/>
      <c r="CN54" s="591"/>
      <c r="CO54" s="591"/>
      <c r="CP54" s="591"/>
      <c r="CQ54" s="591"/>
      <c r="CR54" s="591"/>
      <c r="CS54" s="591"/>
      <c r="CT54" s="591"/>
      <c r="CU54" s="591"/>
      <c r="CV54" s="591"/>
      <c r="CW54" s="591"/>
      <c r="CX54" s="591"/>
      <c r="CY54" s="591"/>
      <c r="CZ54" s="591"/>
      <c r="DA54" s="591"/>
      <c r="DB54" s="591"/>
      <c r="DC54" s="591"/>
      <c r="DD54" s="591"/>
      <c r="DE54" s="591"/>
      <c r="DF54" s="591"/>
      <c r="DG54" s="295" t="s">
        <v>1951</v>
      </c>
      <c r="DH54" s="295" t="s">
        <v>2152</v>
      </c>
      <c r="DI54" s="295" t="s">
        <v>1992</v>
      </c>
    </row>
    <row r="55" spans="2:113" ht="151.9">
      <c r="B55" s="20">
        <v>53</v>
      </c>
      <c r="C55" s="288" t="s">
        <v>81</v>
      </c>
      <c r="D55" s="290" t="s">
        <v>1946</v>
      </c>
      <c r="E55" s="635" t="s">
        <v>2153</v>
      </c>
      <c r="F55" s="25" t="s">
        <v>1948</v>
      </c>
      <c r="G55" s="639" t="s">
        <v>2021</v>
      </c>
      <c r="H55" s="21" t="s">
        <v>20</v>
      </c>
      <c r="I55" s="292" t="s">
        <v>5</v>
      </c>
      <c r="J55" s="292" t="s">
        <v>312</v>
      </c>
      <c r="K55" s="292" t="s">
        <v>1960</v>
      </c>
      <c r="L55" s="301" t="s">
        <v>298</v>
      </c>
      <c r="M55" s="294">
        <v>8000</v>
      </c>
      <c r="N55" s="294">
        <v>0</v>
      </c>
      <c r="O55" s="294">
        <v>0</v>
      </c>
      <c r="P55" s="295" t="s">
        <v>227</v>
      </c>
      <c r="Q55" s="295" t="s">
        <v>227</v>
      </c>
      <c r="R55" s="295" t="s">
        <v>2033</v>
      </c>
      <c r="S55" s="295" t="s">
        <v>2013</v>
      </c>
      <c r="T55" s="292" t="s">
        <v>228</v>
      </c>
      <c r="U55" s="291">
        <v>2022</v>
      </c>
      <c r="V55" s="291">
        <v>2022</v>
      </c>
      <c r="W55" s="291">
        <v>1</v>
      </c>
      <c r="X55" s="297">
        <v>44624</v>
      </c>
      <c r="Y55" s="297">
        <v>44627</v>
      </c>
      <c r="Z55" s="297">
        <v>44655</v>
      </c>
      <c r="AA55" s="297">
        <v>44655</v>
      </c>
      <c r="AB55" s="298">
        <v>1</v>
      </c>
      <c r="AC55" s="298">
        <v>1</v>
      </c>
      <c r="AD55" s="298">
        <v>1</v>
      </c>
      <c r="AE55" s="24">
        <f t="shared" si="0"/>
        <v>0</v>
      </c>
      <c r="AF55" s="297">
        <v>44659</v>
      </c>
      <c r="AG55" s="297">
        <v>44659</v>
      </c>
      <c r="AH55" s="297">
        <v>44712</v>
      </c>
      <c r="AI55" s="297"/>
      <c r="AJ55" s="298">
        <v>0.86</v>
      </c>
      <c r="AK55" s="298">
        <v>0.79</v>
      </c>
      <c r="AL55" s="298">
        <v>0.86</v>
      </c>
      <c r="AM55" s="298">
        <f t="shared" si="1"/>
        <v>0</v>
      </c>
      <c r="AN55" s="25">
        <f t="shared" si="2"/>
        <v>53</v>
      </c>
      <c r="AO55" s="291">
        <f t="shared" si="3"/>
        <v>-44659</v>
      </c>
      <c r="AP55" s="732">
        <f t="shared" si="4"/>
        <v>-843.62264150943395</v>
      </c>
      <c r="AQ55" s="299"/>
      <c r="AR55" s="299"/>
      <c r="AS55" s="901"/>
      <c r="AT55" s="300">
        <v>0</v>
      </c>
      <c r="AU55" s="26">
        <f t="shared" si="10"/>
        <v>8000</v>
      </c>
      <c r="AV55" s="26">
        <f t="shared" si="11"/>
        <v>0</v>
      </c>
      <c r="AW55" s="24">
        <f t="shared" si="7"/>
        <v>-1</v>
      </c>
      <c r="AX55" s="291">
        <v>0</v>
      </c>
      <c r="AY55" s="25">
        <f>HLOOKUP(J55,Pesos!$C$4:$H$8,3,FALSE)*AX55</f>
        <v>0</v>
      </c>
      <c r="AZ55" s="291">
        <v>0</v>
      </c>
      <c r="BA55" s="25">
        <f>HLOOKUP(J55,Pesos!$C$4:$H$8,4,FALSE)*AZ55</f>
        <v>0</v>
      </c>
      <c r="BB55" s="291">
        <v>0</v>
      </c>
      <c r="BC55" s="25">
        <f>HLOOKUP(J55,Pesos!$C$4:$H$8,5,FALSE)*BB55</f>
        <v>0</v>
      </c>
      <c r="BD55" s="123">
        <f t="shared" si="8"/>
        <v>0</v>
      </c>
      <c r="BE55" s="295"/>
      <c r="BF55" s="716">
        <f>VLOOKUP(P55,Pases_Produccion_22_10!$Q$7:$R$23,2,FALSE)</f>
        <v>1</v>
      </c>
      <c r="BG55" s="591"/>
      <c r="BH55" s="591"/>
      <c r="BI55" s="591"/>
      <c r="BJ55" s="591"/>
      <c r="BK55" s="591"/>
      <c r="BL55" s="591"/>
      <c r="BM55" s="591"/>
      <c r="BN55" s="591"/>
      <c r="BO55" s="591"/>
      <c r="BP55" s="591"/>
      <c r="BQ55" s="591"/>
      <c r="BR55" s="591"/>
      <c r="BS55" s="591"/>
      <c r="BT55" s="591"/>
      <c r="BU55" s="591"/>
      <c r="BV55" s="591"/>
      <c r="BW55" s="591"/>
      <c r="BX55" s="591"/>
      <c r="BY55" s="591"/>
      <c r="BZ55" s="591"/>
      <c r="CA55" s="591"/>
      <c r="CB55" s="591"/>
      <c r="CC55" s="591"/>
      <c r="CD55" s="591"/>
      <c r="CE55" s="591"/>
      <c r="CF55" s="591"/>
      <c r="CG55" s="591"/>
      <c r="CH55" s="591"/>
      <c r="CI55" s="591"/>
      <c r="CJ55" s="591"/>
      <c r="CK55" s="591"/>
      <c r="CL55" s="591"/>
      <c r="CM55" s="591"/>
      <c r="CN55" s="591"/>
      <c r="CO55" s="591"/>
      <c r="CP55" s="591"/>
      <c r="CQ55" s="591"/>
      <c r="CR55" s="591"/>
      <c r="CS55" s="591"/>
      <c r="CT55" s="591"/>
      <c r="CU55" s="591"/>
      <c r="CV55" s="591"/>
      <c r="CW55" s="591"/>
      <c r="CX55" s="591"/>
      <c r="CY55" s="591"/>
      <c r="CZ55" s="591"/>
      <c r="DA55" s="591"/>
      <c r="DB55" s="591"/>
      <c r="DC55" s="591"/>
      <c r="DD55" s="591"/>
      <c r="DE55" s="591"/>
      <c r="DF55" s="591"/>
      <c r="DG55" s="295" t="s">
        <v>1951</v>
      </c>
      <c r="DH55" s="295" t="s">
        <v>2154</v>
      </c>
      <c r="DI55" s="295" t="s">
        <v>1992</v>
      </c>
    </row>
    <row r="56" spans="2:113" ht="41.45" customHeight="1">
      <c r="B56" s="20">
        <v>54</v>
      </c>
      <c r="C56" s="288" t="s">
        <v>81</v>
      </c>
      <c r="D56" s="290" t="s">
        <v>1946</v>
      </c>
      <c r="E56" s="635" t="s">
        <v>2155</v>
      </c>
      <c r="F56" s="25" t="s">
        <v>1948</v>
      </c>
      <c r="G56" s="639" t="s">
        <v>2021</v>
      </c>
      <c r="H56" s="292" t="s">
        <v>12</v>
      </c>
      <c r="I56" s="292" t="s">
        <v>5</v>
      </c>
      <c r="J56" s="292" t="s">
        <v>312</v>
      </c>
      <c r="K56" s="292" t="s">
        <v>1960</v>
      </c>
      <c r="L56" s="301" t="s">
        <v>303</v>
      </c>
      <c r="M56" s="294">
        <v>3000</v>
      </c>
      <c r="N56" s="294">
        <v>0</v>
      </c>
      <c r="O56" s="294">
        <v>0</v>
      </c>
      <c r="P56" s="295" t="s">
        <v>227</v>
      </c>
      <c r="Q56" s="295" t="s">
        <v>227</v>
      </c>
      <c r="R56" s="295" t="s">
        <v>143</v>
      </c>
      <c r="S56" s="295" t="s">
        <v>73</v>
      </c>
      <c r="T56" s="292" t="s">
        <v>1775</v>
      </c>
      <c r="U56" s="291">
        <v>2022</v>
      </c>
      <c r="V56" s="291">
        <v>2022</v>
      </c>
      <c r="W56" s="291">
        <v>1</v>
      </c>
      <c r="X56" s="297">
        <v>44652</v>
      </c>
      <c r="Y56" s="297">
        <v>44652</v>
      </c>
      <c r="Z56" s="297">
        <v>44705</v>
      </c>
      <c r="AA56" s="291"/>
      <c r="AB56" s="298">
        <v>0.91</v>
      </c>
      <c r="AC56" s="298">
        <v>0.75</v>
      </c>
      <c r="AD56" s="298">
        <v>0.89</v>
      </c>
      <c r="AE56" s="24">
        <f t="shared" si="0"/>
        <v>2.0000000000000018E-2</v>
      </c>
      <c r="AF56" s="297">
        <v>44696</v>
      </c>
      <c r="AG56" s="621"/>
      <c r="AH56" s="621"/>
      <c r="AI56" s="297"/>
      <c r="AJ56" s="298">
        <v>0</v>
      </c>
      <c r="AK56" s="298">
        <v>0</v>
      </c>
      <c r="AL56" s="298">
        <v>0</v>
      </c>
      <c r="AM56" s="298">
        <f t="shared" si="1"/>
        <v>0</v>
      </c>
      <c r="AN56" s="25">
        <f t="shared" si="2"/>
        <v>0</v>
      </c>
      <c r="AO56" s="291">
        <f t="shared" si="3"/>
        <v>0</v>
      </c>
      <c r="AP56" s="732" t="e">
        <f t="shared" si="4"/>
        <v>#DIV/0!</v>
      </c>
      <c r="AQ56" s="299"/>
      <c r="AR56" s="299"/>
      <c r="AS56" s="901"/>
      <c r="AT56" s="300">
        <v>0</v>
      </c>
      <c r="AU56" s="26">
        <f t="shared" si="10"/>
        <v>3000</v>
      </c>
      <c r="AV56" s="663">
        <f t="shared" si="11"/>
        <v>0</v>
      </c>
      <c r="AW56" s="24">
        <f t="shared" si="7"/>
        <v>-1</v>
      </c>
      <c r="AX56" s="291">
        <v>0</v>
      </c>
      <c r="AY56" s="25">
        <f>HLOOKUP(J56,Pesos!$C$4:$H$8,3,FALSE)*AX56</f>
        <v>0</v>
      </c>
      <c r="AZ56" s="291">
        <v>0</v>
      </c>
      <c r="BA56" s="25">
        <f>HLOOKUP(J56,Pesos!$C$4:$H$8,4,FALSE)*AZ56</f>
        <v>0</v>
      </c>
      <c r="BB56" s="291">
        <v>0</v>
      </c>
      <c r="BC56" s="25">
        <f>HLOOKUP(J56,Pesos!$C$4:$H$8,5,FALSE)*BB56</f>
        <v>0</v>
      </c>
      <c r="BD56" s="123">
        <f t="shared" si="8"/>
        <v>0</v>
      </c>
      <c r="BE56" s="295"/>
      <c r="BF56" s="716">
        <f>VLOOKUP(P56,Pases_Produccion_22_10!$Q$7:$R$23,2,FALSE)</f>
        <v>1</v>
      </c>
      <c r="BG56" s="591"/>
      <c r="BH56" s="591"/>
      <c r="BI56" s="591"/>
      <c r="BJ56" s="591"/>
      <c r="BK56" s="591"/>
      <c r="BL56" s="591"/>
      <c r="BM56" s="591"/>
      <c r="BN56" s="591"/>
      <c r="BO56" s="591"/>
      <c r="BP56" s="591"/>
      <c r="BQ56" s="591"/>
      <c r="BR56" s="591"/>
      <c r="BS56" s="591"/>
      <c r="BT56" s="591"/>
      <c r="BU56" s="591"/>
      <c r="BV56" s="591"/>
      <c r="BW56" s="591"/>
      <c r="BX56" s="591"/>
      <c r="BY56" s="591"/>
      <c r="BZ56" s="591"/>
      <c r="CA56" s="591"/>
      <c r="CB56" s="591"/>
      <c r="CC56" s="591"/>
      <c r="CD56" s="591"/>
      <c r="CE56" s="591"/>
      <c r="CF56" s="591"/>
      <c r="CG56" s="591"/>
      <c r="CH56" s="591"/>
      <c r="CI56" s="591"/>
      <c r="CJ56" s="591"/>
      <c r="CK56" s="591"/>
      <c r="CL56" s="591"/>
      <c r="CM56" s="591"/>
      <c r="CN56" s="591"/>
      <c r="CO56" s="591"/>
      <c r="CP56" s="591"/>
      <c r="CQ56" s="591"/>
      <c r="CR56" s="591"/>
      <c r="CS56" s="591"/>
      <c r="CT56" s="591"/>
      <c r="CU56" s="591"/>
      <c r="CV56" s="591"/>
      <c r="CW56" s="591"/>
      <c r="CX56" s="591"/>
      <c r="CY56" s="591"/>
      <c r="CZ56" s="591"/>
      <c r="DA56" s="591"/>
      <c r="DB56" s="591"/>
      <c r="DC56" s="591"/>
      <c r="DD56" s="591"/>
      <c r="DE56" s="591"/>
      <c r="DF56" s="591"/>
      <c r="DG56" s="295" t="s">
        <v>1951</v>
      </c>
      <c r="DH56" s="295" t="s">
        <v>2156</v>
      </c>
      <c r="DI56" s="295"/>
    </row>
    <row r="57" spans="2:113" ht="42" customHeight="1">
      <c r="B57" s="20"/>
      <c r="C57" s="288" t="s">
        <v>81</v>
      </c>
      <c r="D57" s="290" t="s">
        <v>1946</v>
      </c>
      <c r="E57" s="635" t="s">
        <v>2124</v>
      </c>
      <c r="F57" s="25" t="s">
        <v>82</v>
      </c>
      <c r="G57" s="639" t="s">
        <v>2021</v>
      </c>
      <c r="H57" s="292" t="s">
        <v>8</v>
      </c>
      <c r="I57" s="292" t="s">
        <v>5</v>
      </c>
      <c r="J57" s="292" t="s">
        <v>312</v>
      </c>
      <c r="K57" s="292" t="s">
        <v>1960</v>
      </c>
      <c r="L57" s="471" t="s">
        <v>2157</v>
      </c>
      <c r="M57" s="472">
        <v>0</v>
      </c>
      <c r="N57" s="472">
        <v>0</v>
      </c>
      <c r="O57" s="472">
        <v>0</v>
      </c>
      <c r="P57" s="295" t="s">
        <v>227</v>
      </c>
      <c r="Q57" s="295" t="s">
        <v>227</v>
      </c>
      <c r="R57" s="249" t="s">
        <v>2062</v>
      </c>
      <c r="S57" s="249" t="s">
        <v>2063</v>
      </c>
      <c r="T57" s="403" t="s">
        <v>2158</v>
      </c>
      <c r="U57" s="248">
        <v>2022</v>
      </c>
      <c r="V57" s="248">
        <v>2022</v>
      </c>
      <c r="W57" s="248">
        <v>1</v>
      </c>
      <c r="X57" s="474">
        <v>44725</v>
      </c>
      <c r="Y57" s="474"/>
      <c r="Z57" s="474"/>
      <c r="AA57" s="248"/>
      <c r="AB57" s="475"/>
      <c r="AC57" s="475"/>
      <c r="AD57" s="475"/>
      <c r="AE57" s="24">
        <f t="shared" si="0"/>
        <v>0</v>
      </c>
      <c r="AF57" s="474"/>
      <c r="AG57" s="474"/>
      <c r="AH57" s="474"/>
      <c r="AI57" s="474"/>
      <c r="AJ57" s="475"/>
      <c r="AK57" s="475"/>
      <c r="AL57" s="475"/>
      <c r="AM57" s="298">
        <f t="shared" si="1"/>
        <v>0</v>
      </c>
      <c r="AN57" s="25">
        <f t="shared" si="2"/>
        <v>0</v>
      </c>
      <c r="AO57" s="291">
        <f t="shared" si="3"/>
        <v>0</v>
      </c>
      <c r="AP57" s="732" t="e">
        <f t="shared" si="4"/>
        <v>#DIV/0!</v>
      </c>
      <c r="AQ57" s="299"/>
      <c r="AR57" s="299"/>
      <c r="AS57" s="903"/>
      <c r="AT57" s="476">
        <v>0</v>
      </c>
      <c r="AU57" s="477">
        <f t="shared" si="10"/>
        <v>0</v>
      </c>
      <c r="AV57" s="663">
        <f t="shared" si="11"/>
        <v>0</v>
      </c>
      <c r="AW57" s="520">
        <f t="shared" si="7"/>
        <v>0</v>
      </c>
      <c r="AX57" s="248"/>
      <c r="AY57" s="25">
        <f>HLOOKUP(J57,Pesos!$C$4:$H$8,3,FALSE)*AX57</f>
        <v>0</v>
      </c>
      <c r="AZ57" s="248"/>
      <c r="BA57" s="25">
        <f>HLOOKUP(J57,Pesos!$C$4:$H$8,4,FALSE)*AZ57</f>
        <v>0</v>
      </c>
      <c r="BB57" s="248"/>
      <c r="BC57" s="25">
        <f>HLOOKUP(J57,Pesos!$C$4:$H$8,5,FALSE)*BB57</f>
        <v>0</v>
      </c>
      <c r="BD57" s="123">
        <f t="shared" si="8"/>
        <v>0</v>
      </c>
      <c r="BE57" s="249"/>
      <c r="BF57" s="716">
        <f>VLOOKUP(P57,Pases_Produccion_22_10!$Q$7:$R$23,2,FALSE)</f>
        <v>1</v>
      </c>
      <c r="BG57" s="591"/>
      <c r="BH57" s="591"/>
      <c r="BI57" s="591"/>
      <c r="BJ57" s="591"/>
      <c r="BK57" s="591"/>
      <c r="BL57" s="591"/>
      <c r="BM57" s="591"/>
      <c r="BN57" s="591"/>
      <c r="BO57" s="591"/>
      <c r="BP57" s="591"/>
      <c r="BQ57" s="591"/>
      <c r="BR57" s="591"/>
      <c r="BS57" s="591"/>
      <c r="BT57" s="591"/>
      <c r="BU57" s="591"/>
      <c r="BV57" s="591"/>
      <c r="BW57" s="591"/>
      <c r="BX57" s="591"/>
      <c r="BY57" s="591"/>
      <c r="BZ57" s="591"/>
      <c r="CA57" s="591"/>
      <c r="CB57" s="591"/>
      <c r="CC57" s="591"/>
      <c r="CD57" s="591"/>
      <c r="CE57" s="591"/>
      <c r="CF57" s="591"/>
      <c r="CG57" s="591"/>
      <c r="CH57" s="591"/>
      <c r="CI57" s="591"/>
      <c r="CJ57" s="591"/>
      <c r="CK57" s="591"/>
      <c r="CL57" s="591"/>
      <c r="CM57" s="591"/>
      <c r="CN57" s="591"/>
      <c r="CO57" s="591"/>
      <c r="CP57" s="591"/>
      <c r="CQ57" s="591"/>
      <c r="CR57" s="591"/>
      <c r="CS57" s="591"/>
      <c r="CT57" s="591"/>
      <c r="CU57" s="591"/>
      <c r="CV57" s="591"/>
      <c r="CW57" s="591"/>
      <c r="CX57" s="591"/>
      <c r="CY57" s="591"/>
      <c r="CZ57" s="591"/>
      <c r="DA57" s="591"/>
      <c r="DB57" s="591"/>
      <c r="DC57" s="591"/>
      <c r="DD57" s="591"/>
      <c r="DE57" s="591"/>
      <c r="DF57" s="591"/>
      <c r="DG57" s="295">
        <v>2022</v>
      </c>
      <c r="DH57" s="295" t="s">
        <v>2159</v>
      </c>
      <c r="DI57" s="295"/>
    </row>
    <row r="58" spans="2:113" ht="55.15" customHeight="1">
      <c r="B58" s="20"/>
      <c r="C58" s="288" t="s">
        <v>90</v>
      </c>
      <c r="D58" s="290" t="s">
        <v>1946</v>
      </c>
      <c r="E58" s="635" t="s">
        <v>2124</v>
      </c>
      <c r="F58" s="25" t="s">
        <v>82</v>
      </c>
      <c r="G58" s="639" t="s">
        <v>1802</v>
      </c>
      <c r="H58" s="292" t="s">
        <v>12</v>
      </c>
      <c r="I58" s="292" t="s">
        <v>5</v>
      </c>
      <c r="J58" s="292" t="s">
        <v>2030</v>
      </c>
      <c r="K58" s="292" t="s">
        <v>1960</v>
      </c>
      <c r="L58" s="471" t="s">
        <v>2160</v>
      </c>
      <c r="M58" s="472">
        <v>0</v>
      </c>
      <c r="N58" s="472">
        <v>0</v>
      </c>
      <c r="O58" s="472">
        <v>0</v>
      </c>
      <c r="P58" s="295" t="s">
        <v>227</v>
      </c>
      <c r="Q58" s="295" t="s">
        <v>227</v>
      </c>
      <c r="R58" s="295" t="s">
        <v>143</v>
      </c>
      <c r="S58" s="249" t="s">
        <v>73</v>
      </c>
      <c r="T58" s="403" t="s">
        <v>1775</v>
      </c>
      <c r="U58" s="248">
        <v>2022</v>
      </c>
      <c r="V58" s="248">
        <v>2022</v>
      </c>
      <c r="W58" s="248">
        <v>1</v>
      </c>
      <c r="X58" s="474">
        <v>44725</v>
      </c>
      <c r="Y58" s="474"/>
      <c r="Z58" s="474"/>
      <c r="AA58" s="248"/>
      <c r="AB58" s="475"/>
      <c r="AC58" s="475"/>
      <c r="AD58" s="475"/>
      <c r="AE58" s="24">
        <f t="shared" si="0"/>
        <v>0</v>
      </c>
      <c r="AF58" s="474"/>
      <c r="AG58" s="474"/>
      <c r="AH58" s="474"/>
      <c r="AI58" s="474"/>
      <c r="AJ58" s="475"/>
      <c r="AK58" s="475"/>
      <c r="AL58" s="475"/>
      <c r="AM58" s="298">
        <f t="shared" si="1"/>
        <v>0</v>
      </c>
      <c r="AN58" s="25">
        <f t="shared" si="2"/>
        <v>0</v>
      </c>
      <c r="AO58" s="291">
        <f t="shared" si="3"/>
        <v>0</v>
      </c>
      <c r="AP58" s="732" t="e">
        <f t="shared" si="4"/>
        <v>#DIV/0!</v>
      </c>
      <c r="AQ58" s="299"/>
      <c r="AR58" s="299"/>
      <c r="AS58" s="903"/>
      <c r="AT58" s="476">
        <v>0</v>
      </c>
      <c r="AU58" s="477">
        <f t="shared" si="10"/>
        <v>0</v>
      </c>
      <c r="AV58" s="663">
        <f t="shared" si="11"/>
        <v>0</v>
      </c>
      <c r="AW58" s="520">
        <f t="shared" si="7"/>
        <v>0</v>
      </c>
      <c r="AX58" s="248"/>
      <c r="AY58" s="25">
        <f>HLOOKUP(J58,Pesos!$C$4:$H$8,3,FALSE)*AX58</f>
        <v>0</v>
      </c>
      <c r="AZ58" s="248"/>
      <c r="BA58" s="25">
        <f>HLOOKUP(J58,Pesos!$C$4:$H$8,4,FALSE)*AZ58</f>
        <v>0</v>
      </c>
      <c r="BB58" s="248"/>
      <c r="BC58" s="25">
        <f>HLOOKUP(J58,Pesos!$C$4:$H$8,5,FALSE)*BB58</f>
        <v>0</v>
      </c>
      <c r="BD58" s="123">
        <f t="shared" si="8"/>
        <v>0</v>
      </c>
      <c r="BE58" s="249"/>
      <c r="BF58" s="716">
        <f>VLOOKUP(P58,Pases_Produccion_22_10!$Q$7:$R$23,2,FALSE)</f>
        <v>1</v>
      </c>
      <c r="BG58" s="591"/>
      <c r="BH58" s="591"/>
      <c r="BI58" s="591"/>
      <c r="BJ58" s="591"/>
      <c r="BK58" s="591"/>
      <c r="BL58" s="591"/>
      <c r="BM58" s="591"/>
      <c r="BN58" s="591"/>
      <c r="BO58" s="591"/>
      <c r="BP58" s="591"/>
      <c r="BQ58" s="591"/>
      <c r="BR58" s="591"/>
      <c r="BS58" s="591"/>
      <c r="BT58" s="591"/>
      <c r="BU58" s="591"/>
      <c r="BV58" s="591"/>
      <c r="BW58" s="591"/>
      <c r="BX58" s="591"/>
      <c r="BY58" s="591"/>
      <c r="BZ58" s="591"/>
      <c r="CA58" s="591"/>
      <c r="CB58" s="591"/>
      <c r="CC58" s="591"/>
      <c r="CD58" s="591"/>
      <c r="CE58" s="591"/>
      <c r="CF58" s="591"/>
      <c r="CG58" s="591"/>
      <c r="CH58" s="591"/>
      <c r="CI58" s="591"/>
      <c r="CJ58" s="591"/>
      <c r="CK58" s="591"/>
      <c r="CL58" s="591"/>
      <c r="CM58" s="591"/>
      <c r="CN58" s="591"/>
      <c r="CO58" s="591"/>
      <c r="CP58" s="591"/>
      <c r="CQ58" s="591"/>
      <c r="CR58" s="591"/>
      <c r="CS58" s="591"/>
      <c r="CT58" s="591"/>
      <c r="CU58" s="591"/>
      <c r="CV58" s="591"/>
      <c r="CW58" s="591"/>
      <c r="CX58" s="591"/>
      <c r="CY58" s="591"/>
      <c r="CZ58" s="591"/>
      <c r="DA58" s="591"/>
      <c r="DB58" s="591"/>
      <c r="DC58" s="591"/>
      <c r="DD58" s="591"/>
      <c r="DE58" s="591"/>
      <c r="DF58" s="591"/>
      <c r="DG58" s="295">
        <v>2022</v>
      </c>
      <c r="DH58" s="723" t="s">
        <v>2161</v>
      </c>
      <c r="DI58" s="295"/>
    </row>
    <row r="59" spans="2:113" ht="96.6">
      <c r="B59" s="20">
        <v>55</v>
      </c>
      <c r="C59" s="288" t="s">
        <v>81</v>
      </c>
      <c r="D59" s="290" t="s">
        <v>1946</v>
      </c>
      <c r="E59" s="635" t="s">
        <v>2162</v>
      </c>
      <c r="F59" s="20" t="s">
        <v>88</v>
      </c>
      <c r="G59" s="641" t="s">
        <v>1802</v>
      </c>
      <c r="H59" s="21" t="s">
        <v>20</v>
      </c>
      <c r="I59" s="292" t="s">
        <v>21</v>
      </c>
      <c r="J59" s="292" t="s">
        <v>168</v>
      </c>
      <c r="K59" s="403" t="s">
        <v>2031</v>
      </c>
      <c r="L59" s="403" t="s">
        <v>1689</v>
      </c>
      <c r="M59" s="472">
        <v>0</v>
      </c>
      <c r="N59" s="472">
        <v>0</v>
      </c>
      <c r="O59" s="472">
        <v>0</v>
      </c>
      <c r="P59" s="249" t="s">
        <v>135</v>
      </c>
      <c r="Q59" s="249" t="s">
        <v>227</v>
      </c>
      <c r="R59" s="249" t="s">
        <v>1218</v>
      </c>
      <c r="S59" s="249" t="s">
        <v>45</v>
      </c>
      <c r="T59" s="248" t="s">
        <v>2163</v>
      </c>
      <c r="U59" s="248">
        <v>2022</v>
      </c>
      <c r="V59" s="248">
        <v>2022</v>
      </c>
      <c r="W59" s="248">
        <v>1</v>
      </c>
      <c r="X59" s="474">
        <v>44581</v>
      </c>
      <c r="Y59" s="474">
        <v>44581</v>
      </c>
      <c r="Z59" s="474">
        <v>44617</v>
      </c>
      <c r="AA59" s="474">
        <v>44617</v>
      </c>
      <c r="AB59" s="475">
        <v>1</v>
      </c>
      <c r="AC59" s="475">
        <v>1</v>
      </c>
      <c r="AD59" s="475">
        <v>1</v>
      </c>
      <c r="AE59" s="520">
        <f t="shared" si="0"/>
        <v>0</v>
      </c>
      <c r="AF59" s="474"/>
      <c r="AG59" s="474">
        <v>44620</v>
      </c>
      <c r="AH59" s="474">
        <v>44694</v>
      </c>
      <c r="AI59" s="474">
        <v>44705</v>
      </c>
      <c r="AJ59" s="475">
        <v>1</v>
      </c>
      <c r="AK59" s="475">
        <v>0.89</v>
      </c>
      <c r="AL59" s="475">
        <v>1</v>
      </c>
      <c r="AM59" s="475">
        <f t="shared" si="1"/>
        <v>0</v>
      </c>
      <c r="AN59" s="46">
        <f t="shared" si="2"/>
        <v>74</v>
      </c>
      <c r="AO59" s="248">
        <f t="shared" si="3"/>
        <v>85</v>
      </c>
      <c r="AP59" s="892">
        <f t="shared" si="4"/>
        <v>0.14864864864864866</v>
      </c>
      <c r="AQ59" s="299"/>
      <c r="AR59" s="299"/>
      <c r="AS59" s="903"/>
      <c r="AT59" s="476">
        <v>0</v>
      </c>
      <c r="AU59" s="477">
        <f t="shared" si="10"/>
        <v>0</v>
      </c>
      <c r="AV59" s="663">
        <f t="shared" si="11"/>
        <v>0</v>
      </c>
      <c r="AW59" s="520">
        <f t="shared" si="7"/>
        <v>0</v>
      </c>
      <c r="AX59" s="248">
        <v>1</v>
      </c>
      <c r="AY59" s="46">
        <f>HLOOKUP(J59,Pesos!$C$4:$H$8,3,FALSE)*AX59</f>
        <v>5.5</v>
      </c>
      <c r="AZ59" s="248">
        <v>1</v>
      </c>
      <c r="BA59" s="46">
        <f>HLOOKUP(J59,Pesos!$C$4:$H$8,4,FALSE)*AZ59</f>
        <v>4.5</v>
      </c>
      <c r="BB59" s="248">
        <v>1</v>
      </c>
      <c r="BC59" s="46">
        <f>HLOOKUP(J59,Pesos!$C$4:$H$8,5,FALSE)*BB59</f>
        <v>3</v>
      </c>
      <c r="BD59" s="627">
        <f t="shared" si="8"/>
        <v>13</v>
      </c>
      <c r="BE59" s="249"/>
      <c r="BF59" s="717">
        <f>VLOOKUP(P59,Pases_Produccion_22_10!$Q$7:$R$23,2,FALSE)</f>
        <v>1</v>
      </c>
      <c r="BG59" s="591"/>
      <c r="BH59" s="591"/>
      <c r="BI59" s="591"/>
      <c r="BJ59" s="591"/>
      <c r="BK59" s="591"/>
      <c r="BL59" s="591"/>
      <c r="BM59" s="591"/>
      <c r="BN59" s="591"/>
      <c r="BO59" s="591"/>
      <c r="BP59" s="591"/>
      <c r="BQ59" s="591"/>
      <c r="BR59" s="591"/>
      <c r="BS59" s="591"/>
      <c r="BT59" s="591"/>
      <c r="BU59" s="591"/>
      <c r="BV59" s="591"/>
      <c r="BW59" s="591"/>
      <c r="BX59" s="591"/>
      <c r="BY59" s="591"/>
      <c r="BZ59" s="591"/>
      <c r="CA59" s="591"/>
      <c r="CB59" s="591"/>
      <c r="CC59" s="591"/>
      <c r="CD59" s="591"/>
      <c r="CE59" s="591"/>
      <c r="CF59" s="591"/>
      <c r="CG59" s="591"/>
      <c r="CH59" s="591"/>
      <c r="CI59" s="591"/>
      <c r="CJ59" s="591"/>
      <c r="CK59" s="591"/>
      <c r="CL59" s="591"/>
      <c r="CM59" s="591"/>
      <c r="CN59" s="591"/>
      <c r="CO59" s="591"/>
      <c r="CP59" s="591"/>
      <c r="CQ59" s="591"/>
      <c r="CR59" s="591"/>
      <c r="CS59" s="591"/>
      <c r="CT59" s="591"/>
      <c r="CU59" s="591"/>
      <c r="CV59" s="591"/>
      <c r="CW59" s="591"/>
      <c r="CX59" s="591"/>
      <c r="CY59" s="591"/>
      <c r="CZ59" s="591"/>
      <c r="DA59" s="591"/>
      <c r="DB59" s="591"/>
      <c r="DC59" s="591"/>
      <c r="DD59" s="591"/>
      <c r="DE59" s="591"/>
      <c r="DF59" s="591"/>
      <c r="DG59" s="295">
        <v>2022</v>
      </c>
      <c r="DH59" s="295" t="s">
        <v>2164</v>
      </c>
      <c r="DI59" s="295" t="s">
        <v>1992</v>
      </c>
    </row>
    <row r="60" spans="2:113" ht="27.6">
      <c r="B60" s="20">
        <v>56</v>
      </c>
      <c r="C60" s="288" t="s">
        <v>90</v>
      </c>
      <c r="D60" s="290" t="s">
        <v>1946</v>
      </c>
      <c r="E60" s="635" t="s">
        <v>2165</v>
      </c>
      <c r="F60" s="25" t="s">
        <v>88</v>
      </c>
      <c r="G60" s="639" t="s">
        <v>1802</v>
      </c>
      <c r="H60" s="21" t="s">
        <v>20</v>
      </c>
      <c r="I60" s="292" t="s">
        <v>23</v>
      </c>
      <c r="J60" s="292" t="s">
        <v>168</v>
      </c>
      <c r="K60" s="292" t="s">
        <v>2031</v>
      </c>
      <c r="L60" s="301" t="s">
        <v>2166</v>
      </c>
      <c r="M60" s="294">
        <v>0</v>
      </c>
      <c r="N60" s="294">
        <v>0</v>
      </c>
      <c r="O60" s="294">
        <v>0</v>
      </c>
      <c r="P60" s="295" t="s">
        <v>190</v>
      </c>
      <c r="Q60" s="295" t="s">
        <v>227</v>
      </c>
      <c r="R60" s="295" t="s">
        <v>1218</v>
      </c>
      <c r="S60" s="295" t="s">
        <v>45</v>
      </c>
      <c r="T60" s="292" t="s">
        <v>2036</v>
      </c>
      <c r="U60" s="291">
        <v>2022</v>
      </c>
      <c r="V60" s="291">
        <v>2022</v>
      </c>
      <c r="W60" s="291">
        <v>1</v>
      </c>
      <c r="X60" s="297"/>
      <c r="Y60" s="631" t="s">
        <v>2167</v>
      </c>
      <c r="Z60" s="297"/>
      <c r="AA60" s="291"/>
      <c r="AB60" s="298"/>
      <c r="AC60" s="298"/>
      <c r="AD60" s="298"/>
      <c r="AE60" s="298">
        <f t="shared" si="0"/>
        <v>0</v>
      </c>
      <c r="AF60" s="297">
        <v>44579</v>
      </c>
      <c r="AG60" s="297">
        <v>44579</v>
      </c>
      <c r="AH60" s="297">
        <v>44588</v>
      </c>
      <c r="AI60" s="297">
        <v>44588</v>
      </c>
      <c r="AJ60" s="298">
        <v>1</v>
      </c>
      <c r="AK60" s="298">
        <v>1</v>
      </c>
      <c r="AL60" s="298">
        <v>1</v>
      </c>
      <c r="AM60" s="298">
        <f t="shared" si="1"/>
        <v>0</v>
      </c>
      <c r="AN60" s="291">
        <f t="shared" si="2"/>
        <v>9</v>
      </c>
      <c r="AO60" s="291">
        <f t="shared" si="3"/>
        <v>9</v>
      </c>
      <c r="AP60" s="732">
        <f t="shared" si="4"/>
        <v>0</v>
      </c>
      <c r="AQ60" s="299"/>
      <c r="AR60" s="299"/>
      <c r="AS60" s="901"/>
      <c r="AT60" s="300">
        <v>0</v>
      </c>
      <c r="AU60" s="300">
        <f t="shared" si="10"/>
        <v>0</v>
      </c>
      <c r="AV60" s="663">
        <f t="shared" si="11"/>
        <v>0</v>
      </c>
      <c r="AW60" s="298">
        <f t="shared" si="7"/>
        <v>0</v>
      </c>
      <c r="AX60" s="291">
        <v>0</v>
      </c>
      <c r="AY60" s="291">
        <f>HLOOKUP(J60,Pesos!$C$4:$H$8,3,FALSE)*AX60</f>
        <v>0</v>
      </c>
      <c r="AZ60" s="291">
        <v>0</v>
      </c>
      <c r="BA60" s="291">
        <f>HLOOKUP(J60,Pesos!$C$4:$H$8,4,FALSE)*AZ60</f>
        <v>0</v>
      </c>
      <c r="BB60" s="291">
        <v>0</v>
      </c>
      <c r="BC60" s="291">
        <f>HLOOKUP(J60,Pesos!$C$4:$H$8,5,FALSE)*BB60</f>
        <v>0</v>
      </c>
      <c r="BD60" s="291">
        <f t="shared" si="8"/>
        <v>0</v>
      </c>
      <c r="BE60" s="295"/>
      <c r="BF60" s="716">
        <f>VLOOKUP(P60,Pases_Produccion_22_10!$Q$7:$R$23,2,FALSE)</f>
        <v>1</v>
      </c>
      <c r="BG60" s="591"/>
      <c r="BH60" s="591"/>
      <c r="BI60" s="591"/>
      <c r="BJ60" s="591"/>
      <c r="BK60" s="591"/>
      <c r="BL60" s="591"/>
      <c r="BM60" s="591"/>
      <c r="BN60" s="591"/>
      <c r="BO60" s="591"/>
      <c r="BP60" s="591"/>
      <c r="BQ60" s="591"/>
      <c r="BR60" s="591"/>
      <c r="BS60" s="591"/>
      <c r="BT60" s="591"/>
      <c r="BU60" s="591"/>
      <c r="BV60" s="591"/>
      <c r="BW60" s="591"/>
      <c r="BX60" s="591"/>
      <c r="BY60" s="591"/>
      <c r="BZ60" s="591"/>
      <c r="CA60" s="591"/>
      <c r="CB60" s="591"/>
      <c r="CC60" s="591"/>
      <c r="CD60" s="591"/>
      <c r="CE60" s="591"/>
      <c r="CF60" s="591"/>
      <c r="CG60" s="591"/>
      <c r="CH60" s="591"/>
      <c r="CI60" s="591"/>
      <c r="CJ60" s="591"/>
      <c r="CK60" s="591"/>
      <c r="CL60" s="591"/>
      <c r="CM60" s="591"/>
      <c r="CN60" s="591"/>
      <c r="CO60" s="591"/>
      <c r="CP60" s="591"/>
      <c r="CQ60" s="591"/>
      <c r="CR60" s="591"/>
      <c r="CS60" s="591"/>
      <c r="CT60" s="591"/>
      <c r="CU60" s="591"/>
      <c r="CV60" s="591"/>
      <c r="CW60" s="591"/>
      <c r="CX60" s="591"/>
      <c r="CY60" s="591"/>
      <c r="CZ60" s="591"/>
      <c r="DA60" s="591"/>
      <c r="DB60" s="591"/>
      <c r="DC60" s="591"/>
      <c r="DD60" s="591"/>
      <c r="DE60" s="591"/>
      <c r="DF60" s="591"/>
      <c r="DG60" s="295">
        <v>2022</v>
      </c>
      <c r="DH60" s="295" t="s">
        <v>2107</v>
      </c>
      <c r="DI60" s="295" t="s">
        <v>1992</v>
      </c>
    </row>
    <row r="61" spans="2:113" ht="82.9">
      <c r="B61" s="20">
        <v>57</v>
      </c>
      <c r="C61" s="288" t="s">
        <v>81</v>
      </c>
      <c r="D61" s="290" t="s">
        <v>1946</v>
      </c>
      <c r="E61" s="635" t="s">
        <v>2127</v>
      </c>
      <c r="F61" s="25" t="s">
        <v>1948</v>
      </c>
      <c r="G61" s="639" t="s">
        <v>2021</v>
      </c>
      <c r="H61" s="21" t="s">
        <v>20</v>
      </c>
      <c r="I61" s="292" t="s">
        <v>23</v>
      </c>
      <c r="J61" s="292" t="s">
        <v>312</v>
      </c>
      <c r="K61" s="580" t="s">
        <v>2031</v>
      </c>
      <c r="L61" s="581" t="s">
        <v>2168</v>
      </c>
      <c r="M61" s="582">
        <v>4600</v>
      </c>
      <c r="N61" s="582">
        <v>0</v>
      </c>
      <c r="O61" s="582">
        <v>0</v>
      </c>
      <c r="P61" s="583" t="s">
        <v>190</v>
      </c>
      <c r="Q61" s="583" t="s">
        <v>227</v>
      </c>
      <c r="R61" s="583" t="s">
        <v>2012</v>
      </c>
      <c r="S61" s="583" t="s">
        <v>45</v>
      </c>
      <c r="T61" s="580" t="s">
        <v>2036</v>
      </c>
      <c r="U61" s="579">
        <v>2022</v>
      </c>
      <c r="V61" s="579">
        <v>2022</v>
      </c>
      <c r="W61" s="579">
        <v>1</v>
      </c>
      <c r="X61" s="585">
        <v>44594</v>
      </c>
      <c r="Y61" s="585">
        <v>44594</v>
      </c>
      <c r="Z61" s="585">
        <v>44637</v>
      </c>
      <c r="AA61" s="585">
        <v>44637</v>
      </c>
      <c r="AB61" s="586">
        <v>1</v>
      </c>
      <c r="AC61" s="586">
        <v>1</v>
      </c>
      <c r="AD61" s="586">
        <v>1</v>
      </c>
      <c r="AE61" s="500">
        <f t="shared" si="0"/>
        <v>0</v>
      </c>
      <c r="AF61" s="585">
        <v>44638</v>
      </c>
      <c r="AG61" s="585">
        <v>44638</v>
      </c>
      <c r="AH61" s="585">
        <v>44708</v>
      </c>
      <c r="AI61" s="585">
        <v>44708</v>
      </c>
      <c r="AJ61" s="586">
        <v>1</v>
      </c>
      <c r="AK61" s="586">
        <v>1</v>
      </c>
      <c r="AL61" s="586">
        <v>1</v>
      </c>
      <c r="AM61" s="586">
        <f t="shared" si="1"/>
        <v>0</v>
      </c>
      <c r="AN61" s="124">
        <f t="shared" si="2"/>
        <v>70</v>
      </c>
      <c r="AO61" s="579">
        <f t="shared" si="3"/>
        <v>70</v>
      </c>
      <c r="AP61" s="893">
        <f t="shared" si="4"/>
        <v>0</v>
      </c>
      <c r="AQ61" s="299"/>
      <c r="AR61" s="299"/>
      <c r="AS61" s="911"/>
      <c r="AT61" s="587">
        <v>0</v>
      </c>
      <c r="AU61" s="577">
        <f t="shared" si="10"/>
        <v>4600</v>
      </c>
      <c r="AV61" s="663">
        <f t="shared" si="11"/>
        <v>0</v>
      </c>
      <c r="AW61" s="500">
        <f t="shared" si="7"/>
        <v>-1</v>
      </c>
      <c r="AX61" s="579">
        <v>0</v>
      </c>
      <c r="AY61" s="124">
        <f>HLOOKUP(J61,Pesos!$C$4:$H$8,3,FALSE)*AX61</f>
        <v>0</v>
      </c>
      <c r="AZ61" s="579">
        <v>0</v>
      </c>
      <c r="BA61" s="124">
        <f>HLOOKUP(J61,Pesos!$C$4:$H$8,4,FALSE)*AZ61</f>
        <v>0</v>
      </c>
      <c r="BB61" s="579">
        <v>0</v>
      </c>
      <c r="BC61" s="124">
        <f>HLOOKUP(J61,Pesos!$C$4:$H$8,5,FALSE)*BB61</f>
        <v>0</v>
      </c>
      <c r="BD61" s="628">
        <f t="shared" si="8"/>
        <v>0</v>
      </c>
      <c r="BE61" s="583"/>
      <c r="BF61" s="718">
        <f>VLOOKUP(P61,Pases_Produccion_22_10!$Q$7:$R$23,2,FALSE)</f>
        <v>1</v>
      </c>
      <c r="BG61" s="591"/>
      <c r="BH61" s="591"/>
      <c r="BI61" s="591"/>
      <c r="BJ61" s="591"/>
      <c r="BK61" s="591"/>
      <c r="BL61" s="591"/>
      <c r="BM61" s="591"/>
      <c r="BN61" s="591"/>
      <c r="BO61" s="591"/>
      <c r="BP61" s="591"/>
      <c r="BQ61" s="591"/>
      <c r="BR61" s="591"/>
      <c r="BS61" s="591"/>
      <c r="BT61" s="591"/>
      <c r="BU61" s="591"/>
      <c r="BV61" s="591"/>
      <c r="BW61" s="591"/>
      <c r="BX61" s="591"/>
      <c r="BY61" s="591"/>
      <c r="BZ61" s="591"/>
      <c r="CA61" s="591"/>
      <c r="CB61" s="591"/>
      <c r="CC61" s="591"/>
      <c r="CD61" s="591"/>
      <c r="CE61" s="591"/>
      <c r="CF61" s="591"/>
      <c r="CG61" s="591"/>
      <c r="CH61" s="591"/>
      <c r="CI61" s="591"/>
      <c r="CJ61" s="591"/>
      <c r="CK61" s="591"/>
      <c r="CL61" s="591"/>
      <c r="CM61" s="591"/>
      <c r="CN61" s="591"/>
      <c r="CO61" s="591"/>
      <c r="CP61" s="591"/>
      <c r="CQ61" s="591"/>
      <c r="CR61" s="591"/>
      <c r="CS61" s="591"/>
      <c r="CT61" s="591"/>
      <c r="CU61" s="591"/>
      <c r="CV61" s="591"/>
      <c r="CW61" s="591"/>
      <c r="CX61" s="591"/>
      <c r="CY61" s="591"/>
      <c r="CZ61" s="591"/>
      <c r="DA61" s="591"/>
      <c r="DB61" s="591"/>
      <c r="DC61" s="591"/>
      <c r="DD61" s="591"/>
      <c r="DE61" s="591"/>
      <c r="DF61" s="591"/>
      <c r="DG61" s="295" t="s">
        <v>1951</v>
      </c>
      <c r="DH61" s="295" t="s">
        <v>2169</v>
      </c>
      <c r="DI61" s="295" t="s">
        <v>1992</v>
      </c>
    </row>
    <row r="62" spans="2:113" ht="53.25">
      <c r="B62" s="20">
        <v>58</v>
      </c>
      <c r="C62" s="288" t="s">
        <v>81</v>
      </c>
      <c r="D62" s="290" t="s">
        <v>1946</v>
      </c>
      <c r="E62" s="635" t="s">
        <v>2127</v>
      </c>
      <c r="F62" s="25" t="s">
        <v>1948</v>
      </c>
      <c r="G62" s="639" t="s">
        <v>2021</v>
      </c>
      <c r="H62" s="292" t="s">
        <v>4</v>
      </c>
      <c r="I62" s="292" t="s">
        <v>5</v>
      </c>
      <c r="J62" s="292" t="s">
        <v>312</v>
      </c>
      <c r="K62" s="292" t="s">
        <v>2031</v>
      </c>
      <c r="L62" s="301" t="s">
        <v>2170</v>
      </c>
      <c r="M62" s="294">
        <v>0</v>
      </c>
      <c r="N62" s="294">
        <v>0</v>
      </c>
      <c r="O62" s="294">
        <v>0</v>
      </c>
      <c r="P62" s="295" t="s">
        <v>190</v>
      </c>
      <c r="Q62" s="295" t="s">
        <v>227</v>
      </c>
      <c r="R62" s="295" t="s">
        <v>2171</v>
      </c>
      <c r="S62" s="295" t="s">
        <v>45</v>
      </c>
      <c r="T62" s="292" t="s">
        <v>2036</v>
      </c>
      <c r="U62" s="291">
        <v>2022</v>
      </c>
      <c r="V62" s="291">
        <v>2022</v>
      </c>
      <c r="W62" s="291">
        <v>1</v>
      </c>
      <c r="X62" s="291"/>
      <c r="Y62" s="291"/>
      <c r="Z62" s="291"/>
      <c r="AA62" s="291"/>
      <c r="AB62" s="298"/>
      <c r="AC62" s="298"/>
      <c r="AD62" s="298"/>
      <c r="AE62" s="24">
        <f t="shared" si="0"/>
        <v>0</v>
      </c>
      <c r="AF62" s="297"/>
      <c r="AG62" s="297"/>
      <c r="AH62" s="297"/>
      <c r="AI62" s="297"/>
      <c r="AJ62" s="298"/>
      <c r="AK62" s="298"/>
      <c r="AL62" s="298"/>
      <c r="AM62" s="298">
        <f t="shared" si="1"/>
        <v>0</v>
      </c>
      <c r="AN62" s="25">
        <f t="shared" si="2"/>
        <v>0</v>
      </c>
      <c r="AO62" s="291">
        <f t="shared" si="3"/>
        <v>0</v>
      </c>
      <c r="AP62" s="732" t="e">
        <f t="shared" si="4"/>
        <v>#DIV/0!</v>
      </c>
      <c r="AQ62" s="299"/>
      <c r="AR62" s="299"/>
      <c r="AS62" s="901"/>
      <c r="AT62" s="300">
        <v>0</v>
      </c>
      <c r="AU62" s="26">
        <f t="shared" si="10"/>
        <v>0</v>
      </c>
      <c r="AV62" s="663">
        <f t="shared" si="11"/>
        <v>0</v>
      </c>
      <c r="AW62" s="24">
        <f t="shared" si="7"/>
        <v>0</v>
      </c>
      <c r="AX62" s="291">
        <v>0</v>
      </c>
      <c r="AY62" s="25">
        <f>HLOOKUP(J62,Pesos!$C$4:$H$8,3,FALSE)*AX62</f>
        <v>0</v>
      </c>
      <c r="AZ62" s="291">
        <v>0</v>
      </c>
      <c r="BA62" s="25">
        <f>HLOOKUP(J62,Pesos!$C$4:$H$8,4,FALSE)*AZ62</f>
        <v>0</v>
      </c>
      <c r="BB62" s="291">
        <v>0</v>
      </c>
      <c r="BC62" s="25">
        <f>HLOOKUP(J62,Pesos!$C$4:$H$8,5,FALSE)*BB62</f>
        <v>0</v>
      </c>
      <c r="BD62" s="123">
        <f t="shared" si="8"/>
        <v>0</v>
      </c>
      <c r="BE62" s="295"/>
      <c r="BF62" s="716">
        <f>VLOOKUP(P62,Pases_Produccion_22_10!$Q$7:$R$23,2,FALSE)</f>
        <v>1</v>
      </c>
      <c r="BG62" s="591"/>
      <c r="BH62" s="591"/>
      <c r="BI62" s="591"/>
      <c r="BJ62" s="591"/>
      <c r="BK62" s="591"/>
      <c r="BL62" s="591"/>
      <c r="BM62" s="591"/>
      <c r="BN62" s="591"/>
      <c r="BO62" s="591"/>
      <c r="BP62" s="591"/>
      <c r="BQ62" s="591"/>
      <c r="BR62" s="591"/>
      <c r="BS62" s="591"/>
      <c r="BT62" s="591"/>
      <c r="BU62" s="591"/>
      <c r="BV62" s="591"/>
      <c r="BW62" s="591"/>
      <c r="BX62" s="591"/>
      <c r="BY62" s="591"/>
      <c r="BZ62" s="591"/>
      <c r="CA62" s="591"/>
      <c r="CB62" s="591"/>
      <c r="CC62" s="591"/>
      <c r="CD62" s="591"/>
      <c r="CE62" s="591"/>
      <c r="CF62" s="591"/>
      <c r="CG62" s="591"/>
      <c r="CH62" s="591"/>
      <c r="CI62" s="591"/>
      <c r="CJ62" s="591"/>
      <c r="CK62" s="591"/>
      <c r="CL62" s="591"/>
      <c r="CM62" s="591"/>
      <c r="CN62" s="591"/>
      <c r="CO62" s="591"/>
      <c r="CP62" s="591"/>
      <c r="CQ62" s="591"/>
      <c r="CR62" s="591"/>
      <c r="CS62" s="591"/>
      <c r="CT62" s="591"/>
      <c r="CU62" s="591"/>
      <c r="CV62" s="591"/>
      <c r="CW62" s="591"/>
      <c r="CX62" s="591"/>
      <c r="CY62" s="591"/>
      <c r="CZ62" s="591"/>
      <c r="DA62" s="591"/>
      <c r="DB62" s="591"/>
      <c r="DC62" s="591"/>
      <c r="DD62" s="591"/>
      <c r="DE62" s="591"/>
      <c r="DF62" s="591"/>
      <c r="DG62" s="295" t="s">
        <v>2145</v>
      </c>
      <c r="DH62" s="726" t="s">
        <v>2172</v>
      </c>
      <c r="DI62" s="295" t="s">
        <v>1992</v>
      </c>
    </row>
    <row r="63" spans="2:113" ht="23.25">
      <c r="B63" s="20">
        <v>59</v>
      </c>
      <c r="C63" s="288" t="s">
        <v>81</v>
      </c>
      <c r="D63" s="290" t="s">
        <v>1946</v>
      </c>
      <c r="E63" s="635" t="s">
        <v>2127</v>
      </c>
      <c r="F63" s="25" t="s">
        <v>1948</v>
      </c>
      <c r="G63" s="639" t="s">
        <v>2021</v>
      </c>
      <c r="H63" s="292" t="s">
        <v>4</v>
      </c>
      <c r="I63" s="292" t="s">
        <v>5</v>
      </c>
      <c r="J63" s="292" t="s">
        <v>312</v>
      </c>
      <c r="K63" s="292" t="s">
        <v>2031</v>
      </c>
      <c r="L63" s="301" t="s">
        <v>2173</v>
      </c>
      <c r="M63" s="294">
        <v>0</v>
      </c>
      <c r="N63" s="294">
        <v>0</v>
      </c>
      <c r="O63" s="294">
        <v>0</v>
      </c>
      <c r="P63" s="295" t="s">
        <v>190</v>
      </c>
      <c r="Q63" s="295" t="s">
        <v>227</v>
      </c>
      <c r="R63" s="295" t="s">
        <v>2171</v>
      </c>
      <c r="S63" s="295" t="s">
        <v>45</v>
      </c>
      <c r="T63" s="292" t="s">
        <v>2036</v>
      </c>
      <c r="U63" s="291">
        <v>2022</v>
      </c>
      <c r="V63" s="291">
        <v>2022</v>
      </c>
      <c r="W63" s="291"/>
      <c r="X63" s="291"/>
      <c r="Y63" s="291"/>
      <c r="Z63" s="291"/>
      <c r="AA63" s="291"/>
      <c r="AB63" s="298"/>
      <c r="AC63" s="298"/>
      <c r="AD63" s="298"/>
      <c r="AE63" s="24">
        <f t="shared" si="0"/>
        <v>0</v>
      </c>
      <c r="AF63" s="297"/>
      <c r="AG63" s="297"/>
      <c r="AH63" s="297"/>
      <c r="AI63" s="297"/>
      <c r="AJ63" s="298"/>
      <c r="AK63" s="298"/>
      <c r="AL63" s="298"/>
      <c r="AM63" s="298">
        <f t="shared" si="1"/>
        <v>0</v>
      </c>
      <c r="AN63" s="25">
        <f t="shared" si="2"/>
        <v>0</v>
      </c>
      <c r="AO63" s="291">
        <f t="shared" si="3"/>
        <v>0</v>
      </c>
      <c r="AP63" s="732" t="e">
        <f t="shared" si="4"/>
        <v>#DIV/0!</v>
      </c>
      <c r="AQ63" s="299"/>
      <c r="AR63" s="299"/>
      <c r="AS63" s="901"/>
      <c r="AT63" s="300"/>
      <c r="AU63" s="26">
        <f t="shared" si="10"/>
        <v>0</v>
      </c>
      <c r="AV63" s="663">
        <f t="shared" si="11"/>
        <v>0</v>
      </c>
      <c r="AW63" s="24">
        <f t="shared" si="7"/>
        <v>0</v>
      </c>
      <c r="AX63" s="291"/>
      <c r="AY63" s="25">
        <f>HLOOKUP(J63,Pesos!$C$4:$H$8,3,FALSE)*AX63</f>
        <v>0</v>
      </c>
      <c r="AZ63" s="291"/>
      <c r="BA63" s="25">
        <f>HLOOKUP(J63,Pesos!$C$4:$H$8,4,FALSE)*AZ63</f>
        <v>0</v>
      </c>
      <c r="BB63" s="291"/>
      <c r="BC63" s="25">
        <f>HLOOKUP(J63,Pesos!$C$4:$H$8,5,FALSE)*BB63</f>
        <v>0</v>
      </c>
      <c r="BD63" s="123">
        <f t="shared" si="8"/>
        <v>0</v>
      </c>
      <c r="BE63" s="295"/>
      <c r="BF63" s="716">
        <f>VLOOKUP(P63,Pases_Produccion_22_10!$Q$7:$R$23,2,FALSE)</f>
        <v>1</v>
      </c>
      <c r="BG63" s="591"/>
      <c r="BH63" s="591"/>
      <c r="BI63" s="591"/>
      <c r="BJ63" s="591"/>
      <c r="BK63" s="591"/>
      <c r="BL63" s="591"/>
      <c r="BM63" s="591"/>
      <c r="BN63" s="591"/>
      <c r="BO63" s="591"/>
      <c r="BP63" s="591"/>
      <c r="BQ63" s="591"/>
      <c r="BR63" s="591"/>
      <c r="BS63" s="591"/>
      <c r="BT63" s="591"/>
      <c r="BU63" s="591"/>
      <c r="BV63" s="591"/>
      <c r="BW63" s="591"/>
      <c r="BX63" s="591"/>
      <c r="BY63" s="591"/>
      <c r="BZ63" s="591"/>
      <c r="CA63" s="591"/>
      <c r="CB63" s="591"/>
      <c r="CC63" s="591"/>
      <c r="CD63" s="591"/>
      <c r="CE63" s="591"/>
      <c r="CF63" s="591"/>
      <c r="CG63" s="591"/>
      <c r="CH63" s="591"/>
      <c r="CI63" s="591"/>
      <c r="CJ63" s="591"/>
      <c r="CK63" s="591"/>
      <c r="CL63" s="591"/>
      <c r="CM63" s="591"/>
      <c r="CN63" s="591"/>
      <c r="CO63" s="591"/>
      <c r="CP63" s="591"/>
      <c r="CQ63" s="591"/>
      <c r="CR63" s="591"/>
      <c r="CS63" s="591"/>
      <c r="CT63" s="591"/>
      <c r="CU63" s="591"/>
      <c r="CV63" s="591"/>
      <c r="CW63" s="591"/>
      <c r="CX63" s="591"/>
      <c r="CY63" s="591"/>
      <c r="CZ63" s="591"/>
      <c r="DA63" s="591"/>
      <c r="DB63" s="591"/>
      <c r="DC63" s="591"/>
      <c r="DD63" s="591"/>
      <c r="DE63" s="591"/>
      <c r="DF63" s="591"/>
      <c r="DG63" s="295" t="s">
        <v>2145</v>
      </c>
      <c r="DH63" s="295" t="s">
        <v>2174</v>
      </c>
      <c r="DI63" s="295" t="s">
        <v>1992</v>
      </c>
    </row>
    <row r="64" spans="2:113" ht="23.25">
      <c r="B64" s="20"/>
      <c r="C64" s="288" t="s">
        <v>81</v>
      </c>
      <c r="D64" s="290" t="s">
        <v>1946</v>
      </c>
      <c r="E64" s="635" t="s">
        <v>2127</v>
      </c>
      <c r="F64" s="25" t="s">
        <v>1948</v>
      </c>
      <c r="G64" s="639" t="s">
        <v>2021</v>
      </c>
      <c r="H64" s="292" t="s">
        <v>8</v>
      </c>
      <c r="I64" s="292" t="s">
        <v>5</v>
      </c>
      <c r="J64" s="292" t="s">
        <v>168</v>
      </c>
      <c r="K64" s="292" t="s">
        <v>2031</v>
      </c>
      <c r="L64" s="301" t="s">
        <v>2175</v>
      </c>
      <c r="M64" s="294">
        <f>1080/4</f>
        <v>270</v>
      </c>
      <c r="N64" s="294">
        <v>0</v>
      </c>
      <c r="O64" s="294">
        <v>0</v>
      </c>
      <c r="P64" s="295" t="s">
        <v>190</v>
      </c>
      <c r="Q64" s="295" t="s">
        <v>227</v>
      </c>
      <c r="R64" s="295" t="s">
        <v>2171</v>
      </c>
      <c r="S64" s="295" t="s">
        <v>45</v>
      </c>
      <c r="T64" s="292" t="s">
        <v>2036</v>
      </c>
      <c r="U64" s="291">
        <v>2022</v>
      </c>
      <c r="V64" s="291">
        <v>2022</v>
      </c>
      <c r="W64" s="291">
        <v>2</v>
      </c>
      <c r="X64" s="291"/>
      <c r="Y64" s="291"/>
      <c r="Z64" s="291"/>
      <c r="AA64" s="291"/>
      <c r="AB64" s="298"/>
      <c r="AC64" s="298"/>
      <c r="AD64" s="298"/>
      <c r="AE64" s="24">
        <f t="shared" si="0"/>
        <v>0</v>
      </c>
      <c r="AF64" s="297"/>
      <c r="AG64" s="297"/>
      <c r="AH64" s="297"/>
      <c r="AI64" s="297"/>
      <c r="AJ64" s="298"/>
      <c r="AK64" s="298"/>
      <c r="AL64" s="298"/>
      <c r="AM64" s="298"/>
      <c r="AN64" s="25"/>
      <c r="AO64" s="291"/>
      <c r="AP64" s="732"/>
      <c r="AQ64" s="299"/>
      <c r="AR64" s="299"/>
      <c r="AS64" s="901"/>
      <c r="AT64" s="300"/>
      <c r="AU64" s="26"/>
      <c r="AV64" s="663"/>
      <c r="AW64" s="24"/>
      <c r="AX64" s="291"/>
      <c r="AY64" s="25"/>
      <c r="AZ64" s="291"/>
      <c r="BA64" s="25"/>
      <c r="BB64" s="291"/>
      <c r="BC64" s="25"/>
      <c r="BD64" s="123"/>
      <c r="BE64" s="295"/>
      <c r="BF64" s="716"/>
      <c r="BG64" s="591"/>
      <c r="BH64" s="591"/>
      <c r="BI64" s="591"/>
      <c r="BJ64" s="591"/>
      <c r="BK64" s="591"/>
      <c r="BL64" s="591"/>
      <c r="BM64" s="591"/>
      <c r="BN64" s="591"/>
      <c r="BO64" s="591"/>
      <c r="BP64" s="591"/>
      <c r="BQ64" s="591"/>
      <c r="BR64" s="591"/>
      <c r="BS64" s="591"/>
      <c r="BT64" s="591"/>
      <c r="BU64" s="591"/>
      <c r="BV64" s="591"/>
      <c r="BW64" s="591"/>
      <c r="BX64" s="591"/>
      <c r="BY64" s="591"/>
      <c r="BZ64" s="591"/>
      <c r="CA64" s="591"/>
      <c r="CB64" s="591"/>
      <c r="CC64" s="591"/>
      <c r="CD64" s="591"/>
      <c r="CE64" s="591"/>
      <c r="CF64" s="591"/>
      <c r="CG64" s="591"/>
      <c r="CH64" s="591"/>
      <c r="CI64" s="591"/>
      <c r="CJ64" s="591"/>
      <c r="CK64" s="591"/>
      <c r="CL64" s="591"/>
      <c r="CM64" s="591"/>
      <c r="CN64" s="591"/>
      <c r="CO64" s="591"/>
      <c r="CP64" s="591"/>
      <c r="CQ64" s="591"/>
      <c r="CR64" s="591"/>
      <c r="CS64" s="591"/>
      <c r="CT64" s="591"/>
      <c r="CU64" s="591"/>
      <c r="CV64" s="591"/>
      <c r="CW64" s="591"/>
      <c r="CX64" s="591"/>
      <c r="CY64" s="591"/>
      <c r="CZ64" s="591"/>
      <c r="DA64" s="591"/>
      <c r="DB64" s="591"/>
      <c r="DC64" s="591"/>
      <c r="DD64" s="591"/>
      <c r="DE64" s="591"/>
      <c r="DF64" s="591"/>
      <c r="DG64" s="295"/>
      <c r="DH64" s="295"/>
      <c r="DI64" s="295"/>
    </row>
    <row r="65" spans="2:115" ht="55.15" customHeight="1">
      <c r="B65" s="20">
        <v>60</v>
      </c>
      <c r="C65" s="288" t="s">
        <v>81</v>
      </c>
      <c r="D65" s="290" t="s">
        <v>1946</v>
      </c>
      <c r="E65" s="635" t="s">
        <v>2176</v>
      </c>
      <c r="F65" s="25" t="s">
        <v>88</v>
      </c>
      <c r="G65" s="639" t="s">
        <v>2021</v>
      </c>
      <c r="H65" s="292" t="s">
        <v>12</v>
      </c>
      <c r="I65" s="292" t="s">
        <v>13</v>
      </c>
      <c r="J65" s="292" t="s">
        <v>312</v>
      </c>
      <c r="K65" s="292" t="s">
        <v>2031</v>
      </c>
      <c r="L65" s="301" t="s">
        <v>2177</v>
      </c>
      <c r="M65" s="294">
        <v>0</v>
      </c>
      <c r="N65" s="294">
        <v>0</v>
      </c>
      <c r="O65" s="294">
        <v>0</v>
      </c>
      <c r="P65" s="295" t="s">
        <v>190</v>
      </c>
      <c r="Q65" s="295" t="s">
        <v>227</v>
      </c>
      <c r="R65" s="295" t="s">
        <v>2178</v>
      </c>
      <c r="S65" s="295" t="s">
        <v>45</v>
      </c>
      <c r="T65" s="292" t="s">
        <v>2036</v>
      </c>
      <c r="U65" s="291">
        <v>2022</v>
      </c>
      <c r="V65" s="291">
        <v>2022</v>
      </c>
      <c r="W65" s="291">
        <v>1</v>
      </c>
      <c r="X65" s="297">
        <v>44615</v>
      </c>
      <c r="Y65" s="297">
        <v>44615</v>
      </c>
      <c r="Z65" s="297">
        <v>44658</v>
      </c>
      <c r="AA65" s="297">
        <v>44658</v>
      </c>
      <c r="AB65" s="298">
        <v>1</v>
      </c>
      <c r="AC65" s="298">
        <v>1</v>
      </c>
      <c r="AD65" s="298">
        <v>1</v>
      </c>
      <c r="AE65" s="24">
        <f t="shared" si="0"/>
        <v>0</v>
      </c>
      <c r="AF65" s="297">
        <v>44659</v>
      </c>
      <c r="AG65" s="297">
        <v>44659</v>
      </c>
      <c r="AH65" s="297">
        <v>44816</v>
      </c>
      <c r="AI65" s="297"/>
      <c r="AJ65" s="298">
        <v>0.9</v>
      </c>
      <c r="AK65" s="298">
        <v>0.9</v>
      </c>
      <c r="AL65" s="298">
        <v>0.9</v>
      </c>
      <c r="AM65" s="298">
        <f t="shared" si="1"/>
        <v>0</v>
      </c>
      <c r="AN65" s="25">
        <f t="shared" si="2"/>
        <v>157</v>
      </c>
      <c r="AO65" s="291">
        <f t="shared" si="3"/>
        <v>-44659</v>
      </c>
      <c r="AP65" s="732">
        <f t="shared" si="4"/>
        <v>-285.45222929936307</v>
      </c>
      <c r="AQ65" s="299"/>
      <c r="AR65" s="299"/>
      <c r="AS65" s="901"/>
      <c r="AT65" s="300">
        <v>0</v>
      </c>
      <c r="AU65" s="26">
        <f t="shared" si="10"/>
        <v>0</v>
      </c>
      <c r="AV65" s="663">
        <f t="shared" si="11"/>
        <v>0</v>
      </c>
      <c r="AW65" s="24">
        <f t="shared" si="7"/>
        <v>0</v>
      </c>
      <c r="AX65" s="291">
        <v>0</v>
      </c>
      <c r="AY65" s="25">
        <f>HLOOKUP(J65,Pesos!$C$4:$H$8,3,FALSE)*AX65</f>
        <v>0</v>
      </c>
      <c r="AZ65" s="291">
        <v>0</v>
      </c>
      <c r="BA65" s="25">
        <f>HLOOKUP(J65,Pesos!$C$4:$H$8,4,FALSE)*AZ65</f>
        <v>0</v>
      </c>
      <c r="BB65" s="291">
        <v>0</v>
      </c>
      <c r="BC65" s="25">
        <f>HLOOKUP(J65,Pesos!$C$4:$H$8,5,FALSE)*BB65</f>
        <v>0</v>
      </c>
      <c r="BD65" s="123">
        <f t="shared" si="8"/>
        <v>0</v>
      </c>
      <c r="BE65" s="295"/>
      <c r="BF65" s="716">
        <f>VLOOKUP(P65,Pases_Produccion_22_10!$Q$7:$R$23,2,FALSE)</f>
        <v>1</v>
      </c>
      <c r="BG65" s="591"/>
      <c r="BH65" s="591"/>
      <c r="BI65" s="591"/>
      <c r="BJ65" s="591"/>
      <c r="BK65" s="591"/>
      <c r="BL65" s="591"/>
      <c r="BM65" s="591"/>
      <c r="BN65" s="591"/>
      <c r="BO65" s="591"/>
      <c r="BP65" s="591"/>
      <c r="BQ65" s="591"/>
      <c r="BR65" s="591"/>
      <c r="BS65" s="591"/>
      <c r="BT65" s="591"/>
      <c r="BU65" s="591"/>
      <c r="BV65" s="591"/>
      <c r="BW65" s="591"/>
      <c r="BX65" s="591"/>
      <c r="BY65" s="591"/>
      <c r="BZ65" s="591"/>
      <c r="CA65" s="591"/>
      <c r="CB65" s="591"/>
      <c r="CC65" s="591">
        <v>0.2</v>
      </c>
      <c r="CD65" s="591"/>
      <c r="CE65" s="591"/>
      <c r="CF65" s="591"/>
      <c r="CG65" s="591"/>
      <c r="CH65" s="591"/>
      <c r="CI65" s="591"/>
      <c r="CJ65" s="591"/>
      <c r="CK65" s="591"/>
      <c r="CL65" s="591"/>
      <c r="CM65" s="591"/>
      <c r="CN65" s="591"/>
      <c r="CO65" s="591"/>
      <c r="CP65" s="591"/>
      <c r="CQ65" s="591"/>
      <c r="CR65" s="591"/>
      <c r="CS65" s="591"/>
      <c r="CT65" s="591"/>
      <c r="CU65" s="591"/>
      <c r="CV65" s="591"/>
      <c r="CW65" s="591"/>
      <c r="CX65" s="591"/>
      <c r="CY65" s="591"/>
      <c r="CZ65" s="591"/>
      <c r="DA65" s="591"/>
      <c r="DB65" s="591"/>
      <c r="DC65" s="591"/>
      <c r="DD65" s="591"/>
      <c r="DE65" s="591"/>
      <c r="DF65" s="591"/>
      <c r="DG65" s="295">
        <v>2022</v>
      </c>
      <c r="DH65" s="295" t="s">
        <v>2179</v>
      </c>
      <c r="DI65" s="295" t="s">
        <v>1992</v>
      </c>
    </row>
    <row r="66" spans="2:115" ht="193.15">
      <c r="B66" s="20">
        <v>61</v>
      </c>
      <c r="C66" s="288" t="s">
        <v>81</v>
      </c>
      <c r="D66" s="290" t="s">
        <v>1946</v>
      </c>
      <c r="E66" s="635" t="s">
        <v>2180</v>
      </c>
      <c r="F66" s="25" t="s">
        <v>88</v>
      </c>
      <c r="G66" s="639" t="s">
        <v>2021</v>
      </c>
      <c r="H66" s="21" t="s">
        <v>20</v>
      </c>
      <c r="I66" s="292" t="s">
        <v>21</v>
      </c>
      <c r="J66" s="292" t="s">
        <v>312</v>
      </c>
      <c r="K66" s="292" t="s">
        <v>2031</v>
      </c>
      <c r="L66" s="301" t="s">
        <v>2181</v>
      </c>
      <c r="M66" s="294">
        <v>2800</v>
      </c>
      <c r="N66" s="294">
        <v>0</v>
      </c>
      <c r="O66" s="294">
        <v>0</v>
      </c>
      <c r="P66" s="295" t="s">
        <v>190</v>
      </c>
      <c r="Q66" s="295" t="s">
        <v>227</v>
      </c>
      <c r="R66" s="295" t="s">
        <v>1815</v>
      </c>
      <c r="S66" s="295" t="s">
        <v>2050</v>
      </c>
      <c r="T66" s="292" t="s">
        <v>2036</v>
      </c>
      <c r="U66" s="291">
        <v>2022</v>
      </c>
      <c r="V66" s="291">
        <v>2022</v>
      </c>
      <c r="W66" s="291">
        <v>1</v>
      </c>
      <c r="X66" s="297">
        <v>44241</v>
      </c>
      <c r="Y66" s="297">
        <v>44241</v>
      </c>
      <c r="Z66" s="297">
        <v>44279</v>
      </c>
      <c r="AA66" s="297">
        <v>44279</v>
      </c>
      <c r="AB66" s="298">
        <v>1</v>
      </c>
      <c r="AC66" s="298">
        <v>1</v>
      </c>
      <c r="AD66" s="298">
        <v>1</v>
      </c>
      <c r="AE66" s="24">
        <f t="shared" si="0"/>
        <v>0</v>
      </c>
      <c r="AF66" s="297">
        <v>44645</v>
      </c>
      <c r="AG66" s="297">
        <v>44645</v>
      </c>
      <c r="AH66" s="297">
        <v>44755</v>
      </c>
      <c r="AI66" s="297"/>
      <c r="AJ66" s="298">
        <v>0.98</v>
      </c>
      <c r="AK66" s="298">
        <v>0.98</v>
      </c>
      <c r="AL66" s="298">
        <v>0.98</v>
      </c>
      <c r="AM66" s="298">
        <f>AJ66-AL66</f>
        <v>0</v>
      </c>
      <c r="AN66" s="25">
        <f t="shared" si="2"/>
        <v>110</v>
      </c>
      <c r="AO66" s="291">
        <f t="shared" si="3"/>
        <v>-44645</v>
      </c>
      <c r="AP66" s="732">
        <f t="shared" si="4"/>
        <v>-406.86363636363637</v>
      </c>
      <c r="AQ66" s="299"/>
      <c r="AR66" s="299"/>
      <c r="AS66" s="901"/>
      <c r="AT66" s="300"/>
      <c r="AU66" s="26">
        <f t="shared" si="10"/>
        <v>2800</v>
      </c>
      <c r="AV66" s="663">
        <f t="shared" si="11"/>
        <v>0</v>
      </c>
      <c r="AW66" s="24">
        <f t="shared" si="7"/>
        <v>-1</v>
      </c>
      <c r="AX66" s="291"/>
      <c r="AY66" s="25">
        <f>HLOOKUP(J66,Pesos!$C$4:$H$8,3,FALSE)*AX66</f>
        <v>0</v>
      </c>
      <c r="AZ66" s="291"/>
      <c r="BA66" s="25">
        <f>HLOOKUP(J66,Pesos!$C$4:$H$8,4,FALSE)*AZ66</f>
        <v>0</v>
      </c>
      <c r="BB66" s="291"/>
      <c r="BC66" s="25">
        <f>HLOOKUP(J66,Pesos!$C$4:$H$8,5,FALSE)*BB66</f>
        <v>0</v>
      </c>
      <c r="BD66" s="123">
        <f t="shared" si="8"/>
        <v>0</v>
      </c>
      <c r="BE66" s="295"/>
      <c r="BF66" s="716">
        <f>VLOOKUP(P66,Pases_Produccion_22_10!$Q$7:$R$23,2,FALSE)</f>
        <v>1</v>
      </c>
      <c r="BG66" s="591"/>
      <c r="BH66" s="591"/>
      <c r="BI66" s="591"/>
      <c r="BJ66" s="591"/>
      <c r="BK66" s="591"/>
      <c r="BL66" s="591"/>
      <c r="BM66" s="591"/>
      <c r="BN66" s="591"/>
      <c r="BO66" s="591"/>
      <c r="BP66" s="591"/>
      <c r="BQ66" s="591"/>
      <c r="BR66" s="591"/>
      <c r="BS66" s="591"/>
      <c r="BT66" s="591"/>
      <c r="BU66" s="591"/>
      <c r="BV66" s="591"/>
      <c r="BW66" s="591"/>
      <c r="BX66" s="591"/>
      <c r="BY66" s="591"/>
      <c r="BZ66" s="591"/>
      <c r="CA66" s="591"/>
      <c r="CB66" s="591"/>
      <c r="CC66" s="591">
        <v>0.2</v>
      </c>
      <c r="CD66" s="591"/>
      <c r="CE66" s="591"/>
      <c r="CF66" s="591"/>
      <c r="CG66" s="591"/>
      <c r="CH66" s="591"/>
      <c r="CI66" s="591"/>
      <c r="CJ66" s="591"/>
      <c r="CK66" s="591"/>
      <c r="CL66" s="591"/>
      <c r="CM66" s="591"/>
      <c r="CN66" s="591"/>
      <c r="CO66" s="591"/>
      <c r="CP66" s="591"/>
      <c r="CQ66" s="591"/>
      <c r="CR66" s="591"/>
      <c r="CS66" s="591"/>
      <c r="CT66" s="591"/>
      <c r="CU66" s="591"/>
      <c r="CV66" s="591"/>
      <c r="CW66" s="591"/>
      <c r="CX66" s="591"/>
      <c r="CY66" s="591"/>
      <c r="CZ66" s="591"/>
      <c r="DA66" s="591"/>
      <c r="DB66" s="591"/>
      <c r="DC66" s="591"/>
      <c r="DD66" s="591"/>
      <c r="DE66" s="591"/>
      <c r="DF66" s="591"/>
      <c r="DG66" s="295">
        <v>2022</v>
      </c>
      <c r="DH66" s="295" t="s">
        <v>2182</v>
      </c>
      <c r="DI66" s="295" t="s">
        <v>1992</v>
      </c>
    </row>
    <row r="67" spans="2:115" ht="110.45">
      <c r="B67" s="20">
        <v>62</v>
      </c>
      <c r="C67" s="288" t="s">
        <v>81</v>
      </c>
      <c r="D67" s="290" t="s">
        <v>1946</v>
      </c>
      <c r="E67" s="635" t="s">
        <v>2183</v>
      </c>
      <c r="F67" s="25" t="s">
        <v>88</v>
      </c>
      <c r="G67" s="639" t="s">
        <v>2021</v>
      </c>
      <c r="H67" s="21" t="s">
        <v>16</v>
      </c>
      <c r="I67" s="292" t="s">
        <v>5</v>
      </c>
      <c r="J67" s="292" t="s">
        <v>312</v>
      </c>
      <c r="K67" s="292" t="s">
        <v>2031</v>
      </c>
      <c r="L67" s="301" t="s">
        <v>89</v>
      </c>
      <c r="M67" s="294">
        <v>0</v>
      </c>
      <c r="N67" s="294">
        <v>0</v>
      </c>
      <c r="O67" s="294">
        <v>0</v>
      </c>
      <c r="P67" s="295" t="s">
        <v>190</v>
      </c>
      <c r="Q67" s="295" t="s">
        <v>227</v>
      </c>
      <c r="R67" s="295" t="s">
        <v>1218</v>
      </c>
      <c r="S67" s="295" t="s">
        <v>45</v>
      </c>
      <c r="T67" s="292" t="s">
        <v>2036</v>
      </c>
      <c r="U67" s="291">
        <v>2022</v>
      </c>
      <c r="V67" s="291">
        <v>2022</v>
      </c>
      <c r="W67" s="291">
        <v>1</v>
      </c>
      <c r="X67" s="297">
        <v>44599</v>
      </c>
      <c r="Y67" s="297">
        <v>44599</v>
      </c>
      <c r="Z67" s="621">
        <v>44715</v>
      </c>
      <c r="AA67" s="291"/>
      <c r="AB67" s="298">
        <v>0.8</v>
      </c>
      <c r="AC67" s="298">
        <v>0.8</v>
      </c>
      <c r="AD67" s="298">
        <v>0.8</v>
      </c>
      <c r="AE67" s="672">
        <f t="shared" si="0"/>
        <v>0</v>
      </c>
      <c r="AF67" s="297">
        <v>44718</v>
      </c>
      <c r="AG67" s="297"/>
      <c r="AH67" s="297">
        <v>44790</v>
      </c>
      <c r="AI67" s="297"/>
      <c r="AJ67" s="298">
        <v>0</v>
      </c>
      <c r="AK67" s="298">
        <v>0</v>
      </c>
      <c r="AL67" s="298">
        <v>0</v>
      </c>
      <c r="AM67" s="298">
        <f t="shared" si="1"/>
        <v>0</v>
      </c>
      <c r="AN67" s="25">
        <f t="shared" si="2"/>
        <v>44790</v>
      </c>
      <c r="AO67" s="291">
        <f t="shared" si="3"/>
        <v>0</v>
      </c>
      <c r="AP67" s="732">
        <f t="shared" si="4"/>
        <v>-1</v>
      </c>
      <c r="AQ67" s="299"/>
      <c r="AR67" s="299"/>
      <c r="AS67" s="901"/>
      <c r="AT67" s="300">
        <v>0</v>
      </c>
      <c r="AU67" s="26">
        <f t="shared" si="10"/>
        <v>0</v>
      </c>
      <c r="AV67" s="663">
        <f t="shared" si="11"/>
        <v>0</v>
      </c>
      <c r="AW67" s="24">
        <f t="shared" si="7"/>
        <v>0</v>
      </c>
      <c r="AX67" s="291">
        <v>0</v>
      </c>
      <c r="AY67" s="25">
        <f>HLOOKUP(J67,Pesos!$C$4:$H$8,3,FALSE)*AX67</f>
        <v>0</v>
      </c>
      <c r="AZ67" s="291">
        <v>0</v>
      </c>
      <c r="BA67" s="25">
        <f>HLOOKUP(J67,Pesos!$C$4:$H$8,4,FALSE)*AZ67</f>
        <v>0</v>
      </c>
      <c r="BB67" s="291">
        <v>0</v>
      </c>
      <c r="BC67" s="25">
        <f>HLOOKUP(J67,Pesos!$C$4:$H$8,5,FALSE)*BB67</f>
        <v>0</v>
      </c>
      <c r="BD67" s="123">
        <f t="shared" si="8"/>
        <v>0</v>
      </c>
      <c r="BE67" s="295"/>
      <c r="BF67" s="716">
        <f>VLOOKUP(P67,Pases_Produccion_22_10!$Q$7:$R$23,2,FALSE)</f>
        <v>1</v>
      </c>
      <c r="BG67" s="591"/>
      <c r="BH67" s="591"/>
      <c r="BI67" s="591"/>
      <c r="BJ67" s="591"/>
      <c r="BK67" s="591"/>
      <c r="BL67" s="591"/>
      <c r="BM67" s="591"/>
      <c r="BN67" s="591"/>
      <c r="BO67" s="591"/>
      <c r="BP67" s="591"/>
      <c r="BQ67" s="591"/>
      <c r="BR67" s="591"/>
      <c r="BS67" s="591"/>
      <c r="BT67" s="591"/>
      <c r="BU67" s="591"/>
      <c r="BV67" s="591"/>
      <c r="BW67" s="591"/>
      <c r="BX67" s="591"/>
      <c r="BY67" s="591"/>
      <c r="BZ67" s="591"/>
      <c r="CA67" s="591"/>
      <c r="CB67" s="591"/>
      <c r="CC67" s="591"/>
      <c r="CD67" s="591"/>
      <c r="CE67" s="591"/>
      <c r="CF67" s="591"/>
      <c r="CG67" s="591"/>
      <c r="CH67" s="591"/>
      <c r="CI67" s="591"/>
      <c r="CJ67" s="591"/>
      <c r="CK67" s="591"/>
      <c r="CL67" s="591"/>
      <c r="CM67" s="591"/>
      <c r="CN67" s="591"/>
      <c r="CO67" s="591"/>
      <c r="CP67" s="591"/>
      <c r="CQ67" s="591"/>
      <c r="CR67" s="591"/>
      <c r="CS67" s="591"/>
      <c r="CT67" s="591"/>
      <c r="CU67" s="591"/>
      <c r="CV67" s="591"/>
      <c r="CW67" s="591"/>
      <c r="CX67" s="591"/>
      <c r="CY67" s="591"/>
      <c r="CZ67" s="591"/>
      <c r="DA67" s="591"/>
      <c r="DB67" s="591"/>
      <c r="DC67" s="591"/>
      <c r="DD67" s="591"/>
      <c r="DE67" s="591"/>
      <c r="DF67" s="591"/>
      <c r="DG67" s="295">
        <v>2022</v>
      </c>
      <c r="DH67" s="295" t="s">
        <v>2184</v>
      </c>
      <c r="DI67" s="295" t="s">
        <v>1992</v>
      </c>
      <c r="DJ67" s="19" t="s">
        <v>2185</v>
      </c>
    </row>
    <row r="68" spans="2:115" ht="220.9">
      <c r="B68" s="20">
        <v>63</v>
      </c>
      <c r="C68" s="588" t="s">
        <v>81</v>
      </c>
      <c r="D68" s="507" t="s">
        <v>1946</v>
      </c>
      <c r="E68" s="637" t="s">
        <v>2180</v>
      </c>
      <c r="F68" s="25" t="s">
        <v>88</v>
      </c>
      <c r="G68" s="642" t="s">
        <v>2021</v>
      </c>
      <c r="H68" s="509" t="s">
        <v>12</v>
      </c>
      <c r="I68" s="510" t="s">
        <v>5</v>
      </c>
      <c r="J68" s="511" t="s">
        <v>312</v>
      </c>
      <c r="K68" s="512" t="s">
        <v>1708</v>
      </c>
      <c r="L68" s="513" t="s">
        <v>2186</v>
      </c>
      <c r="M68" s="542">
        <v>0</v>
      </c>
      <c r="N68" s="542">
        <v>0</v>
      </c>
      <c r="O68" s="542">
        <v>0</v>
      </c>
      <c r="P68" s="543" t="s">
        <v>182</v>
      </c>
      <c r="Q68" s="543" t="s">
        <v>182</v>
      </c>
      <c r="R68" s="543" t="s">
        <v>2187</v>
      </c>
      <c r="S68" s="543" t="s">
        <v>31</v>
      </c>
      <c r="T68" s="543" t="s">
        <v>2188</v>
      </c>
      <c r="U68" s="504">
        <v>2022</v>
      </c>
      <c r="V68" s="504"/>
      <c r="W68" s="504">
        <v>1</v>
      </c>
      <c r="X68" s="504"/>
      <c r="Y68" s="504"/>
      <c r="Z68" s="504"/>
      <c r="AA68" s="504"/>
      <c r="AB68" s="298"/>
      <c r="AC68" s="298"/>
      <c r="AD68" s="298"/>
      <c r="AE68" s="24">
        <f t="shared" si="0"/>
        <v>0</v>
      </c>
      <c r="AF68" s="589"/>
      <c r="AG68" s="545">
        <v>44578</v>
      </c>
      <c r="AH68" s="670">
        <v>44771</v>
      </c>
      <c r="AI68" s="504"/>
      <c r="AJ68" s="298">
        <v>0.68</v>
      </c>
      <c r="AK68" s="298">
        <v>0.42</v>
      </c>
      <c r="AL68" s="298">
        <v>0.6</v>
      </c>
      <c r="AM68" s="669">
        <f t="shared" si="1"/>
        <v>8.0000000000000071E-2</v>
      </c>
      <c r="AN68" s="25">
        <f t="shared" si="2"/>
        <v>193</v>
      </c>
      <c r="AO68" s="291">
        <f t="shared" si="3"/>
        <v>-44578</v>
      </c>
      <c r="AP68" s="732">
        <f t="shared" si="4"/>
        <v>-231.97409326424869</v>
      </c>
      <c r="AQ68" s="299"/>
      <c r="AR68" s="299"/>
      <c r="AS68" s="642"/>
      <c r="AT68" s="746">
        <v>0</v>
      </c>
      <c r="AU68" s="746">
        <v>10700</v>
      </c>
      <c r="AV68" s="746">
        <f t="shared" si="11"/>
        <v>0</v>
      </c>
      <c r="AW68" s="24">
        <f t="shared" si="7"/>
        <v>-1</v>
      </c>
      <c r="AX68" s="504"/>
      <c r="AY68" s="25">
        <f>HLOOKUP(J68,Pesos!$C$4:$H$8,3,FALSE)*AX68</f>
        <v>0</v>
      </c>
      <c r="AZ68" s="504"/>
      <c r="BA68" s="25">
        <f>HLOOKUP(J68,Pesos!$C$4:$H$8,4,FALSE)*AZ68</f>
        <v>0</v>
      </c>
      <c r="BB68" s="504"/>
      <c r="BC68" s="25">
        <f>HLOOKUP(J68,Pesos!$C$4:$H$8,5,FALSE)*BB68</f>
        <v>0</v>
      </c>
      <c r="BD68" s="123">
        <f t="shared" si="8"/>
        <v>0</v>
      </c>
      <c r="BE68" s="543"/>
      <c r="BF68" s="716">
        <f>VLOOKUP(P68,Pases_Produccion_22_10!$Q$7:$R$23,2,FALSE)</f>
        <v>0.97187499999999993</v>
      </c>
      <c r="BG68" s="591"/>
      <c r="BH68" s="591"/>
      <c r="BI68" s="591"/>
      <c r="BJ68" s="591"/>
      <c r="BK68" s="591"/>
      <c r="BL68" s="591"/>
      <c r="BM68" s="591"/>
      <c r="BN68" s="591"/>
      <c r="BO68" s="591"/>
      <c r="BP68" s="591"/>
      <c r="BQ68" s="591"/>
      <c r="BR68" s="591"/>
      <c r="BS68" s="591"/>
      <c r="BT68" s="591"/>
      <c r="BU68" s="591"/>
      <c r="BV68" s="591"/>
      <c r="BW68" s="591"/>
      <c r="BX68" s="591"/>
      <c r="BY68" s="591"/>
      <c r="BZ68" s="591"/>
      <c r="CA68" s="591"/>
      <c r="CB68" s="591"/>
      <c r="CC68" s="591"/>
      <c r="CD68" s="591"/>
      <c r="CE68" s="591"/>
      <c r="CF68" s="591"/>
      <c r="CG68" s="591"/>
      <c r="CH68" s="591"/>
      <c r="CI68" s="591"/>
      <c r="CJ68" s="591"/>
      <c r="CK68" s="591"/>
      <c r="CL68" s="591"/>
      <c r="CM68" s="591"/>
      <c r="CN68" s="591"/>
      <c r="CO68" s="591"/>
      <c r="CP68" s="591"/>
      <c r="CQ68" s="591"/>
      <c r="CR68" s="591"/>
      <c r="CS68" s="591"/>
      <c r="CT68" s="591"/>
      <c r="CU68" s="591"/>
      <c r="CV68" s="591"/>
      <c r="CW68" s="591"/>
      <c r="CX68" s="591"/>
      <c r="CY68" s="591"/>
      <c r="CZ68" s="591"/>
      <c r="DA68" s="591"/>
      <c r="DB68" s="591"/>
      <c r="DC68" s="591"/>
      <c r="DD68" s="591"/>
      <c r="DE68" s="591"/>
      <c r="DF68" s="591"/>
      <c r="DG68" s="295" t="s">
        <v>1969</v>
      </c>
      <c r="DH68" s="710" t="s">
        <v>2189</v>
      </c>
      <c r="DI68" s="295"/>
      <c r="DJ68" s="19">
        <v>1</v>
      </c>
      <c r="DK68" s="19" t="s">
        <v>2082</v>
      </c>
    </row>
    <row r="69" spans="2:115" ht="82.9">
      <c r="B69" s="20">
        <v>64</v>
      </c>
      <c r="C69" s="288" t="s">
        <v>81</v>
      </c>
      <c r="D69" s="290" t="s">
        <v>1946</v>
      </c>
      <c r="E69" s="635" t="s">
        <v>2190</v>
      </c>
      <c r="F69" s="25" t="s">
        <v>1948</v>
      </c>
      <c r="G69" s="639" t="s">
        <v>2021</v>
      </c>
      <c r="H69" s="292" t="s">
        <v>12</v>
      </c>
      <c r="I69" s="292" t="s">
        <v>5</v>
      </c>
      <c r="J69" s="292" t="s">
        <v>312</v>
      </c>
      <c r="K69" s="292" t="s">
        <v>2031</v>
      </c>
      <c r="L69" s="293" t="s">
        <v>2191</v>
      </c>
      <c r="M69" s="887">
        <v>50652</v>
      </c>
      <c r="N69" s="294">
        <v>0</v>
      </c>
      <c r="O69" s="294">
        <v>0</v>
      </c>
      <c r="P69" s="295" t="s">
        <v>135</v>
      </c>
      <c r="Q69" s="295" t="s">
        <v>227</v>
      </c>
      <c r="R69" s="295" t="s">
        <v>2192</v>
      </c>
      <c r="S69" s="295" t="s">
        <v>45</v>
      </c>
      <c r="T69" s="295" t="s">
        <v>2036</v>
      </c>
      <c r="U69" s="291">
        <v>2022</v>
      </c>
      <c r="V69" s="291">
        <v>2023</v>
      </c>
      <c r="W69" s="653"/>
      <c r="X69" s="25"/>
      <c r="Y69" s="654">
        <v>44655</v>
      </c>
      <c r="Z69" s="297">
        <v>44767</v>
      </c>
      <c r="AA69" s="297">
        <v>44767</v>
      </c>
      <c r="AB69" s="298">
        <v>1</v>
      </c>
      <c r="AC69" s="298">
        <v>0.85</v>
      </c>
      <c r="AD69" s="298">
        <v>1</v>
      </c>
      <c r="AE69" s="24">
        <f t="shared" si="0"/>
        <v>0</v>
      </c>
      <c r="AF69" s="296"/>
      <c r="AG69" s="297">
        <v>44767</v>
      </c>
      <c r="AH69" s="297">
        <v>44949</v>
      </c>
      <c r="AI69" s="291"/>
      <c r="AJ69" s="298">
        <v>0</v>
      </c>
      <c r="AK69" s="298">
        <v>0</v>
      </c>
      <c r="AL69" s="298">
        <v>0</v>
      </c>
      <c r="AM69" s="298">
        <f t="shared" si="1"/>
        <v>0</v>
      </c>
      <c r="AN69" s="25">
        <f t="shared" si="2"/>
        <v>182</v>
      </c>
      <c r="AO69" s="291">
        <f t="shared" si="3"/>
        <v>-44767</v>
      </c>
      <c r="AP69" s="732">
        <f t="shared" si="4"/>
        <v>-246.97252747252747</v>
      </c>
      <c r="AQ69" s="299"/>
      <c r="AR69" s="299"/>
      <c r="AS69" s="639"/>
      <c r="AT69" s="300">
        <v>0</v>
      </c>
      <c r="AU69" s="26">
        <f t="shared" si="10"/>
        <v>50652</v>
      </c>
      <c r="AV69" s="663">
        <f t="shared" si="11"/>
        <v>0</v>
      </c>
      <c r="AW69" s="24">
        <f t="shared" si="7"/>
        <v>-1</v>
      </c>
      <c r="AX69" s="291"/>
      <c r="AY69" s="25">
        <f>HLOOKUP(J69,Pesos!$C$4:$H$8,3,FALSE)*AX69</f>
        <v>0</v>
      </c>
      <c r="AZ69" s="291"/>
      <c r="BA69" s="25">
        <f>HLOOKUP(J69,Pesos!$C$4:$H$8,4,FALSE)*AZ69</f>
        <v>0</v>
      </c>
      <c r="BB69" s="291"/>
      <c r="BC69" s="25">
        <f>HLOOKUP(J69,Pesos!$C$4:$H$8,5,FALSE)*BB69</f>
        <v>0</v>
      </c>
      <c r="BD69" s="123">
        <f t="shared" si="8"/>
        <v>0</v>
      </c>
      <c r="BE69" s="295"/>
      <c r="BF69" s="716">
        <f>VLOOKUP(P69,Pases_Produccion_22_10!$Q$7:$R$23,2,FALSE)</f>
        <v>1</v>
      </c>
      <c r="BG69" s="591"/>
      <c r="BH69" s="591"/>
      <c r="BI69" s="591"/>
      <c r="BJ69" s="591"/>
      <c r="BK69" s="591"/>
      <c r="BL69" s="591"/>
      <c r="BM69" s="591"/>
      <c r="BN69" s="591"/>
      <c r="BO69" s="591"/>
      <c r="BP69" s="591"/>
      <c r="BQ69" s="591"/>
      <c r="BR69" s="591"/>
      <c r="BS69" s="591"/>
      <c r="BT69" s="591"/>
      <c r="BU69" s="591"/>
      <c r="BV69" s="591"/>
      <c r="BW69" s="591"/>
      <c r="BX69" s="591"/>
      <c r="BY69" s="591"/>
      <c r="BZ69" s="591"/>
      <c r="CA69" s="591"/>
      <c r="CB69" s="591">
        <v>0.5</v>
      </c>
      <c r="CC69" s="591">
        <v>0.15</v>
      </c>
      <c r="CD69" s="591"/>
      <c r="CE69" s="591"/>
      <c r="CF69" s="591"/>
      <c r="CG69" s="591"/>
      <c r="CH69" s="591"/>
      <c r="CI69" s="591"/>
      <c r="CJ69" s="591"/>
      <c r="CK69" s="591"/>
      <c r="CL69" s="591"/>
      <c r="CM69" s="591"/>
      <c r="CN69" s="591"/>
      <c r="CO69" s="591"/>
      <c r="CP69" s="591"/>
      <c r="CQ69" s="591"/>
      <c r="CR69" s="591"/>
      <c r="CS69" s="591"/>
      <c r="CT69" s="591"/>
      <c r="CU69" s="591"/>
      <c r="CV69" s="591"/>
      <c r="CW69" s="591"/>
      <c r="CX69" s="591"/>
      <c r="CY69" s="591"/>
      <c r="CZ69" s="591"/>
      <c r="DA69" s="591"/>
      <c r="DB69" s="591"/>
      <c r="DC69" s="591"/>
      <c r="DD69" s="591"/>
      <c r="DE69" s="591"/>
      <c r="DF69" s="591"/>
      <c r="DG69" s="295" t="s">
        <v>2145</v>
      </c>
      <c r="DH69" s="295" t="s">
        <v>2193</v>
      </c>
      <c r="DI69" s="295" t="s">
        <v>1992</v>
      </c>
      <c r="DK69" s="19" t="s">
        <v>2194</v>
      </c>
    </row>
    <row r="70" spans="2:115" ht="69">
      <c r="B70" s="20">
        <v>65</v>
      </c>
      <c r="C70" s="288" t="s">
        <v>81</v>
      </c>
      <c r="D70" s="290" t="s">
        <v>1946</v>
      </c>
      <c r="E70" s="635" t="s">
        <v>2195</v>
      </c>
      <c r="F70" s="25" t="s">
        <v>1948</v>
      </c>
      <c r="G70" s="639" t="s">
        <v>2021</v>
      </c>
      <c r="H70" s="292" t="s">
        <v>24</v>
      </c>
      <c r="I70" s="292" t="s">
        <v>5</v>
      </c>
      <c r="J70" s="292" t="s">
        <v>312</v>
      </c>
      <c r="K70" s="292" t="s">
        <v>1960</v>
      </c>
      <c r="L70" s="293" t="s">
        <v>2196</v>
      </c>
      <c r="M70" s="294">
        <v>5000</v>
      </c>
      <c r="N70" s="294">
        <v>0</v>
      </c>
      <c r="O70" s="294">
        <v>0</v>
      </c>
      <c r="P70" s="295" t="s">
        <v>227</v>
      </c>
      <c r="Q70" s="295" t="s">
        <v>227</v>
      </c>
      <c r="R70" s="295" t="s">
        <v>2149</v>
      </c>
      <c r="S70" s="295" t="s">
        <v>73</v>
      </c>
      <c r="T70" s="295" t="s">
        <v>1775</v>
      </c>
      <c r="U70" s="291">
        <v>2022</v>
      </c>
      <c r="V70" s="291">
        <v>2022</v>
      </c>
      <c r="W70" s="291"/>
      <c r="X70" s="579"/>
      <c r="Y70" s="291"/>
      <c r="Z70" s="291"/>
      <c r="AA70" s="291"/>
      <c r="AB70" s="298"/>
      <c r="AC70" s="298"/>
      <c r="AD70" s="298"/>
      <c r="AE70" s="24">
        <f t="shared" si="0"/>
        <v>0</v>
      </c>
      <c r="AF70" s="592"/>
      <c r="AG70" s="297"/>
      <c r="AH70" s="297"/>
      <c r="AI70" s="291"/>
      <c r="AJ70" s="298"/>
      <c r="AK70" s="298"/>
      <c r="AL70" s="298"/>
      <c r="AM70" s="298">
        <f t="shared" si="1"/>
        <v>0</v>
      </c>
      <c r="AN70" s="25">
        <f t="shared" si="2"/>
        <v>0</v>
      </c>
      <c r="AO70" s="291">
        <f t="shared" si="3"/>
        <v>0</v>
      </c>
      <c r="AP70" s="732" t="e">
        <f t="shared" si="4"/>
        <v>#DIV/0!</v>
      </c>
      <c r="AQ70" s="299"/>
      <c r="AR70" s="299"/>
      <c r="AS70" s="639"/>
      <c r="AT70" s="300">
        <v>0</v>
      </c>
      <c r="AU70" s="26">
        <f t="shared" si="10"/>
        <v>5000</v>
      </c>
      <c r="AV70" s="663">
        <f t="shared" si="11"/>
        <v>0</v>
      </c>
      <c r="AW70" s="24">
        <f t="shared" si="7"/>
        <v>-1</v>
      </c>
      <c r="AX70" s="291"/>
      <c r="AY70" s="25">
        <f>HLOOKUP(J70,Pesos!$C$4:$H$8,3,FALSE)*AX70</f>
        <v>0</v>
      </c>
      <c r="AZ70" s="291"/>
      <c r="BA70" s="25">
        <f>HLOOKUP(J70,Pesos!$C$4:$H$8,4,FALSE)*AZ70</f>
        <v>0</v>
      </c>
      <c r="BB70" s="291"/>
      <c r="BC70" s="25">
        <f>HLOOKUP(J70,Pesos!$C$4:$H$8,5,FALSE)*BB70</f>
        <v>0</v>
      </c>
      <c r="BD70" s="123">
        <f t="shared" si="8"/>
        <v>0</v>
      </c>
      <c r="BE70" s="295"/>
      <c r="BF70" s="716">
        <f>VLOOKUP(P70,Pases_Produccion_22_10!$Q$7:$R$23,2,FALSE)</f>
        <v>1</v>
      </c>
      <c r="BG70" s="591"/>
      <c r="BH70" s="591"/>
      <c r="BI70" s="591"/>
      <c r="BJ70" s="591"/>
      <c r="BK70" s="591"/>
      <c r="BL70" s="591"/>
      <c r="BM70" s="591"/>
      <c r="BN70" s="591"/>
      <c r="BO70" s="591"/>
      <c r="BP70" s="591"/>
      <c r="BQ70" s="591"/>
      <c r="BR70" s="591"/>
      <c r="BS70" s="591"/>
      <c r="BT70" s="591"/>
      <c r="BU70" s="591"/>
      <c r="BV70" s="591"/>
      <c r="BW70" s="591"/>
      <c r="BX70" s="591"/>
      <c r="BY70" s="591"/>
      <c r="BZ70" s="591"/>
      <c r="CA70" s="591"/>
      <c r="CB70" s="591"/>
      <c r="CC70" s="591"/>
      <c r="CD70" s="591"/>
      <c r="CE70" s="591"/>
      <c r="CF70" s="591"/>
      <c r="CG70" s="591"/>
      <c r="CH70" s="591"/>
      <c r="CI70" s="591"/>
      <c r="CJ70" s="591"/>
      <c r="CK70" s="591"/>
      <c r="CL70" s="591"/>
      <c r="CM70" s="591"/>
      <c r="CN70" s="591"/>
      <c r="CO70" s="591"/>
      <c r="CP70" s="591"/>
      <c r="CQ70" s="591"/>
      <c r="CR70" s="591"/>
      <c r="CS70" s="591"/>
      <c r="CT70" s="591"/>
      <c r="CU70" s="591"/>
      <c r="CV70" s="591"/>
      <c r="CW70" s="591"/>
      <c r="CX70" s="591"/>
      <c r="CY70" s="591"/>
      <c r="CZ70" s="591"/>
      <c r="DA70" s="591"/>
      <c r="DB70" s="591"/>
      <c r="DC70" s="591"/>
      <c r="DD70" s="591"/>
      <c r="DE70" s="591"/>
      <c r="DF70" s="591"/>
      <c r="DG70" s="295" t="s">
        <v>2145</v>
      </c>
      <c r="DH70" s="295" t="s">
        <v>2197</v>
      </c>
      <c r="DI70" s="295"/>
    </row>
    <row r="71" spans="2:115" s="34" customFormat="1" ht="234.6">
      <c r="B71" s="20">
        <v>66</v>
      </c>
      <c r="C71" s="288" t="s">
        <v>81</v>
      </c>
      <c r="D71" s="290" t="s">
        <v>1946</v>
      </c>
      <c r="E71" s="635"/>
      <c r="F71" s="25" t="s">
        <v>1948</v>
      </c>
      <c r="G71" s="639" t="s">
        <v>2021</v>
      </c>
      <c r="H71" s="292" t="s">
        <v>12</v>
      </c>
      <c r="I71" s="292" t="s">
        <v>13</v>
      </c>
      <c r="J71" s="292" t="s">
        <v>312</v>
      </c>
      <c r="K71" s="292" t="s">
        <v>1960</v>
      </c>
      <c r="L71" s="301" t="s">
        <v>2198</v>
      </c>
      <c r="M71" s="294">
        <v>5000</v>
      </c>
      <c r="N71" s="294">
        <v>0</v>
      </c>
      <c r="O71" s="294">
        <v>0</v>
      </c>
      <c r="P71" s="292" t="s">
        <v>1798</v>
      </c>
      <c r="Q71" s="292" t="s">
        <v>139</v>
      </c>
      <c r="R71" s="292" t="s">
        <v>2199</v>
      </c>
      <c r="S71" s="292" t="s">
        <v>2200</v>
      </c>
      <c r="T71" s="292" t="s">
        <v>2201</v>
      </c>
      <c r="U71" s="291">
        <v>2022</v>
      </c>
      <c r="V71" s="291">
        <v>2022</v>
      </c>
      <c r="W71" s="291">
        <v>1</v>
      </c>
      <c r="X71" s="767"/>
      <c r="Y71" s="767"/>
      <c r="Z71" s="767"/>
      <c r="AA71" s="767"/>
      <c r="AB71" s="669"/>
      <c r="AC71" s="298"/>
      <c r="AD71" s="298"/>
      <c r="AE71" s="24">
        <f t="shared" ref="AE71:AE79" si="14">AB71-AD71</f>
        <v>0</v>
      </c>
      <c r="AF71" s="291"/>
      <c r="AG71" s="621">
        <v>44704</v>
      </c>
      <c r="AH71" s="621">
        <v>44767</v>
      </c>
      <c r="AI71" s="767"/>
      <c r="AJ71" s="669">
        <v>0.7</v>
      </c>
      <c r="AK71" s="298">
        <v>0.6</v>
      </c>
      <c r="AL71" s="298">
        <v>0.65</v>
      </c>
      <c r="AM71" s="298">
        <f t="shared" si="1"/>
        <v>4.9999999999999933E-2</v>
      </c>
      <c r="AN71" s="25">
        <f t="shared" ref="AN71:AN79" si="15">_xlfn.DAYS(AH71,AG71)</f>
        <v>63</v>
      </c>
      <c r="AO71" s="291">
        <f t="shared" ref="AO71:AO79" si="16">_xlfn.DAYS(AI71,AG71)</f>
        <v>-44704</v>
      </c>
      <c r="AP71" s="732">
        <f t="shared" ref="AP71:AP79" si="17">(AO71-AN71)/AN71</f>
        <v>-710.58730158730157</v>
      </c>
      <c r="AQ71" s="299"/>
      <c r="AR71" s="299"/>
      <c r="AS71" s="639"/>
      <c r="AT71" s="300">
        <v>0</v>
      </c>
      <c r="AU71" s="26">
        <f t="shared" ref="AU71:AU103" si="18">M71</f>
        <v>5000</v>
      </c>
      <c r="AV71" s="695">
        <f t="shared" ref="AV71:AV78" si="19">N71</f>
        <v>0</v>
      </c>
      <c r="AW71" s="24">
        <f t="shared" ref="AW71:AW79" si="20">IF(EXACT(AU71,0),0,(AV71-AU71)/AU71)</f>
        <v>-1</v>
      </c>
      <c r="AX71" s="291"/>
      <c r="AY71" s="25">
        <f>HLOOKUP(J71,Pesos!$C$4:$H$8,3,FALSE)*AX71</f>
        <v>0</v>
      </c>
      <c r="AZ71" s="291"/>
      <c r="BA71" s="25">
        <f>HLOOKUP(J71,Pesos!$C$4:$H$8,4,FALSE)*AZ71</f>
        <v>0</v>
      </c>
      <c r="BB71" s="291"/>
      <c r="BC71" s="25">
        <f>HLOOKUP(J71,Pesos!$C$4:$H$8,5,FALSE)*BB71</f>
        <v>0</v>
      </c>
      <c r="BD71" s="123">
        <f t="shared" ref="BD71:BD79" si="21">AY71+BA71+BC71</f>
        <v>0</v>
      </c>
      <c r="BE71" s="292"/>
      <c r="BF71" s="720" t="e">
        <f>VLOOKUP(P71,Pases_Produccion_22_10!$Q$7:$R$23,2,FALSE)</f>
        <v>#N/A</v>
      </c>
      <c r="BG71" s="696"/>
      <c r="BH71" s="696"/>
      <c r="BI71" s="696"/>
      <c r="BJ71" s="696"/>
      <c r="BK71" s="696"/>
      <c r="BL71" s="696"/>
      <c r="BM71" s="696"/>
      <c r="BN71" s="696"/>
      <c r="BO71" s="696"/>
      <c r="BP71" s="696"/>
      <c r="BQ71" s="696"/>
      <c r="BR71" s="696"/>
      <c r="BS71" s="696"/>
      <c r="BT71" s="696"/>
      <c r="BU71" s="696"/>
      <c r="BV71" s="696"/>
      <c r="BW71" s="696"/>
      <c r="BX71" s="696"/>
      <c r="BY71" s="696"/>
      <c r="BZ71" s="696"/>
      <c r="CA71" s="696"/>
      <c r="CB71" s="696"/>
      <c r="CC71" s="696"/>
      <c r="CD71" s="696"/>
      <c r="CE71" s="696"/>
      <c r="CF71" s="696"/>
      <c r="CG71" s="696"/>
      <c r="CH71" s="696"/>
      <c r="CI71" s="696"/>
      <c r="CJ71" s="696"/>
      <c r="CK71" s="696"/>
      <c r="CL71" s="696"/>
      <c r="CM71" s="696"/>
      <c r="CN71" s="696"/>
      <c r="CO71" s="696"/>
      <c r="CP71" s="696"/>
      <c r="CQ71" s="696"/>
      <c r="CR71" s="696"/>
      <c r="CS71" s="696"/>
      <c r="CT71" s="696"/>
      <c r="CU71" s="696"/>
      <c r="CV71" s="696"/>
      <c r="CW71" s="696"/>
      <c r="CX71" s="696"/>
      <c r="CY71" s="696"/>
      <c r="CZ71" s="696"/>
      <c r="DA71" s="696"/>
      <c r="DB71" s="696"/>
      <c r="DC71" s="696"/>
      <c r="DD71" s="696"/>
      <c r="DE71" s="696"/>
      <c r="DF71" s="696"/>
      <c r="DG71" s="292" t="s">
        <v>2145</v>
      </c>
      <c r="DH71" s="889" t="s">
        <v>2202</v>
      </c>
      <c r="DI71" s="292" t="s">
        <v>1992</v>
      </c>
    </row>
    <row r="72" spans="2:115" ht="82.9">
      <c r="B72" s="20">
        <v>67</v>
      </c>
      <c r="C72" s="288" t="s">
        <v>81</v>
      </c>
      <c r="D72" s="290" t="s">
        <v>1946</v>
      </c>
      <c r="E72" s="635" t="s">
        <v>2203</v>
      </c>
      <c r="F72" s="25" t="s">
        <v>1948</v>
      </c>
      <c r="G72" s="639" t="s">
        <v>2021</v>
      </c>
      <c r="H72" s="21" t="s">
        <v>16</v>
      </c>
      <c r="I72" s="292" t="s">
        <v>5</v>
      </c>
      <c r="J72" s="292" t="s">
        <v>312</v>
      </c>
      <c r="K72" s="403" t="s">
        <v>2031</v>
      </c>
      <c r="L72" s="610" t="s">
        <v>2204</v>
      </c>
      <c r="M72" s="472">
        <v>1000</v>
      </c>
      <c r="N72" s="294">
        <v>0</v>
      </c>
      <c r="O72" s="294">
        <v>0</v>
      </c>
      <c r="P72" s="249" t="s">
        <v>227</v>
      </c>
      <c r="Q72" s="249" t="s">
        <v>227</v>
      </c>
      <c r="R72" s="249" t="s">
        <v>2205</v>
      </c>
      <c r="S72" s="249" t="s">
        <v>2033</v>
      </c>
      <c r="T72" s="249" t="s">
        <v>228</v>
      </c>
      <c r="U72" s="248">
        <v>2022</v>
      </c>
      <c r="V72" s="248">
        <v>2022</v>
      </c>
      <c r="W72" s="248">
        <v>1</v>
      </c>
      <c r="X72" s="474">
        <v>44655</v>
      </c>
      <c r="Y72" s="474">
        <v>44655</v>
      </c>
      <c r="Z72" s="474">
        <v>44676</v>
      </c>
      <c r="AA72" s="248"/>
      <c r="AB72" s="475">
        <v>0.87</v>
      </c>
      <c r="AC72" s="475">
        <v>0.72</v>
      </c>
      <c r="AD72" s="475">
        <v>0.86</v>
      </c>
      <c r="AE72" s="520">
        <f t="shared" si="14"/>
        <v>1.0000000000000009E-2</v>
      </c>
      <c r="AF72" s="250">
        <v>44708</v>
      </c>
      <c r="AG72" s="474"/>
      <c r="AH72" s="474"/>
      <c r="AI72" s="248"/>
      <c r="AJ72" s="475">
        <v>0</v>
      </c>
      <c r="AK72" s="475">
        <v>0</v>
      </c>
      <c r="AL72" s="475">
        <v>0</v>
      </c>
      <c r="AM72" s="475">
        <f t="shared" ref="AM72:AM79" si="22">AJ72-AL72</f>
        <v>0</v>
      </c>
      <c r="AN72" s="46">
        <f t="shared" si="15"/>
        <v>0</v>
      </c>
      <c r="AO72" s="248">
        <f t="shared" si="16"/>
        <v>0</v>
      </c>
      <c r="AP72" s="892" t="e">
        <f t="shared" si="17"/>
        <v>#DIV/0!</v>
      </c>
      <c r="AQ72" s="299"/>
      <c r="AR72" s="299"/>
      <c r="AS72" s="640"/>
      <c r="AT72" s="476">
        <v>0</v>
      </c>
      <c r="AU72" s="477">
        <f t="shared" si="18"/>
        <v>1000</v>
      </c>
      <c r="AV72" s="663">
        <f t="shared" si="19"/>
        <v>0</v>
      </c>
      <c r="AW72" s="520">
        <f t="shared" si="20"/>
        <v>-1</v>
      </c>
      <c r="AX72" s="248"/>
      <c r="AY72" s="46">
        <f>HLOOKUP(J72,Pesos!$C$4:$H$8,3,FALSE)*AX72</f>
        <v>0</v>
      </c>
      <c r="AZ72" s="248"/>
      <c r="BA72" s="46">
        <f>HLOOKUP(J72,Pesos!$C$4:$H$8,4,FALSE)*AZ72</f>
        <v>0</v>
      </c>
      <c r="BB72" s="248"/>
      <c r="BC72" s="46">
        <f>HLOOKUP(J72,Pesos!$C$4:$H$8,5,FALSE)*BB72</f>
        <v>0</v>
      </c>
      <c r="BD72" s="627">
        <f t="shared" si="21"/>
        <v>0</v>
      </c>
      <c r="BE72" s="249"/>
      <c r="BF72" s="717">
        <f>VLOOKUP(P72,Pases_Produccion_22_10!$Q$7:$R$23,2,FALSE)</f>
        <v>1</v>
      </c>
      <c r="BG72" s="591"/>
      <c r="BH72" s="591"/>
      <c r="BI72" s="591"/>
      <c r="BJ72" s="591"/>
      <c r="BK72" s="591"/>
      <c r="BL72" s="591"/>
      <c r="BM72" s="591"/>
      <c r="BN72" s="591"/>
      <c r="BO72" s="591"/>
      <c r="BP72" s="591"/>
      <c r="BQ72" s="591"/>
      <c r="BR72" s="591"/>
      <c r="BS72" s="591"/>
      <c r="BT72" s="591"/>
      <c r="BU72" s="591"/>
      <c r="BV72" s="591"/>
      <c r="BW72" s="591"/>
      <c r="BX72" s="591"/>
      <c r="BY72" s="591"/>
      <c r="BZ72" s="591"/>
      <c r="CA72" s="591"/>
      <c r="CB72" s="591"/>
      <c r="CC72" s="591"/>
      <c r="CD72" s="591"/>
      <c r="CE72" s="591"/>
      <c r="CF72" s="591"/>
      <c r="CG72" s="591"/>
      <c r="CH72" s="591"/>
      <c r="CI72" s="591"/>
      <c r="CJ72" s="591"/>
      <c r="CK72" s="591"/>
      <c r="CL72" s="591"/>
      <c r="CM72" s="591"/>
      <c r="CN72" s="591"/>
      <c r="CO72" s="591"/>
      <c r="CP72" s="591"/>
      <c r="CQ72" s="591"/>
      <c r="CR72" s="591"/>
      <c r="CS72" s="591"/>
      <c r="CT72" s="591"/>
      <c r="CU72" s="591"/>
      <c r="CV72" s="591"/>
      <c r="CW72" s="591"/>
      <c r="CX72" s="591"/>
      <c r="CY72" s="591"/>
      <c r="CZ72" s="591"/>
      <c r="DA72" s="591"/>
      <c r="DB72" s="591"/>
      <c r="DC72" s="591"/>
      <c r="DD72" s="591"/>
      <c r="DE72" s="591"/>
      <c r="DF72" s="591"/>
      <c r="DG72" s="295" t="s">
        <v>2145</v>
      </c>
      <c r="DH72" s="295" t="s">
        <v>2206</v>
      </c>
      <c r="DI72" s="295" t="s">
        <v>1992</v>
      </c>
    </row>
    <row r="73" spans="2:115" ht="27.6">
      <c r="B73" s="20">
        <v>68</v>
      </c>
      <c r="C73" s="402" t="s">
        <v>81</v>
      </c>
      <c r="D73" s="609" t="s">
        <v>1946</v>
      </c>
      <c r="E73" s="636" t="s">
        <v>2124</v>
      </c>
      <c r="F73" s="25" t="s">
        <v>82</v>
      </c>
      <c r="G73" s="640" t="s">
        <v>1802</v>
      </c>
      <c r="H73" s="21" t="s">
        <v>20</v>
      </c>
      <c r="I73" s="403" t="s">
        <v>23</v>
      </c>
      <c r="J73" s="403" t="s">
        <v>312</v>
      </c>
      <c r="K73" s="403" t="s">
        <v>2031</v>
      </c>
      <c r="L73" s="610" t="s">
        <v>2207</v>
      </c>
      <c r="M73" s="665">
        <v>0</v>
      </c>
      <c r="N73" s="665">
        <v>0</v>
      </c>
      <c r="O73" s="665">
        <v>0</v>
      </c>
      <c r="P73" s="249" t="s">
        <v>227</v>
      </c>
      <c r="Q73" s="249" t="s">
        <v>227</v>
      </c>
      <c r="R73" s="249" t="s">
        <v>2208</v>
      </c>
      <c r="S73" s="249" t="s">
        <v>2209</v>
      </c>
      <c r="T73" s="249" t="s">
        <v>2210</v>
      </c>
      <c r="U73" s="248">
        <v>2022</v>
      </c>
      <c r="V73" s="248">
        <v>2022</v>
      </c>
      <c r="W73" s="248">
        <v>1</v>
      </c>
      <c r="X73" s="474">
        <v>44576</v>
      </c>
      <c r="Y73" s="474">
        <v>44576</v>
      </c>
      <c r="Z73" s="474">
        <v>44589</v>
      </c>
      <c r="AA73" s="474">
        <v>44589</v>
      </c>
      <c r="AB73" s="475">
        <v>1</v>
      </c>
      <c r="AC73" s="475">
        <v>1</v>
      </c>
      <c r="AD73" s="475">
        <v>1</v>
      </c>
      <c r="AE73" s="475">
        <f t="shared" si="14"/>
        <v>0</v>
      </c>
      <c r="AF73" s="250">
        <v>44595</v>
      </c>
      <c r="AG73" s="474">
        <v>44595</v>
      </c>
      <c r="AH73" s="474">
        <v>44631</v>
      </c>
      <c r="AI73" s="474">
        <v>44631</v>
      </c>
      <c r="AJ73" s="475">
        <v>1</v>
      </c>
      <c r="AK73" s="475">
        <v>1</v>
      </c>
      <c r="AL73" s="475">
        <v>1</v>
      </c>
      <c r="AM73" s="475">
        <f t="shared" si="22"/>
        <v>0</v>
      </c>
      <c r="AN73" s="248">
        <f t="shared" si="15"/>
        <v>36</v>
      </c>
      <c r="AO73" s="248">
        <f t="shared" si="16"/>
        <v>36</v>
      </c>
      <c r="AP73" s="892">
        <f t="shared" si="17"/>
        <v>0</v>
      </c>
      <c r="AQ73" s="299"/>
      <c r="AR73" s="299"/>
      <c r="AS73" s="640"/>
      <c r="AT73" s="476">
        <v>0</v>
      </c>
      <c r="AU73" s="476">
        <f t="shared" si="18"/>
        <v>0</v>
      </c>
      <c r="AV73" s="665">
        <f t="shared" si="19"/>
        <v>0</v>
      </c>
      <c r="AW73" s="475">
        <f t="shared" si="20"/>
        <v>0</v>
      </c>
      <c r="AX73" s="248">
        <v>0</v>
      </c>
      <c r="AY73" s="248">
        <f>HLOOKUP(J73,Pesos!$C$4:$H$8,3,FALSE)*AX73</f>
        <v>0</v>
      </c>
      <c r="AZ73" s="248">
        <v>0</v>
      </c>
      <c r="BA73" s="248">
        <f>HLOOKUP(J73,Pesos!$C$4:$H$8,4,FALSE)*AZ73</f>
        <v>0</v>
      </c>
      <c r="BB73" s="248">
        <v>0</v>
      </c>
      <c r="BC73" s="248">
        <f>HLOOKUP(J73,Pesos!$C$4:$H$8,5,FALSE)*BB73</f>
        <v>0</v>
      </c>
      <c r="BD73" s="248">
        <f t="shared" si="21"/>
        <v>0</v>
      </c>
      <c r="BE73" s="249"/>
      <c r="BF73" s="717">
        <f>VLOOKUP(P73,Pases_Produccion_22_10!$Q$7:$R$23,2,FALSE)</f>
        <v>1</v>
      </c>
      <c r="BG73" s="591"/>
      <c r="BH73" s="591"/>
      <c r="BI73" s="591"/>
      <c r="BJ73" s="591"/>
      <c r="BK73" s="591"/>
      <c r="BL73" s="591"/>
      <c r="BM73" s="591"/>
      <c r="BN73" s="591"/>
      <c r="BO73" s="591"/>
      <c r="BP73" s="591"/>
      <c r="BQ73" s="591"/>
      <c r="BR73" s="591"/>
      <c r="BS73" s="591"/>
      <c r="BT73" s="591"/>
      <c r="BU73" s="591"/>
      <c r="BV73" s="591"/>
      <c r="BW73" s="591"/>
      <c r="BX73" s="591"/>
      <c r="BY73" s="591"/>
      <c r="BZ73" s="591"/>
      <c r="CA73" s="591"/>
      <c r="CB73" s="591"/>
      <c r="CC73" s="591"/>
      <c r="CD73" s="591"/>
      <c r="CE73" s="591"/>
      <c r="CF73" s="591"/>
      <c r="CG73" s="591"/>
      <c r="CH73" s="591"/>
      <c r="CI73" s="591"/>
      <c r="CJ73" s="591"/>
      <c r="CK73" s="591"/>
      <c r="CL73" s="591"/>
      <c r="CM73" s="591"/>
      <c r="CN73" s="591"/>
      <c r="CO73" s="591"/>
      <c r="CP73" s="591"/>
      <c r="CQ73" s="591"/>
      <c r="CR73" s="591"/>
      <c r="CS73" s="591"/>
      <c r="CT73" s="591"/>
      <c r="CU73" s="591"/>
      <c r="CV73" s="591"/>
      <c r="CW73" s="591"/>
      <c r="CX73" s="591"/>
      <c r="CY73" s="591"/>
      <c r="CZ73" s="591"/>
      <c r="DA73" s="591"/>
      <c r="DB73" s="591"/>
      <c r="DC73" s="591"/>
      <c r="DD73" s="591"/>
      <c r="DE73" s="591"/>
      <c r="DF73" s="591"/>
      <c r="DG73" s="295">
        <v>2022</v>
      </c>
      <c r="DH73" s="295" t="s">
        <v>2211</v>
      </c>
      <c r="DI73" s="295"/>
    </row>
    <row r="74" spans="2:115" ht="42" customHeight="1">
      <c r="B74" s="20">
        <v>69</v>
      </c>
      <c r="C74" s="288" t="s">
        <v>81</v>
      </c>
      <c r="D74" s="290" t="s">
        <v>1946</v>
      </c>
      <c r="E74" s="635" t="s">
        <v>2124</v>
      </c>
      <c r="F74" s="25" t="s">
        <v>82</v>
      </c>
      <c r="G74" s="639" t="s">
        <v>1802</v>
      </c>
      <c r="H74" s="292" t="s">
        <v>12</v>
      </c>
      <c r="I74" s="292" t="s">
        <v>5</v>
      </c>
      <c r="J74" s="292" t="s">
        <v>312</v>
      </c>
      <c r="K74" s="292" t="s">
        <v>2031</v>
      </c>
      <c r="L74" s="293" t="s">
        <v>2212</v>
      </c>
      <c r="M74" s="678">
        <v>0</v>
      </c>
      <c r="N74" s="678">
        <v>0</v>
      </c>
      <c r="O74" s="678">
        <v>0</v>
      </c>
      <c r="P74" s="295" t="s">
        <v>227</v>
      </c>
      <c r="Q74" s="295" t="s">
        <v>227</v>
      </c>
      <c r="R74" s="295" t="s">
        <v>2208</v>
      </c>
      <c r="S74" s="295" t="s">
        <v>2209</v>
      </c>
      <c r="T74" s="295" t="s">
        <v>2210</v>
      </c>
      <c r="U74" s="291">
        <v>2022</v>
      </c>
      <c r="V74" s="291">
        <v>2022</v>
      </c>
      <c r="W74" s="291">
        <v>1</v>
      </c>
      <c r="X74" s="297">
        <v>44634</v>
      </c>
      <c r="Y74" s="297">
        <v>44634</v>
      </c>
      <c r="Z74" s="297">
        <v>44651</v>
      </c>
      <c r="AA74" s="297">
        <v>44652</v>
      </c>
      <c r="AB74" s="298">
        <v>1</v>
      </c>
      <c r="AC74" s="298">
        <v>1</v>
      </c>
      <c r="AD74" s="298">
        <v>1</v>
      </c>
      <c r="AE74" s="298">
        <f t="shared" si="14"/>
        <v>0</v>
      </c>
      <c r="AF74" s="296">
        <v>44655</v>
      </c>
      <c r="AG74" s="297">
        <v>44655</v>
      </c>
      <c r="AH74" s="297">
        <v>44712</v>
      </c>
      <c r="AI74" s="291"/>
      <c r="AJ74" s="298">
        <v>0.87</v>
      </c>
      <c r="AK74" s="298">
        <v>0.78</v>
      </c>
      <c r="AL74" s="298">
        <v>0.84</v>
      </c>
      <c r="AM74" s="298">
        <f t="shared" si="22"/>
        <v>3.0000000000000027E-2</v>
      </c>
      <c r="AN74" s="291">
        <f t="shared" si="15"/>
        <v>57</v>
      </c>
      <c r="AO74" s="291">
        <f t="shared" si="16"/>
        <v>-44655</v>
      </c>
      <c r="AP74" s="732">
        <f t="shared" si="17"/>
        <v>-784.42105263157896</v>
      </c>
      <c r="AQ74" s="299"/>
      <c r="AR74" s="299"/>
      <c r="AS74" s="639"/>
      <c r="AT74" s="300"/>
      <c r="AU74" s="300">
        <f>M74</f>
        <v>0</v>
      </c>
      <c r="AV74" s="678">
        <f>N74</f>
        <v>0</v>
      </c>
      <c r="AW74" s="298">
        <f t="shared" si="20"/>
        <v>0</v>
      </c>
      <c r="AX74" s="291"/>
      <c r="AY74" s="291">
        <f>HLOOKUP(J74,Pesos!$C$4:$H$8,3,FALSE)*AX74</f>
        <v>0</v>
      </c>
      <c r="AZ74" s="291"/>
      <c r="BA74" s="291">
        <f>HLOOKUP(J74,Pesos!$C$4:$H$8,4,FALSE)*AZ74</f>
        <v>0</v>
      </c>
      <c r="BB74" s="291"/>
      <c r="BC74" s="291">
        <f>HLOOKUP(J74,Pesos!$C$4:$H$8,5,FALSE)*BB74</f>
        <v>0</v>
      </c>
      <c r="BD74" s="291">
        <f t="shared" si="21"/>
        <v>0</v>
      </c>
      <c r="BE74" s="295"/>
      <c r="BF74" s="716">
        <f>VLOOKUP(P74,Pases_Produccion_22_10!$Q$7:$R$23,2,FALSE)</f>
        <v>1</v>
      </c>
      <c r="BG74" s="591"/>
      <c r="BH74" s="591"/>
      <c r="BI74" s="591"/>
      <c r="BJ74" s="591"/>
      <c r="BK74" s="591"/>
      <c r="BL74" s="591"/>
      <c r="BM74" s="591"/>
      <c r="BN74" s="591"/>
      <c r="BO74" s="591"/>
      <c r="BP74" s="591"/>
      <c r="BQ74" s="591"/>
      <c r="BR74" s="591"/>
      <c r="BS74" s="591"/>
      <c r="BT74" s="591"/>
      <c r="BU74" s="591"/>
      <c r="BV74" s="591"/>
      <c r="BW74" s="591"/>
      <c r="BX74" s="591"/>
      <c r="BY74" s="591"/>
      <c r="BZ74" s="591"/>
      <c r="CA74" s="591"/>
      <c r="CB74" s="591"/>
      <c r="CC74" s="591"/>
      <c r="CD74" s="591"/>
      <c r="CE74" s="591"/>
      <c r="CF74" s="591"/>
      <c r="CG74" s="591"/>
      <c r="CH74" s="591"/>
      <c r="CI74" s="591"/>
      <c r="CJ74" s="591"/>
      <c r="CK74" s="591"/>
      <c r="CL74" s="591"/>
      <c r="CM74" s="591"/>
      <c r="CN74" s="591"/>
      <c r="CO74" s="591"/>
      <c r="CP74" s="591"/>
      <c r="CQ74" s="591"/>
      <c r="CR74" s="591"/>
      <c r="CS74" s="591"/>
      <c r="CT74" s="591"/>
      <c r="CU74" s="591"/>
      <c r="CV74" s="591"/>
      <c r="CW74" s="591"/>
      <c r="CX74" s="591"/>
      <c r="CY74" s="591"/>
      <c r="CZ74" s="591"/>
      <c r="DA74" s="591"/>
      <c r="DB74" s="591"/>
      <c r="DC74" s="591"/>
      <c r="DD74" s="591"/>
      <c r="DE74" s="591"/>
      <c r="DF74" s="591"/>
      <c r="DG74" s="295">
        <v>2022</v>
      </c>
      <c r="DH74" s="295" t="s">
        <v>2213</v>
      </c>
      <c r="DI74" s="295"/>
    </row>
    <row r="75" spans="2:115" ht="58.9" customHeight="1">
      <c r="B75" s="20">
        <v>70</v>
      </c>
      <c r="C75" s="288" t="s">
        <v>81</v>
      </c>
      <c r="D75" s="290" t="s">
        <v>1946</v>
      </c>
      <c r="E75" s="635" t="s">
        <v>2124</v>
      </c>
      <c r="F75" s="25" t="s">
        <v>82</v>
      </c>
      <c r="G75" s="639" t="s">
        <v>2021</v>
      </c>
      <c r="H75" s="21" t="s">
        <v>20</v>
      </c>
      <c r="I75" s="580" t="s">
        <v>5</v>
      </c>
      <c r="J75" s="580" t="s">
        <v>168</v>
      </c>
      <c r="K75" s="580" t="s">
        <v>1960</v>
      </c>
      <c r="L75" s="630" t="s">
        <v>2214</v>
      </c>
      <c r="M75" s="678">
        <v>0</v>
      </c>
      <c r="N75" s="678">
        <v>0</v>
      </c>
      <c r="O75" s="678">
        <v>0</v>
      </c>
      <c r="P75" s="583" t="s">
        <v>227</v>
      </c>
      <c r="Q75" s="583" t="s">
        <v>227</v>
      </c>
      <c r="R75" s="583" t="s">
        <v>2215</v>
      </c>
      <c r="S75" s="583" t="s">
        <v>2062</v>
      </c>
      <c r="T75" s="583" t="s">
        <v>2158</v>
      </c>
      <c r="U75" s="291">
        <v>2022</v>
      </c>
      <c r="V75" s="291">
        <v>2022</v>
      </c>
      <c r="W75" s="291">
        <v>1</v>
      </c>
      <c r="X75" s="585">
        <v>44699</v>
      </c>
      <c r="Y75" s="585">
        <v>44704</v>
      </c>
      <c r="Z75" s="585"/>
      <c r="AA75" s="585"/>
      <c r="AB75" s="298">
        <v>0</v>
      </c>
      <c r="AC75" s="298">
        <v>0</v>
      </c>
      <c r="AD75" s="298">
        <v>0</v>
      </c>
      <c r="AE75" s="298">
        <f t="shared" si="14"/>
        <v>0</v>
      </c>
      <c r="AF75" s="624"/>
      <c r="AG75" s="709"/>
      <c r="AH75" s="709"/>
      <c r="AI75" s="737"/>
      <c r="AJ75" s="298">
        <v>0</v>
      </c>
      <c r="AK75" s="298">
        <v>0</v>
      </c>
      <c r="AL75" s="298">
        <v>0</v>
      </c>
      <c r="AM75" s="298">
        <f t="shared" si="22"/>
        <v>0</v>
      </c>
      <c r="AN75" s="291">
        <f t="shared" si="15"/>
        <v>0</v>
      </c>
      <c r="AO75" s="291">
        <f t="shared" si="16"/>
        <v>0</v>
      </c>
      <c r="AP75" s="732" t="e">
        <f t="shared" si="17"/>
        <v>#DIV/0!</v>
      </c>
      <c r="AQ75" s="299"/>
      <c r="AR75" s="299"/>
      <c r="AS75" s="905"/>
      <c r="AT75" s="587"/>
      <c r="AU75" s="300">
        <f>M75</f>
        <v>0</v>
      </c>
      <c r="AV75" s="678">
        <f>N75</f>
        <v>0</v>
      </c>
      <c r="AW75" s="298">
        <f t="shared" si="20"/>
        <v>0</v>
      </c>
      <c r="AX75" s="579"/>
      <c r="AY75" s="291">
        <f>HLOOKUP(J75,Pesos!$C$4:$H$8,3,FALSE)*AX75</f>
        <v>0</v>
      </c>
      <c r="AZ75" s="579"/>
      <c r="BA75" s="291">
        <f>HLOOKUP(J75,Pesos!$C$4:$H$8,4,FALSE)*AZ75</f>
        <v>0</v>
      </c>
      <c r="BB75" s="579"/>
      <c r="BC75" s="291">
        <f>HLOOKUP(J75,Pesos!$C$4:$H$8,5,FALSE)*BB75</f>
        <v>0</v>
      </c>
      <c r="BD75" s="291">
        <f t="shared" si="21"/>
        <v>0</v>
      </c>
      <c r="BE75" s="583"/>
      <c r="BF75" s="716">
        <f>VLOOKUP(P75,Pases_Produccion_22_10!$Q$7:$R$23,2,FALSE)</f>
        <v>1</v>
      </c>
      <c r="BG75" s="591"/>
      <c r="BH75" s="591"/>
      <c r="BI75" s="591"/>
      <c r="BJ75" s="591"/>
      <c r="BK75" s="591"/>
      <c r="BL75" s="591"/>
      <c r="BM75" s="591"/>
      <c r="BN75" s="591"/>
      <c r="BO75" s="591"/>
      <c r="BP75" s="591"/>
      <c r="BQ75" s="591"/>
      <c r="BR75" s="591"/>
      <c r="BS75" s="591"/>
      <c r="BT75" s="591"/>
      <c r="BU75" s="591"/>
      <c r="BV75" s="591"/>
      <c r="BW75" s="591"/>
      <c r="BX75" s="591"/>
      <c r="BY75" s="591"/>
      <c r="BZ75" s="591"/>
      <c r="CA75" s="591"/>
      <c r="CB75" s="591"/>
      <c r="CC75" s="591"/>
      <c r="CD75" s="591"/>
      <c r="CE75" s="591"/>
      <c r="CF75" s="591"/>
      <c r="CG75" s="591"/>
      <c r="CH75" s="591"/>
      <c r="CI75" s="591"/>
      <c r="CJ75" s="591"/>
      <c r="CK75" s="591"/>
      <c r="CL75" s="591"/>
      <c r="CM75" s="591"/>
      <c r="CN75" s="591"/>
      <c r="CO75" s="591"/>
      <c r="CP75" s="591"/>
      <c r="CQ75" s="591"/>
      <c r="CR75" s="591"/>
      <c r="CS75" s="591"/>
      <c r="CT75" s="591"/>
      <c r="CU75" s="591"/>
      <c r="CV75" s="591"/>
      <c r="CW75" s="591"/>
      <c r="CX75" s="591"/>
      <c r="CY75" s="591"/>
      <c r="CZ75" s="591"/>
      <c r="DA75" s="591"/>
      <c r="DB75" s="591"/>
      <c r="DC75" s="591"/>
      <c r="DD75" s="591"/>
      <c r="DE75" s="591"/>
      <c r="DF75" s="591"/>
      <c r="DG75" s="295">
        <v>2022</v>
      </c>
      <c r="DH75" s="295" t="s">
        <v>2216</v>
      </c>
      <c r="DI75" s="295"/>
    </row>
    <row r="76" spans="2:115" ht="27.6">
      <c r="B76" s="20">
        <v>71</v>
      </c>
      <c r="C76" s="288" t="s">
        <v>81</v>
      </c>
      <c r="D76" s="290" t="s">
        <v>1946</v>
      </c>
      <c r="E76" s="635" t="s">
        <v>2217</v>
      </c>
      <c r="F76" s="25" t="s">
        <v>82</v>
      </c>
      <c r="G76" s="639" t="s">
        <v>1802</v>
      </c>
      <c r="H76" s="21" t="s">
        <v>20</v>
      </c>
      <c r="I76" s="580" t="s">
        <v>23</v>
      </c>
      <c r="J76" s="580" t="s">
        <v>168</v>
      </c>
      <c r="K76" s="580" t="s">
        <v>1791</v>
      </c>
      <c r="L76" s="581" t="s">
        <v>2218</v>
      </c>
      <c r="M76" s="677">
        <v>0</v>
      </c>
      <c r="N76" s="677">
        <v>0</v>
      </c>
      <c r="O76" s="677">
        <v>0</v>
      </c>
      <c r="P76" s="583" t="s">
        <v>169</v>
      </c>
      <c r="Q76" s="583" t="s">
        <v>182</v>
      </c>
      <c r="R76" s="583" t="s">
        <v>141</v>
      </c>
      <c r="S76" s="583" t="s">
        <v>38</v>
      </c>
      <c r="T76" s="583" t="s">
        <v>206</v>
      </c>
      <c r="U76" s="579">
        <v>2022</v>
      </c>
      <c r="V76" s="579">
        <v>2022</v>
      </c>
      <c r="W76" s="579">
        <v>1</v>
      </c>
      <c r="X76" s="579"/>
      <c r="Y76" s="585"/>
      <c r="Z76" s="585"/>
      <c r="AA76" s="579"/>
      <c r="AB76" s="586"/>
      <c r="AC76" s="586"/>
      <c r="AD76" s="586"/>
      <c r="AE76" s="500">
        <f t="shared" si="14"/>
        <v>0</v>
      </c>
      <c r="AF76" s="624"/>
      <c r="AG76" s="679">
        <v>44595</v>
      </c>
      <c r="AH76" s="585">
        <v>44686</v>
      </c>
      <c r="AI76" s="585">
        <v>44690</v>
      </c>
      <c r="AJ76" s="586">
        <v>0.97</v>
      </c>
      <c r="AK76" s="586">
        <v>0.91</v>
      </c>
      <c r="AL76" s="586">
        <v>0.97</v>
      </c>
      <c r="AM76" s="625">
        <f t="shared" si="22"/>
        <v>0</v>
      </c>
      <c r="AN76" s="124">
        <f t="shared" si="15"/>
        <v>91</v>
      </c>
      <c r="AO76" s="579">
        <f t="shared" si="16"/>
        <v>95</v>
      </c>
      <c r="AP76" s="893">
        <f t="shared" si="17"/>
        <v>4.3956043956043959E-2</v>
      </c>
      <c r="AQ76" s="299"/>
      <c r="AR76" s="299"/>
      <c r="AS76" s="911"/>
      <c r="AT76" s="746">
        <v>0</v>
      </c>
      <c r="AU76" s="746">
        <f t="shared" si="18"/>
        <v>0</v>
      </c>
      <c r="AV76" s="746">
        <f t="shared" si="19"/>
        <v>0</v>
      </c>
      <c r="AW76" s="500">
        <f t="shared" si="20"/>
        <v>0</v>
      </c>
      <c r="AX76" s="579">
        <v>0</v>
      </c>
      <c r="AY76" s="124">
        <f>HLOOKUP(J76,Pesos!$C$4:$H$8,3,FALSE)*AX76</f>
        <v>0</v>
      </c>
      <c r="AZ76" s="579">
        <v>0</v>
      </c>
      <c r="BA76" s="124">
        <f>HLOOKUP(J76,Pesos!$C$4:$H$8,4,FALSE)*AZ76</f>
        <v>0</v>
      </c>
      <c r="BB76" s="579">
        <v>0</v>
      </c>
      <c r="BC76" s="124">
        <f>HLOOKUP(J76,Pesos!$C$4:$H$8,5,FALSE)*BB76</f>
        <v>0</v>
      </c>
      <c r="BD76" s="628">
        <f t="shared" si="21"/>
        <v>0</v>
      </c>
      <c r="BE76" s="583"/>
      <c r="BF76" s="718">
        <f>VLOOKUP(P76,Pases_Produccion_22_10!$Q$7:$R$23,2,FALSE)</f>
        <v>1</v>
      </c>
      <c r="BG76" s="591"/>
      <c r="BH76" s="591"/>
      <c r="BI76" s="591"/>
      <c r="BJ76" s="591"/>
      <c r="BK76" s="591"/>
      <c r="BL76" s="591"/>
      <c r="BM76" s="591"/>
      <c r="BN76" s="591"/>
      <c r="BO76" s="591"/>
      <c r="BP76" s="591"/>
      <c r="BQ76" s="591"/>
      <c r="BR76" s="591"/>
      <c r="BS76" s="591"/>
      <c r="BT76" s="591"/>
      <c r="BU76" s="591"/>
      <c r="BV76" s="591"/>
      <c r="BW76" s="591"/>
      <c r="BX76" s="591"/>
      <c r="BY76" s="591"/>
      <c r="BZ76" s="591"/>
      <c r="CA76" s="591"/>
      <c r="CB76" s="591"/>
      <c r="CC76" s="591"/>
      <c r="CD76" s="591"/>
      <c r="CE76" s="591"/>
      <c r="CF76" s="591"/>
      <c r="CG76" s="591"/>
      <c r="CH76" s="591"/>
      <c r="CI76" s="591"/>
      <c r="CJ76" s="591"/>
      <c r="CK76" s="591"/>
      <c r="CL76" s="591"/>
      <c r="CM76" s="591"/>
      <c r="CN76" s="591"/>
      <c r="CO76" s="591"/>
      <c r="CP76" s="591"/>
      <c r="CQ76" s="591"/>
      <c r="CR76" s="591"/>
      <c r="CS76" s="591"/>
      <c r="CT76" s="591"/>
      <c r="CU76" s="591"/>
      <c r="CV76" s="591"/>
      <c r="CW76" s="591"/>
      <c r="CX76" s="591"/>
      <c r="CY76" s="591"/>
      <c r="CZ76" s="591"/>
      <c r="DA76" s="591"/>
      <c r="DB76" s="591"/>
      <c r="DC76" s="591"/>
      <c r="DD76" s="591"/>
      <c r="DE76" s="591"/>
      <c r="DF76" s="591"/>
      <c r="DG76" s="295">
        <v>2022</v>
      </c>
      <c r="DH76" s="295" t="s">
        <v>2219</v>
      </c>
      <c r="DI76" s="295"/>
    </row>
    <row r="77" spans="2:115" ht="30" customHeight="1">
      <c r="B77" s="20">
        <v>72</v>
      </c>
      <c r="C77" s="288" t="s">
        <v>81</v>
      </c>
      <c r="D77" s="290" t="s">
        <v>1946</v>
      </c>
      <c r="E77" s="635" t="s">
        <v>2220</v>
      </c>
      <c r="F77" s="25" t="s">
        <v>82</v>
      </c>
      <c r="G77" s="639" t="s">
        <v>1802</v>
      </c>
      <c r="H77" s="21" t="s">
        <v>20</v>
      </c>
      <c r="I77" s="292" t="s">
        <v>23</v>
      </c>
      <c r="J77" s="292" t="s">
        <v>168</v>
      </c>
      <c r="K77" s="292" t="s">
        <v>1791</v>
      </c>
      <c r="L77" s="301" t="s">
        <v>2221</v>
      </c>
      <c r="M77" s="663">
        <v>0</v>
      </c>
      <c r="N77" s="663">
        <v>0</v>
      </c>
      <c r="O77" s="663">
        <v>0</v>
      </c>
      <c r="P77" s="295" t="s">
        <v>169</v>
      </c>
      <c r="Q77" s="295" t="s">
        <v>182</v>
      </c>
      <c r="R77" s="295" t="s">
        <v>142</v>
      </c>
      <c r="S77" s="295" t="s">
        <v>38</v>
      </c>
      <c r="T77" s="295" t="s">
        <v>1957</v>
      </c>
      <c r="U77" s="291">
        <v>2022</v>
      </c>
      <c r="V77" s="291">
        <v>2022</v>
      </c>
      <c r="W77" s="291">
        <v>1</v>
      </c>
      <c r="X77" s="291"/>
      <c r="Y77" s="297"/>
      <c r="Z77" s="297"/>
      <c r="AA77" s="291"/>
      <c r="AB77" s="298"/>
      <c r="AC77" s="298"/>
      <c r="AD77" s="298"/>
      <c r="AE77" s="24">
        <f t="shared" si="14"/>
        <v>0</v>
      </c>
      <c r="AF77" s="296"/>
      <c r="AG77" s="611">
        <v>44608</v>
      </c>
      <c r="AH77" s="297">
        <v>44684</v>
      </c>
      <c r="AI77" s="297">
        <v>44687</v>
      </c>
      <c r="AJ77" s="298">
        <v>0.98</v>
      </c>
      <c r="AK77" s="298">
        <v>0.95</v>
      </c>
      <c r="AL77" s="298">
        <v>0.98</v>
      </c>
      <c r="AM77" s="260">
        <f t="shared" si="22"/>
        <v>0</v>
      </c>
      <c r="AN77" s="25">
        <f t="shared" si="15"/>
        <v>76</v>
      </c>
      <c r="AO77" s="291">
        <f>_xlfn.DAYS(AI77,AG77)</f>
        <v>79</v>
      </c>
      <c r="AP77" s="732">
        <f>(AO77-AN77)/AN77</f>
        <v>3.9473684210526314E-2</v>
      </c>
      <c r="AQ77" s="299"/>
      <c r="AR77" s="299"/>
      <c r="AS77" s="901"/>
      <c r="AT77" s="746">
        <v>0</v>
      </c>
      <c r="AU77" s="746">
        <f t="shared" si="18"/>
        <v>0</v>
      </c>
      <c r="AV77" s="746">
        <f t="shared" si="19"/>
        <v>0</v>
      </c>
      <c r="AW77" s="24">
        <f t="shared" si="20"/>
        <v>0</v>
      </c>
      <c r="AX77" s="291">
        <v>0</v>
      </c>
      <c r="AY77" s="25">
        <f>HLOOKUP(J77,Pesos!$C$4:$H$8,3,FALSE)*AX77</f>
        <v>0</v>
      </c>
      <c r="AZ77" s="291">
        <v>0</v>
      </c>
      <c r="BA77" s="25">
        <f>HLOOKUP(J77,Pesos!$C$4:$H$8,4,FALSE)*AZ77</f>
        <v>0</v>
      </c>
      <c r="BB77" s="291">
        <v>0</v>
      </c>
      <c r="BC77" s="25">
        <f>HLOOKUP(J77,Pesos!$C$4:$H$8,5,FALSE)*BB77</f>
        <v>0</v>
      </c>
      <c r="BD77" s="123">
        <f t="shared" si="21"/>
        <v>0</v>
      </c>
      <c r="BE77" s="295"/>
      <c r="BF77" s="716">
        <f>VLOOKUP(P77,Pases_Produccion_22_10!$Q$7:$R$23,2,FALSE)</f>
        <v>1</v>
      </c>
      <c r="BG77" s="591"/>
      <c r="BH77" s="591"/>
      <c r="BI77" s="591"/>
      <c r="BJ77" s="591"/>
      <c r="BK77" s="591"/>
      <c r="BL77" s="591"/>
      <c r="BM77" s="591"/>
      <c r="BN77" s="591"/>
      <c r="BO77" s="591"/>
      <c r="BP77" s="591"/>
      <c r="BQ77" s="591"/>
      <c r="BR77" s="591"/>
      <c r="BS77" s="591"/>
      <c r="BT77" s="591"/>
      <c r="BU77" s="591"/>
      <c r="BV77" s="591"/>
      <c r="BW77" s="591"/>
      <c r="BX77" s="591"/>
      <c r="BY77" s="591"/>
      <c r="BZ77" s="591"/>
      <c r="CA77" s="591"/>
      <c r="CB77" s="591"/>
      <c r="CC77" s="591"/>
      <c r="CD77" s="591"/>
      <c r="CE77" s="591"/>
      <c r="CF77" s="591"/>
      <c r="CG77" s="591"/>
      <c r="CH77" s="591"/>
      <c r="CI77" s="591"/>
      <c r="CJ77" s="591"/>
      <c r="CK77" s="591"/>
      <c r="CL77" s="591"/>
      <c r="CM77" s="591"/>
      <c r="CN77" s="591"/>
      <c r="CO77" s="591"/>
      <c r="CP77" s="591"/>
      <c r="CQ77" s="591"/>
      <c r="CR77" s="591"/>
      <c r="CS77" s="591"/>
      <c r="CT77" s="591"/>
      <c r="CU77" s="591"/>
      <c r="CV77" s="591"/>
      <c r="CW77" s="591"/>
      <c r="CX77" s="591"/>
      <c r="CY77" s="591"/>
      <c r="CZ77" s="591"/>
      <c r="DA77" s="591"/>
      <c r="DB77" s="591"/>
      <c r="DC77" s="591"/>
      <c r="DD77" s="591"/>
      <c r="DE77" s="591"/>
      <c r="DF77" s="591"/>
      <c r="DG77" s="295">
        <v>2022</v>
      </c>
      <c r="DH77" s="295" t="s">
        <v>2222</v>
      </c>
      <c r="DI77" s="295"/>
    </row>
    <row r="78" spans="2:115" ht="36.75" customHeight="1">
      <c r="B78" s="20">
        <v>73</v>
      </c>
      <c r="C78" s="612" t="s">
        <v>81</v>
      </c>
      <c r="D78" s="290" t="s">
        <v>1946</v>
      </c>
      <c r="E78" s="638" t="s">
        <v>2026</v>
      </c>
      <c r="F78" s="422" t="s">
        <v>1948</v>
      </c>
      <c r="G78" s="643" t="s">
        <v>1979</v>
      </c>
      <c r="H78" s="614" t="s">
        <v>8</v>
      </c>
      <c r="I78" s="614" t="s">
        <v>5</v>
      </c>
      <c r="J78" s="614" t="s">
        <v>312</v>
      </c>
      <c r="K78" s="614" t="s">
        <v>1708</v>
      </c>
      <c r="L78" s="615" t="s">
        <v>1703</v>
      </c>
      <c r="M78" s="663">
        <v>0</v>
      </c>
      <c r="N78" s="663">
        <v>0</v>
      </c>
      <c r="O78" s="663">
        <v>0</v>
      </c>
      <c r="P78" s="616" t="s">
        <v>136</v>
      </c>
      <c r="Q78" s="616" t="s">
        <v>182</v>
      </c>
      <c r="R78" s="616" t="s">
        <v>1787</v>
      </c>
      <c r="S78" s="616" t="s">
        <v>45</v>
      </c>
      <c r="T78" s="616" t="s">
        <v>762</v>
      </c>
      <c r="U78" s="613">
        <v>2022</v>
      </c>
      <c r="V78" s="613">
        <v>2022</v>
      </c>
      <c r="W78" s="613"/>
      <c r="X78" s="613"/>
      <c r="Y78" s="590">
        <v>44620</v>
      </c>
      <c r="Z78" s="590">
        <v>44732</v>
      </c>
      <c r="AA78" s="613"/>
      <c r="AB78" s="683">
        <v>0.82</v>
      </c>
      <c r="AC78" s="618">
        <v>0.82</v>
      </c>
      <c r="AD78" s="618">
        <v>0.82</v>
      </c>
      <c r="AE78" s="24">
        <f t="shared" si="14"/>
        <v>0</v>
      </c>
      <c r="AF78" s="617">
        <v>44742</v>
      </c>
      <c r="AG78" s="693"/>
      <c r="AH78" s="590"/>
      <c r="AI78" s="590"/>
      <c r="AJ78" s="618"/>
      <c r="AK78" s="618"/>
      <c r="AL78" s="618"/>
      <c r="AM78" s="260"/>
      <c r="AN78" s="25"/>
      <c r="AO78" s="291"/>
      <c r="AP78" s="732"/>
      <c r="AQ78" s="299"/>
      <c r="AR78" s="299"/>
      <c r="AS78" s="913"/>
      <c r="AT78" s="746">
        <v>0</v>
      </c>
      <c r="AU78" s="746">
        <v>63000</v>
      </c>
      <c r="AV78" s="746">
        <f t="shared" si="19"/>
        <v>0</v>
      </c>
      <c r="AW78" s="24">
        <f t="shared" si="20"/>
        <v>-1</v>
      </c>
      <c r="AX78" s="613">
        <v>0</v>
      </c>
      <c r="AY78" s="25">
        <f>HLOOKUP(J78,Pesos!$C$4:$H$8,3,FALSE)*AX78</f>
        <v>0</v>
      </c>
      <c r="AZ78" s="613">
        <v>0</v>
      </c>
      <c r="BA78" s="25">
        <f>HLOOKUP(J78,Pesos!$C$4:$H$8,4,FALSE)*AZ78</f>
        <v>0</v>
      </c>
      <c r="BB78" s="613">
        <v>0</v>
      </c>
      <c r="BC78" s="25">
        <f>HLOOKUP(J78,Pesos!$C$4:$H$8,5,FALSE)*BB78</f>
        <v>0</v>
      </c>
      <c r="BD78" s="123">
        <f t="shared" si="21"/>
        <v>0</v>
      </c>
      <c r="BE78" s="616" t="s">
        <v>25</v>
      </c>
      <c r="BF78" s="716">
        <f>VLOOKUP(P78,Pases_Produccion_22_10!$Q$7:$R$23,2,FALSE)</f>
        <v>0.75862068965517238</v>
      </c>
      <c r="BG78" s="591"/>
      <c r="BH78" s="591"/>
      <c r="BI78" s="591"/>
      <c r="BJ78" s="591"/>
      <c r="BK78" s="591"/>
      <c r="BL78" s="591"/>
      <c r="BM78" s="591"/>
      <c r="BN78" s="591"/>
      <c r="BO78" s="591"/>
      <c r="BP78" s="591"/>
      <c r="BQ78" s="591"/>
      <c r="BR78" s="591"/>
      <c r="BS78" s="591"/>
      <c r="BT78" s="591"/>
      <c r="BU78" s="591"/>
      <c r="BV78" s="591"/>
      <c r="BW78" s="591"/>
      <c r="BX78" s="591"/>
      <c r="BY78" s="591"/>
      <c r="BZ78" s="591"/>
      <c r="CA78" s="591"/>
      <c r="CB78" s="591">
        <v>0.12</v>
      </c>
      <c r="CC78" s="591"/>
      <c r="CD78" s="591"/>
      <c r="CE78" s="591"/>
      <c r="CF78" s="591"/>
      <c r="CG78" s="591"/>
      <c r="CH78" s="591"/>
      <c r="CI78" s="591"/>
      <c r="CJ78" s="591"/>
      <c r="CK78" s="591"/>
      <c r="CL78" s="591"/>
      <c r="CM78" s="591"/>
      <c r="CN78" s="591"/>
      <c r="CO78" s="591"/>
      <c r="CP78" s="591"/>
      <c r="CQ78" s="591"/>
      <c r="CR78" s="591"/>
      <c r="CS78" s="591"/>
      <c r="CT78" s="591"/>
      <c r="CU78" s="591"/>
      <c r="CV78" s="591"/>
      <c r="CW78" s="591"/>
      <c r="CX78" s="591"/>
      <c r="CY78" s="591"/>
      <c r="CZ78" s="591"/>
      <c r="DA78" s="591"/>
      <c r="DB78" s="591"/>
      <c r="DC78" s="591"/>
      <c r="DD78" s="591"/>
      <c r="DE78" s="591"/>
      <c r="DF78" s="591"/>
      <c r="DG78" s="295" t="s">
        <v>1951</v>
      </c>
      <c r="DH78" s="710" t="s">
        <v>2223</v>
      </c>
      <c r="DI78" s="295" t="s">
        <v>1992</v>
      </c>
    </row>
    <row r="79" spans="2:115" ht="165.6">
      <c r="B79" s="20">
        <v>74</v>
      </c>
      <c r="C79" s="288" t="s">
        <v>81</v>
      </c>
      <c r="D79" s="290" t="s">
        <v>1946</v>
      </c>
      <c r="E79" s="635" t="s">
        <v>2224</v>
      </c>
      <c r="F79" s="25" t="s">
        <v>1948</v>
      </c>
      <c r="G79" s="639" t="s">
        <v>2021</v>
      </c>
      <c r="H79" s="292" t="s">
        <v>8</v>
      </c>
      <c r="I79" s="292" t="s">
        <v>5</v>
      </c>
      <c r="J79" s="292" t="s">
        <v>312</v>
      </c>
      <c r="K79" s="614" t="s">
        <v>1708</v>
      </c>
      <c r="L79" s="301" t="s">
        <v>1704</v>
      </c>
      <c r="M79" s="663">
        <v>84000</v>
      </c>
      <c r="N79" s="663">
        <v>0</v>
      </c>
      <c r="O79" s="663">
        <v>0</v>
      </c>
      <c r="P79" s="295" t="s">
        <v>182</v>
      </c>
      <c r="Q79" s="295" t="s">
        <v>1962</v>
      </c>
      <c r="R79" s="295" t="s">
        <v>2075</v>
      </c>
      <c r="S79" s="295" t="s">
        <v>2225</v>
      </c>
      <c r="T79" s="295" t="s">
        <v>2226</v>
      </c>
      <c r="U79" s="291">
        <v>2022</v>
      </c>
      <c r="V79" s="291">
        <v>2022</v>
      </c>
      <c r="W79" s="291"/>
      <c r="X79" s="291"/>
      <c r="Y79" s="297">
        <v>44536</v>
      </c>
      <c r="Z79" s="297">
        <v>44722</v>
      </c>
      <c r="AA79" s="291"/>
      <c r="AB79" s="298">
        <v>0.85</v>
      </c>
      <c r="AC79" s="298">
        <v>0.6</v>
      </c>
      <c r="AD79" s="298">
        <v>0.85</v>
      </c>
      <c r="AE79" s="24">
        <f t="shared" si="14"/>
        <v>0</v>
      </c>
      <c r="AF79" s="296"/>
      <c r="AG79" s="297"/>
      <c r="AH79" s="296"/>
      <c r="AI79" s="297"/>
      <c r="AJ79" s="298"/>
      <c r="AK79" s="298"/>
      <c r="AL79" s="298"/>
      <c r="AM79" s="260">
        <f t="shared" si="22"/>
        <v>0</v>
      </c>
      <c r="AN79" s="25">
        <f t="shared" si="15"/>
        <v>0</v>
      </c>
      <c r="AO79" s="291">
        <f t="shared" si="16"/>
        <v>0</v>
      </c>
      <c r="AP79" s="732" t="e">
        <f t="shared" si="17"/>
        <v>#DIV/0!</v>
      </c>
      <c r="AQ79" s="299"/>
      <c r="AR79" s="299"/>
      <c r="AS79" s="901"/>
      <c r="AT79" s="300"/>
      <c r="AU79" s="663">
        <f t="shared" si="18"/>
        <v>84000</v>
      </c>
      <c r="AV79" s="663">
        <f>N79</f>
        <v>0</v>
      </c>
      <c r="AW79" s="24">
        <f t="shared" si="20"/>
        <v>-1</v>
      </c>
      <c r="AX79" s="291"/>
      <c r="AY79" s="25">
        <f>HLOOKUP(J79,Pesos!$C$4:$H$8,3,FALSE)*AX79</f>
        <v>0</v>
      </c>
      <c r="AZ79" s="291"/>
      <c r="BA79" s="25">
        <f>HLOOKUP(J79,Pesos!$C$4:$H$8,4,FALSE)*AZ79</f>
        <v>0</v>
      </c>
      <c r="BB79" s="291"/>
      <c r="BC79" s="25">
        <f>HLOOKUP(J79,Pesos!$C$4:$H$8,5,FALSE)*BB79</f>
        <v>0</v>
      </c>
      <c r="BD79" s="123">
        <f t="shared" si="21"/>
        <v>0</v>
      </c>
      <c r="BE79" s="295"/>
      <c r="BF79" s="716">
        <f>VLOOKUP(P79,Pases_Produccion_22_10!$Q$7:$R$23,2,FALSE)</f>
        <v>0.97187499999999993</v>
      </c>
      <c r="BG79" s="591"/>
      <c r="BH79" s="591"/>
      <c r="BI79" s="591"/>
      <c r="BJ79" s="591"/>
      <c r="BK79" s="591"/>
      <c r="BL79" s="591"/>
      <c r="BM79" s="591"/>
      <c r="BN79" s="591"/>
      <c r="BO79" s="591"/>
      <c r="BP79" s="591"/>
      <c r="BQ79" s="591"/>
      <c r="BR79" s="591"/>
      <c r="BS79" s="591"/>
      <c r="BT79" s="591"/>
      <c r="BU79" s="591"/>
      <c r="BV79" s="591"/>
      <c r="BW79" s="591"/>
      <c r="BX79" s="591"/>
      <c r="BY79" s="591"/>
      <c r="BZ79" s="591"/>
      <c r="CA79" s="591"/>
      <c r="CB79" s="591"/>
      <c r="CC79" s="591"/>
      <c r="CD79" s="591"/>
      <c r="CE79" s="591"/>
      <c r="CF79" s="591"/>
      <c r="CG79" s="591"/>
      <c r="CH79" s="591"/>
      <c r="CI79" s="591"/>
      <c r="CJ79" s="591"/>
      <c r="CK79" s="591"/>
      <c r="CL79" s="591"/>
      <c r="CM79" s="591"/>
      <c r="CN79" s="591"/>
      <c r="CO79" s="591"/>
      <c r="CP79" s="591"/>
      <c r="CQ79" s="591"/>
      <c r="CR79" s="591"/>
      <c r="CS79" s="591"/>
      <c r="CT79" s="591"/>
      <c r="CU79" s="591"/>
      <c r="CV79" s="591"/>
      <c r="CW79" s="591"/>
      <c r="CX79" s="591"/>
      <c r="CY79" s="591"/>
      <c r="CZ79" s="591"/>
      <c r="DA79" s="591"/>
      <c r="DB79" s="591"/>
      <c r="DC79" s="591"/>
      <c r="DD79" s="591"/>
      <c r="DE79" s="591"/>
      <c r="DF79" s="591"/>
      <c r="DG79" s="295" t="s">
        <v>1951</v>
      </c>
      <c r="DH79" s="710" t="s">
        <v>2227</v>
      </c>
      <c r="DI79" s="295"/>
      <c r="DK79" s="19" t="s">
        <v>2228</v>
      </c>
    </row>
    <row r="80" spans="2:115" ht="179.45">
      <c r="B80" s="20">
        <v>75</v>
      </c>
      <c r="C80" s="288" t="s">
        <v>81</v>
      </c>
      <c r="D80" s="290" t="s">
        <v>1946</v>
      </c>
      <c r="E80" s="635" t="s">
        <v>2229</v>
      </c>
      <c r="F80" s="25" t="s">
        <v>1948</v>
      </c>
      <c r="G80" s="639" t="s">
        <v>2021</v>
      </c>
      <c r="H80" s="292" t="s">
        <v>8</v>
      </c>
      <c r="I80" s="292" t="s">
        <v>5</v>
      </c>
      <c r="J80" s="292" t="s">
        <v>312</v>
      </c>
      <c r="K80" s="614" t="s">
        <v>1708</v>
      </c>
      <c r="L80" s="301" t="s">
        <v>263</v>
      </c>
      <c r="M80" s="663">
        <v>84000</v>
      </c>
      <c r="N80" s="663">
        <v>0</v>
      </c>
      <c r="O80" s="663">
        <v>0</v>
      </c>
      <c r="P80" s="295" t="s">
        <v>182</v>
      </c>
      <c r="Q80" s="295" t="s">
        <v>1962</v>
      </c>
      <c r="R80" s="295" t="s">
        <v>2075</v>
      </c>
      <c r="S80" s="295" t="s">
        <v>2225</v>
      </c>
      <c r="T80" s="295" t="s">
        <v>2226</v>
      </c>
      <c r="U80" s="291">
        <v>2022</v>
      </c>
      <c r="V80" s="291">
        <v>2022</v>
      </c>
      <c r="W80" s="248"/>
      <c r="X80" s="248"/>
      <c r="Y80" s="474">
        <v>44613</v>
      </c>
      <c r="Z80" s="474">
        <v>44767</v>
      </c>
      <c r="AA80" s="248"/>
      <c r="AB80" s="475">
        <v>0.61</v>
      </c>
      <c r="AC80" s="475">
        <v>0.47</v>
      </c>
      <c r="AD80" s="475">
        <v>0.61</v>
      </c>
      <c r="AE80" s="520">
        <v>0</v>
      </c>
      <c r="AF80" s="250"/>
      <c r="AG80" s="474"/>
      <c r="AH80" s="250"/>
      <c r="AI80" s="474"/>
      <c r="AJ80" s="475"/>
      <c r="AK80" s="475"/>
      <c r="AL80" s="475"/>
      <c r="AM80" s="622"/>
      <c r="AN80" s="46"/>
      <c r="AO80" s="248"/>
      <c r="AP80" s="892"/>
      <c r="AQ80" s="299"/>
      <c r="AR80" s="299"/>
      <c r="AS80" s="903"/>
      <c r="AT80" s="476"/>
      <c r="AU80" s="663">
        <f t="shared" si="18"/>
        <v>84000</v>
      </c>
      <c r="AV80" s="663"/>
      <c r="AW80" s="520"/>
      <c r="AX80" s="248"/>
      <c r="AY80" s="46"/>
      <c r="AZ80" s="248"/>
      <c r="BA80" s="46"/>
      <c r="BB80" s="248"/>
      <c r="BC80" s="46"/>
      <c r="BD80" s="627"/>
      <c r="BE80" s="249"/>
      <c r="BF80" s="717"/>
      <c r="BG80" s="591"/>
      <c r="BH80" s="591"/>
      <c r="BI80" s="591"/>
      <c r="BJ80" s="591"/>
      <c r="BK80" s="591"/>
      <c r="BL80" s="591"/>
      <c r="BM80" s="591"/>
      <c r="BN80" s="591"/>
      <c r="BO80" s="591"/>
      <c r="BP80" s="591"/>
      <c r="BQ80" s="591"/>
      <c r="BR80" s="591"/>
      <c r="BS80" s="591"/>
      <c r="BT80" s="591"/>
      <c r="BU80" s="591"/>
      <c r="BV80" s="591"/>
      <c r="BW80" s="591"/>
      <c r="BX80" s="591"/>
      <c r="BY80" s="591"/>
      <c r="BZ80" s="591"/>
      <c r="CA80" s="591"/>
      <c r="CB80" s="591"/>
      <c r="CC80" s="591"/>
      <c r="CD80" s="591"/>
      <c r="CE80" s="591"/>
      <c r="CF80" s="591"/>
      <c r="CG80" s="591"/>
      <c r="CH80" s="591"/>
      <c r="CI80" s="591"/>
      <c r="CJ80" s="591"/>
      <c r="CK80" s="591"/>
      <c r="CL80" s="591"/>
      <c r="CM80" s="591"/>
      <c r="CN80" s="591"/>
      <c r="CO80" s="591"/>
      <c r="CP80" s="591"/>
      <c r="CQ80" s="591"/>
      <c r="CR80" s="591"/>
      <c r="CS80" s="591"/>
      <c r="CT80" s="591"/>
      <c r="CU80" s="591"/>
      <c r="CV80" s="591"/>
      <c r="CW80" s="591"/>
      <c r="CX80" s="591"/>
      <c r="CY80" s="591"/>
      <c r="CZ80" s="591"/>
      <c r="DA80" s="591"/>
      <c r="DB80" s="591"/>
      <c r="DC80" s="591"/>
      <c r="DD80" s="591"/>
      <c r="DE80" s="591"/>
      <c r="DF80" s="591"/>
      <c r="DG80" s="295" t="s">
        <v>2145</v>
      </c>
      <c r="DH80" s="295" t="s">
        <v>2230</v>
      </c>
      <c r="DI80" s="295"/>
    </row>
    <row r="81" spans="2:113" ht="151.9">
      <c r="B81" s="20">
        <v>76</v>
      </c>
      <c r="C81" s="288" t="s">
        <v>81</v>
      </c>
      <c r="D81" s="290" t="s">
        <v>1946</v>
      </c>
      <c r="E81" s="635" t="s">
        <v>2224</v>
      </c>
      <c r="F81" s="25" t="s">
        <v>82</v>
      </c>
      <c r="G81" s="639" t="s">
        <v>2021</v>
      </c>
      <c r="H81" s="292" t="s">
        <v>12</v>
      </c>
      <c r="I81" s="292" t="s">
        <v>5</v>
      </c>
      <c r="J81" s="403" t="s">
        <v>313</v>
      </c>
      <c r="K81" s="288"/>
      <c r="L81" s="301" t="s">
        <v>2231</v>
      </c>
      <c r="M81" s="663">
        <v>0</v>
      </c>
      <c r="N81" s="663">
        <v>0</v>
      </c>
      <c r="O81" s="663">
        <v>0</v>
      </c>
      <c r="P81" s="249" t="s">
        <v>182</v>
      </c>
      <c r="Q81" s="249" t="s">
        <v>1962</v>
      </c>
      <c r="R81" s="249" t="s">
        <v>2075</v>
      </c>
      <c r="S81" s="249" t="s">
        <v>2225</v>
      </c>
      <c r="T81" s="249" t="s">
        <v>2226</v>
      </c>
      <c r="U81" s="248">
        <v>2022</v>
      </c>
      <c r="V81" s="248">
        <v>2022</v>
      </c>
      <c r="W81" s="248"/>
      <c r="X81" s="248"/>
      <c r="Y81" s="474">
        <v>44627</v>
      </c>
      <c r="Z81" s="474">
        <v>44669</v>
      </c>
      <c r="AA81" s="248"/>
      <c r="AB81" s="475">
        <v>7.0000000000000007E-2</v>
      </c>
      <c r="AC81" s="475">
        <v>0</v>
      </c>
      <c r="AD81" s="475">
        <v>7.0000000000000007E-2</v>
      </c>
      <c r="AE81" s="520">
        <f>AB81-AD81</f>
        <v>0</v>
      </c>
      <c r="AF81" s="250"/>
      <c r="AG81" s="474"/>
      <c r="AH81" s="250"/>
      <c r="AI81" s="474"/>
      <c r="AJ81" s="475"/>
      <c r="AK81" s="475"/>
      <c r="AL81" s="475"/>
      <c r="AM81" s="622">
        <f>AJ81-AL81</f>
        <v>0</v>
      </c>
      <c r="AN81" s="46">
        <f>_xlfn.DAYS(AH81,AG81)</f>
        <v>0</v>
      </c>
      <c r="AO81" s="248">
        <f>_xlfn.DAYS(AI81,AG81)</f>
        <v>0</v>
      </c>
      <c r="AP81" s="892" t="e">
        <f>(AO81-AN81)/AN81</f>
        <v>#DIV/0!</v>
      </c>
      <c r="AQ81" s="299"/>
      <c r="AR81" s="299"/>
      <c r="AS81" s="903"/>
      <c r="AT81" s="476"/>
      <c r="AU81" s="663">
        <f t="shared" si="18"/>
        <v>0</v>
      </c>
      <c r="AV81" s="663">
        <f>N81</f>
        <v>0</v>
      </c>
      <c r="AW81" s="520">
        <f>IF(EXACT(AU81,0),0,(AV81-AU81)/AU81)</f>
        <v>0</v>
      </c>
      <c r="AX81" s="248"/>
      <c r="AY81" s="46">
        <f>HLOOKUP(J81,Pesos!$C$4:$H$8,3,FALSE)*AX81</f>
        <v>0</v>
      </c>
      <c r="AZ81" s="248"/>
      <c r="BA81" s="46">
        <f>HLOOKUP(J81,Pesos!$C$4:$H$8,4,FALSE)*AZ81</f>
        <v>0</v>
      </c>
      <c r="BB81" s="248"/>
      <c r="BC81" s="46">
        <f>HLOOKUP(J81,Pesos!$C$4:$H$8,5,FALSE)*BB81</f>
        <v>0</v>
      </c>
      <c r="BD81" s="627">
        <f>AY81+BA81+BC81</f>
        <v>0</v>
      </c>
      <c r="BE81" s="249"/>
      <c r="BF81" s="717">
        <f>VLOOKUP(P81,Pases_Produccion_22_10!$Q$7:$R$23,2,FALSE)</f>
        <v>0.97187499999999993</v>
      </c>
      <c r="BG81" s="591"/>
      <c r="BH81" s="591"/>
      <c r="BI81" s="591"/>
      <c r="BJ81" s="591"/>
      <c r="BK81" s="591"/>
      <c r="BL81" s="591"/>
      <c r="BM81" s="591"/>
      <c r="BN81" s="591"/>
      <c r="BO81" s="591"/>
      <c r="BP81" s="591"/>
      <c r="BQ81" s="591"/>
      <c r="BR81" s="591"/>
      <c r="BS81" s="591"/>
      <c r="BT81" s="591"/>
      <c r="BU81" s="591"/>
      <c r="BV81" s="591"/>
      <c r="BW81" s="591"/>
      <c r="BX81" s="591"/>
      <c r="BY81" s="591"/>
      <c r="BZ81" s="591"/>
      <c r="CA81" s="591"/>
      <c r="CB81" s="591"/>
      <c r="CC81" s="591"/>
      <c r="CD81" s="591"/>
      <c r="CE81" s="591"/>
      <c r="CF81" s="591"/>
      <c r="CG81" s="591"/>
      <c r="CH81" s="591"/>
      <c r="CI81" s="591"/>
      <c r="CJ81" s="591"/>
      <c r="CK81" s="591"/>
      <c r="CL81" s="591"/>
      <c r="CM81" s="591"/>
      <c r="CN81" s="591"/>
      <c r="CO81" s="591"/>
      <c r="CP81" s="591"/>
      <c r="CQ81" s="591"/>
      <c r="CR81" s="591"/>
      <c r="CS81" s="591"/>
      <c r="CT81" s="591"/>
      <c r="CU81" s="591"/>
      <c r="CV81" s="591"/>
      <c r="CW81" s="591"/>
      <c r="CX81" s="591"/>
      <c r="CY81" s="591"/>
      <c r="CZ81" s="591"/>
      <c r="DA81" s="591"/>
      <c r="DB81" s="591"/>
      <c r="DC81" s="591"/>
      <c r="DD81" s="591"/>
      <c r="DE81" s="591"/>
      <c r="DF81" s="591"/>
      <c r="DG81" s="295">
        <v>2022</v>
      </c>
      <c r="DH81" s="295" t="s">
        <v>2232</v>
      </c>
      <c r="DI81" s="295"/>
    </row>
    <row r="82" spans="2:113" ht="55.15">
      <c r="B82" s="20">
        <v>77</v>
      </c>
      <c r="C82" s="288" t="s">
        <v>81</v>
      </c>
      <c r="D82" s="290" t="s">
        <v>1946</v>
      </c>
      <c r="E82" s="635" t="s">
        <v>2229</v>
      </c>
      <c r="F82" s="25" t="s">
        <v>1948</v>
      </c>
      <c r="G82" s="639" t="s">
        <v>2021</v>
      </c>
      <c r="H82" s="21" t="s">
        <v>16</v>
      </c>
      <c r="I82" s="292" t="s">
        <v>5</v>
      </c>
      <c r="J82" s="403" t="s">
        <v>312</v>
      </c>
      <c r="K82" s="644" t="s">
        <v>1791</v>
      </c>
      <c r="L82" s="301" t="s">
        <v>302</v>
      </c>
      <c r="M82" s="663">
        <v>25200</v>
      </c>
      <c r="N82" s="663">
        <v>0</v>
      </c>
      <c r="O82" s="664">
        <v>0</v>
      </c>
      <c r="P82" s="295" t="s">
        <v>169</v>
      </c>
      <c r="Q82" s="616" t="s">
        <v>182</v>
      </c>
      <c r="R82" s="22"/>
      <c r="S82" s="22"/>
      <c r="T82" s="22"/>
      <c r="U82" s="640">
        <v>2022</v>
      </c>
      <c r="V82" s="248">
        <v>2022</v>
      </c>
      <c r="Y82" s="645">
        <v>44696</v>
      </c>
      <c r="Z82" s="645">
        <v>44742</v>
      </c>
      <c r="AB82" s="148">
        <v>0.35</v>
      </c>
      <c r="AC82" s="148">
        <v>0.1</v>
      </c>
      <c r="AD82" s="148">
        <v>0.15</v>
      </c>
      <c r="AE82" s="520"/>
      <c r="AF82" s="376"/>
      <c r="AG82" s="645"/>
      <c r="AH82" s="376"/>
      <c r="AI82" s="645"/>
      <c r="AJ82" s="148"/>
      <c r="AK82" s="148"/>
      <c r="AL82" s="148"/>
      <c r="AM82" s="622"/>
      <c r="AN82" s="46"/>
      <c r="AP82" s="377"/>
      <c r="AQ82" s="299"/>
      <c r="AR82" s="299"/>
      <c r="AS82" s="377"/>
      <c r="AT82" s="646"/>
      <c r="AU82" s="663">
        <f t="shared" si="18"/>
        <v>25200</v>
      </c>
      <c r="AV82" s="663"/>
      <c r="AW82" s="520"/>
      <c r="AY82" s="46"/>
      <c r="BA82" s="46"/>
      <c r="BC82" s="46"/>
      <c r="BD82" s="627"/>
      <c r="BF82" s="647"/>
      <c r="BG82" s="591"/>
      <c r="BH82" s="591"/>
      <c r="BI82" s="591"/>
      <c r="BJ82" s="591"/>
      <c r="BK82" s="591"/>
      <c r="BL82" s="591"/>
      <c r="BM82" s="591"/>
      <c r="BN82" s="591"/>
      <c r="BO82" s="591"/>
      <c r="BP82" s="591"/>
      <c r="BQ82" s="591"/>
      <c r="BR82" s="591"/>
      <c r="BS82" s="591"/>
      <c r="BT82" s="591"/>
      <c r="BU82" s="591"/>
      <c r="BV82" s="591"/>
      <c r="BW82" s="591"/>
      <c r="BX82" s="591"/>
      <c r="BY82" s="591"/>
      <c r="BZ82" s="591"/>
      <c r="CA82" s="591"/>
      <c r="CB82" s="591"/>
      <c r="CC82" s="591"/>
      <c r="CD82" s="591"/>
      <c r="CE82" s="591"/>
      <c r="CF82" s="591"/>
      <c r="CG82" s="591"/>
      <c r="CH82" s="591"/>
      <c r="CI82" s="591"/>
      <c r="CJ82" s="591"/>
      <c r="CK82" s="591"/>
      <c r="CL82" s="591"/>
      <c r="CM82" s="591"/>
      <c r="CN82" s="591"/>
      <c r="CO82" s="591"/>
      <c r="CP82" s="591"/>
      <c r="CQ82" s="591"/>
      <c r="CR82" s="591"/>
      <c r="CS82" s="591"/>
      <c r="CT82" s="591"/>
      <c r="CU82" s="591"/>
      <c r="CV82" s="591"/>
      <c r="CW82" s="591"/>
      <c r="CX82" s="591"/>
      <c r="CY82" s="591"/>
      <c r="CZ82" s="591"/>
      <c r="DA82" s="591"/>
      <c r="DB82" s="591"/>
      <c r="DC82" s="591"/>
      <c r="DD82" s="591"/>
      <c r="DE82" s="591"/>
      <c r="DF82" s="591"/>
      <c r="DG82" s="295" t="s">
        <v>2145</v>
      </c>
      <c r="DH82" s="295" t="s">
        <v>2233</v>
      </c>
      <c r="DI82" s="295"/>
    </row>
    <row r="83" spans="2:113" ht="179.45">
      <c r="B83" s="20">
        <v>78</v>
      </c>
      <c r="C83" s="20" t="s">
        <v>81</v>
      </c>
      <c r="D83" s="149" t="s">
        <v>1946</v>
      </c>
      <c r="E83" s="20" t="s">
        <v>2234</v>
      </c>
      <c r="F83" s="25" t="s">
        <v>1948</v>
      </c>
      <c r="G83" s="639" t="s">
        <v>2021</v>
      </c>
      <c r="H83" s="21" t="s">
        <v>16</v>
      </c>
      <c r="I83" s="21" t="s">
        <v>5</v>
      </c>
      <c r="J83" s="21" t="s">
        <v>168</v>
      </c>
      <c r="K83" s="29" t="s">
        <v>2031</v>
      </c>
      <c r="L83" s="30" t="s">
        <v>2235</v>
      </c>
      <c r="M83" s="663">
        <v>210000</v>
      </c>
      <c r="N83" s="663">
        <v>0</v>
      </c>
      <c r="O83" s="663">
        <v>0</v>
      </c>
      <c r="P83" s="574" t="s">
        <v>182</v>
      </c>
      <c r="Q83" s="574" t="s">
        <v>182</v>
      </c>
      <c r="R83" s="574" t="s">
        <v>1815</v>
      </c>
      <c r="S83" s="574"/>
      <c r="T83" s="574"/>
      <c r="U83" s="248">
        <v>2022</v>
      </c>
      <c r="V83" s="248">
        <v>2022</v>
      </c>
      <c r="W83" s="25">
        <v>1</v>
      </c>
      <c r="X83" s="25"/>
      <c r="Y83" s="23">
        <v>44704</v>
      </c>
      <c r="Z83" s="23">
        <v>44740</v>
      </c>
      <c r="AA83" s="25"/>
      <c r="AB83" s="24">
        <v>0.38</v>
      </c>
      <c r="AC83" s="24">
        <v>0.19</v>
      </c>
      <c r="AD83" s="24">
        <v>0.38</v>
      </c>
      <c r="AE83" s="24">
        <f t="shared" ref="AE83" si="23">AB83-AD83</f>
        <v>0</v>
      </c>
      <c r="AF83" s="27"/>
      <c r="AG83" s="23"/>
      <c r="AH83" s="27"/>
      <c r="AI83" s="27"/>
      <c r="AJ83" s="24"/>
      <c r="AK83" s="24"/>
      <c r="AL83" s="24"/>
      <c r="AM83" s="260"/>
      <c r="AN83" s="25"/>
      <c r="AO83" s="291"/>
      <c r="AP83" s="732"/>
      <c r="AQ83" s="299"/>
      <c r="AR83" s="299"/>
      <c r="AS83" s="897"/>
      <c r="AT83" s="26"/>
      <c r="AU83" s="663">
        <f t="shared" si="18"/>
        <v>210000</v>
      </c>
      <c r="AV83" s="26">
        <f t="shared" ref="AV83" si="24">N83</f>
        <v>0</v>
      </c>
      <c r="AW83" s="24">
        <f t="shared" ref="AW83" si="25">IF(EXACT(AU83,0),0,(AV83-AU83)/AU83)</f>
        <v>-1</v>
      </c>
      <c r="AX83" s="25"/>
      <c r="AY83" s="25"/>
      <c r="AZ83" s="25"/>
      <c r="BA83" s="25"/>
      <c r="BB83" s="25"/>
      <c r="BC83" s="25"/>
      <c r="BD83" s="123"/>
      <c r="BE83" s="22"/>
      <c r="BF83" s="716"/>
      <c r="BG83" s="591"/>
      <c r="BH83" s="591"/>
      <c r="BI83" s="591"/>
      <c r="BJ83" s="591"/>
      <c r="BK83" s="591"/>
      <c r="BL83" s="591"/>
      <c r="BM83" s="591"/>
      <c r="BN83" s="591"/>
      <c r="BO83" s="591"/>
      <c r="BP83" s="591"/>
      <c r="BQ83" s="591"/>
      <c r="BR83" s="591"/>
      <c r="BS83" s="591"/>
      <c r="BT83" s="591"/>
      <c r="BU83" s="591"/>
      <c r="BV83" s="591"/>
      <c r="BW83" s="591"/>
      <c r="BX83" s="591"/>
      <c r="BY83" s="591"/>
      <c r="BZ83" s="591"/>
      <c r="CA83" s="591"/>
      <c r="CB83" s="591"/>
      <c r="CC83" s="591"/>
      <c r="CD83" s="591"/>
      <c r="CE83" s="591"/>
      <c r="CF83" s="591"/>
      <c r="CG83" s="591"/>
      <c r="CH83" s="591"/>
      <c r="CI83" s="591"/>
      <c r="CJ83" s="591"/>
      <c r="CK83" s="591"/>
      <c r="CL83" s="591"/>
      <c r="CM83" s="591"/>
      <c r="CN83" s="591"/>
      <c r="CO83" s="591"/>
      <c r="CP83" s="591"/>
      <c r="CQ83" s="591"/>
      <c r="CR83" s="591"/>
      <c r="CS83" s="591"/>
      <c r="CT83" s="591"/>
      <c r="CU83" s="591"/>
      <c r="CV83" s="591"/>
      <c r="CW83" s="591"/>
      <c r="CX83" s="591"/>
      <c r="CY83" s="591"/>
      <c r="CZ83" s="591"/>
      <c r="DA83" s="591"/>
      <c r="DB83" s="591"/>
      <c r="DC83" s="591"/>
      <c r="DD83" s="591"/>
      <c r="DE83" s="591"/>
      <c r="DF83" s="591"/>
      <c r="DG83" s="295" t="s">
        <v>2145</v>
      </c>
      <c r="DH83" s="295" t="s">
        <v>2236</v>
      </c>
      <c r="DI83" s="295"/>
    </row>
    <row r="84" spans="2:113" ht="124.15">
      <c r="B84" s="20">
        <v>79</v>
      </c>
      <c r="C84" s="20" t="s">
        <v>81</v>
      </c>
      <c r="D84" s="149" t="s">
        <v>1946</v>
      </c>
      <c r="E84" s="20" t="s">
        <v>1973</v>
      </c>
      <c r="F84" s="25" t="s">
        <v>1948</v>
      </c>
      <c r="G84" s="639" t="s">
        <v>2021</v>
      </c>
      <c r="H84" s="21" t="s">
        <v>12</v>
      </c>
      <c r="I84" s="21" t="s">
        <v>5</v>
      </c>
      <c r="J84" s="21" t="s">
        <v>168</v>
      </c>
      <c r="K84" s="29" t="s">
        <v>2031</v>
      </c>
      <c r="L84" s="30" t="s">
        <v>2237</v>
      </c>
      <c r="M84" s="663">
        <v>18900</v>
      </c>
      <c r="N84" s="663">
        <v>0</v>
      </c>
      <c r="O84" s="663">
        <v>0</v>
      </c>
      <c r="P84" s="22" t="s">
        <v>182</v>
      </c>
      <c r="Q84" s="22" t="s">
        <v>182</v>
      </c>
      <c r="R84" s="22" t="s">
        <v>1815</v>
      </c>
      <c r="S84" s="22"/>
      <c r="T84" s="22"/>
      <c r="U84" s="25">
        <v>2022</v>
      </c>
      <c r="V84" s="25">
        <v>2022</v>
      </c>
      <c r="W84" s="25">
        <v>1</v>
      </c>
      <c r="X84" s="25"/>
      <c r="Y84" s="23">
        <v>44704</v>
      </c>
      <c r="Z84" s="23">
        <v>44722</v>
      </c>
      <c r="AA84" s="25"/>
      <c r="AB84" s="25"/>
      <c r="AC84" s="25"/>
      <c r="AD84" s="25"/>
      <c r="AE84" s="24">
        <f t="shared" ref="AE84" si="26">AB84-AD84</f>
        <v>0</v>
      </c>
      <c r="AF84" s="27"/>
      <c r="AG84" s="23">
        <v>44732</v>
      </c>
      <c r="AH84" s="23">
        <v>44774</v>
      </c>
      <c r="AI84" s="27"/>
      <c r="AJ84" s="24">
        <v>0.28000000000000003</v>
      </c>
      <c r="AK84" s="24">
        <v>0.15</v>
      </c>
      <c r="AL84" s="24">
        <v>0.28000000000000003</v>
      </c>
      <c r="AM84" s="260"/>
      <c r="AN84" s="25"/>
      <c r="AO84" s="291"/>
      <c r="AP84" s="732"/>
      <c r="AQ84" s="299"/>
      <c r="AR84" s="299"/>
      <c r="AS84" s="897"/>
      <c r="AT84" s="26"/>
      <c r="AU84" s="663">
        <f t="shared" si="18"/>
        <v>18900</v>
      </c>
      <c r="AV84" s="26">
        <f t="shared" ref="AV84" si="27">N84</f>
        <v>0</v>
      </c>
      <c r="AW84" s="24">
        <f t="shared" ref="AW84" si="28">IF(EXACT(AU84,0),0,(AV84-AU84)/AU84)</f>
        <v>-1</v>
      </c>
      <c r="AX84" s="25"/>
      <c r="AY84" s="25"/>
      <c r="AZ84" s="25"/>
      <c r="BA84" s="25"/>
      <c r="BB84" s="25"/>
      <c r="BC84" s="25"/>
      <c r="BD84" s="123"/>
      <c r="BE84" s="22"/>
      <c r="BF84" s="716"/>
      <c r="BG84" s="591"/>
      <c r="BH84" s="591"/>
      <c r="BI84" s="591"/>
      <c r="BJ84" s="591"/>
      <c r="BK84" s="591"/>
      <c r="BL84" s="591"/>
      <c r="BM84" s="591"/>
      <c r="BN84" s="591"/>
      <c r="BO84" s="591"/>
      <c r="BP84" s="591"/>
      <c r="BQ84" s="591"/>
      <c r="BR84" s="591"/>
      <c r="BS84" s="591"/>
      <c r="BT84" s="591"/>
      <c r="BU84" s="591"/>
      <c r="BV84" s="591"/>
      <c r="BW84" s="591"/>
      <c r="BX84" s="591"/>
      <c r="BY84" s="591"/>
      <c r="BZ84" s="591"/>
      <c r="CA84" s="591"/>
      <c r="CB84" s="591"/>
      <c r="CC84" s="591"/>
      <c r="CD84" s="591"/>
      <c r="CE84" s="591"/>
      <c r="CF84" s="591"/>
      <c r="CG84" s="591"/>
      <c r="CH84" s="591"/>
      <c r="CI84" s="591"/>
      <c r="CJ84" s="591"/>
      <c r="CK84" s="591"/>
      <c r="CL84" s="591"/>
      <c r="CM84" s="591"/>
      <c r="CN84" s="591"/>
      <c r="CO84" s="591"/>
      <c r="CP84" s="591"/>
      <c r="CQ84" s="591"/>
      <c r="CR84" s="591"/>
      <c r="CS84" s="591"/>
      <c r="CT84" s="591"/>
      <c r="CU84" s="591"/>
      <c r="CV84" s="591"/>
      <c r="CW84" s="591"/>
      <c r="CX84" s="591"/>
      <c r="CY84" s="591"/>
      <c r="CZ84" s="591"/>
      <c r="DA84" s="591"/>
      <c r="DB84" s="591"/>
      <c r="DC84" s="591"/>
      <c r="DD84" s="591"/>
      <c r="DE84" s="591"/>
      <c r="DF84" s="591"/>
      <c r="DG84" s="295" t="s">
        <v>2145</v>
      </c>
      <c r="DH84" s="295" t="s">
        <v>2238</v>
      </c>
      <c r="DI84" s="295"/>
    </row>
    <row r="85" spans="2:113" ht="20.45">
      <c r="B85" s="20">
        <v>80</v>
      </c>
      <c r="C85" s="288" t="s">
        <v>81</v>
      </c>
      <c r="D85" s="290" t="s">
        <v>1946</v>
      </c>
      <c r="E85" s="635" t="s">
        <v>2224</v>
      </c>
      <c r="F85" s="25" t="s">
        <v>1948</v>
      </c>
      <c r="G85" s="639" t="s">
        <v>2021</v>
      </c>
      <c r="H85" s="292" t="s">
        <v>4</v>
      </c>
      <c r="I85" s="632" t="s">
        <v>5</v>
      </c>
      <c r="J85" s="21"/>
      <c r="K85" s="29" t="s">
        <v>1960</v>
      </c>
      <c r="L85" s="648" t="s">
        <v>2239</v>
      </c>
      <c r="M85" s="663">
        <v>63000</v>
      </c>
      <c r="N85" s="663">
        <v>0</v>
      </c>
      <c r="O85" s="663">
        <v>0</v>
      </c>
      <c r="P85" s="22"/>
      <c r="Q85" s="22"/>
      <c r="R85" s="22"/>
      <c r="S85" s="22"/>
      <c r="T85" s="634"/>
      <c r="U85" s="25">
        <v>2022</v>
      </c>
      <c r="V85" s="25">
        <v>2022</v>
      </c>
      <c r="W85" s="25"/>
      <c r="X85" s="25"/>
      <c r="Y85" s="25"/>
      <c r="Z85" s="25"/>
      <c r="AA85" s="25"/>
      <c r="AB85" s="25"/>
      <c r="AC85" s="25"/>
      <c r="AD85" s="25"/>
      <c r="AE85" s="24"/>
      <c r="AF85" s="27"/>
      <c r="AG85" s="23"/>
      <c r="AH85" s="27"/>
      <c r="AI85" s="27"/>
      <c r="AJ85" s="24"/>
      <c r="AK85" s="24"/>
      <c r="AL85" s="24"/>
      <c r="AM85" s="260"/>
      <c r="AN85" s="25"/>
      <c r="AP85" s="377"/>
      <c r="AQ85" s="299"/>
      <c r="AR85" s="299"/>
      <c r="AS85" s="897"/>
      <c r="AT85" s="26"/>
      <c r="AU85" s="663">
        <f t="shared" si="18"/>
        <v>63000</v>
      </c>
      <c r="AV85" s="649"/>
      <c r="AW85" s="520"/>
      <c r="AX85" s="25"/>
      <c r="AY85" s="25"/>
      <c r="AZ85" s="25"/>
      <c r="BA85" s="25"/>
      <c r="BB85" s="25"/>
      <c r="BC85" s="25"/>
      <c r="BD85" s="123"/>
      <c r="BE85" s="22"/>
      <c r="BF85" s="647"/>
      <c r="BG85" s="591"/>
      <c r="BH85" s="591"/>
      <c r="BI85" s="591"/>
      <c r="BJ85" s="591"/>
      <c r="BK85" s="591"/>
      <c r="BL85" s="591"/>
      <c r="BM85" s="591"/>
      <c r="BN85" s="591"/>
      <c r="BO85" s="591"/>
      <c r="BP85" s="591"/>
      <c r="BQ85" s="591"/>
      <c r="BR85" s="591"/>
      <c r="BS85" s="591"/>
      <c r="BT85" s="591"/>
      <c r="BU85" s="591"/>
      <c r="BV85" s="591"/>
      <c r="BW85" s="591"/>
      <c r="BX85" s="591"/>
      <c r="BY85" s="591"/>
      <c r="BZ85" s="591"/>
      <c r="CA85" s="591"/>
      <c r="CB85" s="591"/>
      <c r="CC85" s="591"/>
      <c r="CD85" s="591"/>
      <c r="CE85" s="591"/>
      <c r="CF85" s="591"/>
      <c r="CG85" s="591"/>
      <c r="CH85" s="591"/>
      <c r="CI85" s="591"/>
      <c r="CJ85" s="591"/>
      <c r="CK85" s="591"/>
      <c r="CL85" s="591"/>
      <c r="CM85" s="591"/>
      <c r="CN85" s="591"/>
      <c r="CO85" s="591"/>
      <c r="CP85" s="591"/>
      <c r="CQ85" s="591"/>
      <c r="CR85" s="591"/>
      <c r="CS85" s="591"/>
      <c r="CT85" s="591"/>
      <c r="CU85" s="591"/>
      <c r="CV85" s="591"/>
      <c r="CW85" s="591"/>
      <c r="CX85" s="591"/>
      <c r="CY85" s="591"/>
      <c r="CZ85" s="591"/>
      <c r="DA85" s="591"/>
      <c r="DB85" s="591"/>
      <c r="DC85" s="591"/>
      <c r="DD85" s="591"/>
      <c r="DE85" s="591"/>
      <c r="DF85" s="591"/>
      <c r="DG85" s="295" t="s">
        <v>1948</v>
      </c>
      <c r="DH85" s="295"/>
      <c r="DI85" s="295"/>
    </row>
    <row r="86" spans="2:113" ht="20.45">
      <c r="B86" s="20">
        <v>81</v>
      </c>
      <c r="C86" s="288" t="s">
        <v>81</v>
      </c>
      <c r="D86" s="290" t="s">
        <v>1946</v>
      </c>
      <c r="E86" s="635" t="s">
        <v>2229</v>
      </c>
      <c r="F86" s="25" t="s">
        <v>1948</v>
      </c>
      <c r="G86" s="639" t="s">
        <v>2021</v>
      </c>
      <c r="H86" s="292" t="s">
        <v>4</v>
      </c>
      <c r="I86" s="632" t="s">
        <v>5</v>
      </c>
      <c r="J86" s="21"/>
      <c r="K86" s="21" t="s">
        <v>1960</v>
      </c>
      <c r="L86" s="301" t="s">
        <v>2240</v>
      </c>
      <c r="M86" s="663">
        <v>42000</v>
      </c>
      <c r="N86" s="663">
        <v>0</v>
      </c>
      <c r="O86" s="663">
        <v>0</v>
      </c>
      <c r="P86" s="22"/>
      <c r="Q86" s="22"/>
      <c r="R86" s="22"/>
      <c r="S86" s="22"/>
      <c r="T86" s="634"/>
      <c r="U86" s="25">
        <v>2022</v>
      </c>
      <c r="V86" s="25">
        <v>2022</v>
      </c>
      <c r="W86" s="25"/>
      <c r="X86" s="25"/>
      <c r="Y86" s="25"/>
      <c r="Z86" s="25"/>
      <c r="AA86" s="25"/>
      <c r="AB86" s="25"/>
      <c r="AC86" s="25"/>
      <c r="AD86" s="25"/>
      <c r="AE86" s="25"/>
      <c r="AF86" s="633"/>
      <c r="AG86" s="25"/>
      <c r="AH86" s="25"/>
      <c r="AI86" s="25"/>
      <c r="AJ86" s="25"/>
      <c r="AK86" s="25"/>
      <c r="AL86" s="25"/>
      <c r="AM86" s="25"/>
      <c r="AN86" s="25"/>
      <c r="AO86" s="25"/>
      <c r="AP86" s="123"/>
      <c r="AQ86" s="291"/>
      <c r="AR86" s="291"/>
      <c r="AS86" s="759"/>
      <c r="AT86" s="25"/>
      <c r="AU86" s="663">
        <f t="shared" si="18"/>
        <v>42000</v>
      </c>
      <c r="AV86" s="663">
        <f t="shared" ref="AV86:AV102" si="29">N86</f>
        <v>0</v>
      </c>
      <c r="AW86" s="520">
        <f t="shared" ref="AW86:AW102" si="30">IF(EXACT(AU86,0),0,(AV86-AU86)/AU86)</f>
        <v>-1</v>
      </c>
      <c r="AX86" s="25"/>
      <c r="AY86" s="25"/>
      <c r="AZ86" s="25"/>
      <c r="BA86" s="25"/>
      <c r="BB86" s="25"/>
      <c r="BC86" s="25"/>
      <c r="BD86" s="25"/>
      <c r="BE86" s="22"/>
      <c r="BF86" s="634"/>
      <c r="BG86" s="295"/>
      <c r="BH86" s="295"/>
      <c r="BI86" s="295"/>
      <c r="BJ86" s="295"/>
      <c r="BK86" s="295"/>
      <c r="BL86" s="295"/>
      <c r="BM86" s="295"/>
      <c r="BN86" s="295"/>
      <c r="BO86" s="295"/>
      <c r="BP86" s="295"/>
      <c r="BQ86" s="295"/>
      <c r="BR86" s="295"/>
      <c r="BS86" s="295"/>
      <c r="BT86" s="295"/>
      <c r="BU86" s="295"/>
      <c r="BV86" s="295"/>
      <c r="BW86" s="295"/>
      <c r="BX86" s="295"/>
      <c r="BY86" s="295"/>
      <c r="BZ86" s="295"/>
      <c r="CA86" s="295"/>
      <c r="CB86" s="295"/>
      <c r="CC86" s="295"/>
      <c r="CD86" s="295"/>
      <c r="CE86" s="295"/>
      <c r="CF86" s="295"/>
      <c r="CG86" s="295"/>
      <c r="CH86" s="295"/>
      <c r="CI86" s="295"/>
      <c r="CJ86" s="295"/>
      <c r="CK86" s="295"/>
      <c r="CL86" s="295"/>
      <c r="CM86" s="295"/>
      <c r="CN86" s="295"/>
      <c r="CO86" s="295"/>
      <c r="CP86" s="295"/>
      <c r="CQ86" s="295"/>
      <c r="CR86" s="295"/>
      <c r="CS86" s="295"/>
      <c r="CT86" s="295"/>
      <c r="CU86" s="295"/>
      <c r="CV86" s="295"/>
      <c r="CW86" s="295"/>
      <c r="CX86" s="295"/>
      <c r="CY86" s="295"/>
      <c r="CZ86" s="295"/>
      <c r="DA86" s="295"/>
      <c r="DB86" s="295"/>
      <c r="DC86" s="295"/>
      <c r="DD86" s="295"/>
      <c r="DE86" s="295"/>
      <c r="DF86" s="295"/>
      <c r="DG86" s="295" t="s">
        <v>1948</v>
      </c>
      <c r="DH86" s="295"/>
      <c r="DI86" s="295"/>
    </row>
    <row r="87" spans="2:113" ht="20.45">
      <c r="B87" s="20">
        <v>82</v>
      </c>
      <c r="C87" s="288" t="s">
        <v>81</v>
      </c>
      <c r="D87" s="290" t="s">
        <v>1946</v>
      </c>
      <c r="E87" s="635" t="s">
        <v>2241</v>
      </c>
      <c r="F87" s="25" t="s">
        <v>1948</v>
      </c>
      <c r="G87" s="639" t="s">
        <v>2021</v>
      </c>
      <c r="H87" s="292" t="s">
        <v>4</v>
      </c>
      <c r="I87" s="632" t="s">
        <v>5</v>
      </c>
      <c r="J87" s="21"/>
      <c r="K87" s="21" t="s">
        <v>1960</v>
      </c>
      <c r="L87" s="301" t="s">
        <v>2242</v>
      </c>
      <c r="M87" s="663">
        <v>42000</v>
      </c>
      <c r="N87" s="663">
        <v>0</v>
      </c>
      <c r="O87" s="663">
        <v>0</v>
      </c>
      <c r="P87" s="22"/>
      <c r="Q87" s="22"/>
      <c r="R87" s="22"/>
      <c r="S87" s="22"/>
      <c r="T87" s="634"/>
      <c r="U87" s="25">
        <v>2022</v>
      </c>
      <c r="V87" s="25">
        <v>2022</v>
      </c>
      <c r="W87" s="25"/>
      <c r="X87" s="25"/>
      <c r="Y87" s="25"/>
      <c r="Z87" s="25"/>
      <c r="AA87" s="25"/>
      <c r="AB87" s="25"/>
      <c r="AC87" s="25"/>
      <c r="AD87" s="25"/>
      <c r="AE87" s="25"/>
      <c r="AF87" s="633"/>
      <c r="AG87" s="25"/>
      <c r="AH87" s="25"/>
      <c r="AI87" s="25"/>
      <c r="AJ87" s="25"/>
      <c r="AK87" s="25"/>
      <c r="AL87" s="25"/>
      <c r="AM87" s="25"/>
      <c r="AN87" s="25"/>
      <c r="AO87" s="25"/>
      <c r="AP87" s="123"/>
      <c r="AQ87" s="291"/>
      <c r="AR87" s="291"/>
      <c r="AS87" s="759"/>
      <c r="AT87" s="25"/>
      <c r="AU87" s="663">
        <f t="shared" si="18"/>
        <v>42000</v>
      </c>
      <c r="AV87" s="663">
        <f t="shared" si="29"/>
        <v>0</v>
      </c>
      <c r="AW87" s="520">
        <f t="shared" si="30"/>
        <v>-1</v>
      </c>
      <c r="AX87" s="25"/>
      <c r="AY87" s="25"/>
      <c r="AZ87" s="25"/>
      <c r="BA87" s="25"/>
      <c r="BB87" s="25"/>
      <c r="BC87" s="25"/>
      <c r="BD87" s="25"/>
      <c r="BE87" s="22"/>
      <c r="BF87" s="634"/>
      <c r="BG87" s="295"/>
      <c r="BH87" s="295"/>
      <c r="BI87" s="295"/>
      <c r="BJ87" s="295"/>
      <c r="BK87" s="295"/>
      <c r="BL87" s="295"/>
      <c r="BM87" s="295"/>
      <c r="BN87" s="295"/>
      <c r="BO87" s="295"/>
      <c r="BP87" s="295"/>
      <c r="BQ87" s="295"/>
      <c r="BR87" s="295"/>
      <c r="BS87" s="295"/>
      <c r="BT87" s="295"/>
      <c r="BU87" s="295"/>
      <c r="BV87" s="295"/>
      <c r="BW87" s="295"/>
      <c r="BX87" s="295"/>
      <c r="BY87" s="295"/>
      <c r="BZ87" s="295"/>
      <c r="CA87" s="295"/>
      <c r="CB87" s="295"/>
      <c r="CC87" s="295"/>
      <c r="CD87" s="295"/>
      <c r="CE87" s="295"/>
      <c r="CF87" s="295"/>
      <c r="CG87" s="295"/>
      <c r="CH87" s="295"/>
      <c r="CI87" s="295"/>
      <c r="CJ87" s="295"/>
      <c r="CK87" s="295"/>
      <c r="CL87" s="295"/>
      <c r="CM87" s="295"/>
      <c r="CN87" s="295"/>
      <c r="CO87" s="295"/>
      <c r="CP87" s="295"/>
      <c r="CQ87" s="295"/>
      <c r="CR87" s="295"/>
      <c r="CS87" s="295"/>
      <c r="CT87" s="295"/>
      <c r="CU87" s="295"/>
      <c r="CV87" s="295"/>
      <c r="CW87" s="295"/>
      <c r="CX87" s="295"/>
      <c r="CY87" s="295"/>
      <c r="CZ87" s="295"/>
      <c r="DA87" s="295"/>
      <c r="DB87" s="295"/>
      <c r="DC87" s="295"/>
      <c r="DD87" s="295"/>
      <c r="DE87" s="295"/>
      <c r="DF87" s="295"/>
      <c r="DG87" s="295" t="s">
        <v>1948</v>
      </c>
      <c r="DH87" s="295"/>
      <c r="DI87" s="295"/>
    </row>
    <row r="88" spans="2:113" ht="20.45">
      <c r="B88" s="20">
        <v>83</v>
      </c>
      <c r="C88" s="288" t="s">
        <v>81</v>
      </c>
      <c r="D88" s="290" t="s">
        <v>1946</v>
      </c>
      <c r="E88" s="635" t="s">
        <v>2096</v>
      </c>
      <c r="F88" s="25" t="s">
        <v>1948</v>
      </c>
      <c r="G88" s="639" t="s">
        <v>2021</v>
      </c>
      <c r="H88" s="292" t="s">
        <v>4</v>
      </c>
      <c r="I88" s="632" t="s">
        <v>5</v>
      </c>
      <c r="J88" s="21"/>
      <c r="K88" s="21" t="s">
        <v>1708</v>
      </c>
      <c r="L88" s="301" t="s">
        <v>2243</v>
      </c>
      <c r="M88" s="663">
        <v>33600</v>
      </c>
      <c r="N88" s="663">
        <v>0</v>
      </c>
      <c r="O88" s="663">
        <v>0</v>
      </c>
      <c r="P88" s="22"/>
      <c r="Q88" s="22"/>
      <c r="R88" s="22"/>
      <c r="S88" s="22"/>
      <c r="T88" s="634"/>
      <c r="U88" s="25">
        <v>2022</v>
      </c>
      <c r="V88" s="25">
        <v>2022</v>
      </c>
      <c r="W88" s="25"/>
      <c r="X88" s="25"/>
      <c r="Y88" s="25"/>
      <c r="Z88" s="25"/>
      <c r="AA88" s="25"/>
      <c r="AB88" s="25"/>
      <c r="AC88" s="25"/>
      <c r="AD88" s="25"/>
      <c r="AE88" s="25"/>
      <c r="AF88" s="633"/>
      <c r="AG88" s="25"/>
      <c r="AH88" s="25"/>
      <c r="AI88" s="25"/>
      <c r="AJ88" s="25"/>
      <c r="AK88" s="25"/>
      <c r="AL88" s="25"/>
      <c r="AM88" s="25"/>
      <c r="AN88" s="25"/>
      <c r="AO88" s="25"/>
      <c r="AP88" s="123"/>
      <c r="AQ88" s="291"/>
      <c r="AR88" s="291"/>
      <c r="AS88" s="759"/>
      <c r="AT88" s="25"/>
      <c r="AU88" s="663">
        <f t="shared" si="18"/>
        <v>33600</v>
      </c>
      <c r="AV88" s="663">
        <f t="shared" si="29"/>
        <v>0</v>
      </c>
      <c r="AW88" s="520">
        <f t="shared" si="30"/>
        <v>-1</v>
      </c>
      <c r="AX88" s="25"/>
      <c r="AY88" s="25"/>
      <c r="AZ88" s="25"/>
      <c r="BA88" s="25"/>
      <c r="BB88" s="25"/>
      <c r="BC88" s="25"/>
      <c r="BD88" s="25"/>
      <c r="BE88" s="22"/>
      <c r="BF88" s="634"/>
      <c r="BG88" s="295"/>
      <c r="BH88" s="295"/>
      <c r="BI88" s="295"/>
      <c r="BJ88" s="295"/>
      <c r="BK88" s="295"/>
      <c r="BL88" s="295"/>
      <c r="BM88" s="295"/>
      <c r="BN88" s="295"/>
      <c r="BO88" s="295"/>
      <c r="BP88" s="295"/>
      <c r="BQ88" s="295"/>
      <c r="BR88" s="295"/>
      <c r="BS88" s="295"/>
      <c r="BT88" s="295"/>
      <c r="BU88" s="295"/>
      <c r="BV88" s="295"/>
      <c r="BW88" s="295"/>
      <c r="BX88" s="295"/>
      <c r="BY88" s="295"/>
      <c r="BZ88" s="295"/>
      <c r="CA88" s="295"/>
      <c r="CB88" s="295"/>
      <c r="CC88" s="295"/>
      <c r="CD88" s="295"/>
      <c r="CE88" s="295"/>
      <c r="CF88" s="295"/>
      <c r="CG88" s="295"/>
      <c r="CH88" s="295"/>
      <c r="CI88" s="295"/>
      <c r="CJ88" s="295"/>
      <c r="CK88" s="295"/>
      <c r="CL88" s="295"/>
      <c r="CM88" s="295"/>
      <c r="CN88" s="295"/>
      <c r="CO88" s="295"/>
      <c r="CP88" s="295"/>
      <c r="CQ88" s="295"/>
      <c r="CR88" s="295"/>
      <c r="CS88" s="295"/>
      <c r="CT88" s="295"/>
      <c r="CU88" s="295"/>
      <c r="CV88" s="295"/>
      <c r="CW88" s="295"/>
      <c r="CX88" s="295"/>
      <c r="CY88" s="295"/>
      <c r="CZ88" s="295"/>
      <c r="DA88" s="295"/>
      <c r="DB88" s="295"/>
      <c r="DC88" s="295"/>
      <c r="DD88" s="295"/>
      <c r="DE88" s="295"/>
      <c r="DF88" s="295"/>
      <c r="DG88" s="295" t="s">
        <v>1948</v>
      </c>
      <c r="DH88" s="295"/>
      <c r="DI88" s="295"/>
    </row>
    <row r="89" spans="2:113" ht="20.45">
      <c r="B89" s="20">
        <v>84</v>
      </c>
      <c r="C89" s="288" t="s">
        <v>81</v>
      </c>
      <c r="D89" s="290" t="s">
        <v>1946</v>
      </c>
      <c r="E89" s="635" t="s">
        <v>2244</v>
      </c>
      <c r="F89" s="25" t="s">
        <v>1948</v>
      </c>
      <c r="G89" s="639" t="s">
        <v>2021</v>
      </c>
      <c r="H89" s="292" t="s">
        <v>4</v>
      </c>
      <c r="I89" s="632" t="s">
        <v>5</v>
      </c>
      <c r="J89" s="21"/>
      <c r="K89" s="21" t="s">
        <v>1708</v>
      </c>
      <c r="L89" s="301" t="s">
        <v>2245</v>
      </c>
      <c r="M89" s="663">
        <v>33600</v>
      </c>
      <c r="N89" s="663">
        <v>0</v>
      </c>
      <c r="O89" s="663">
        <v>0</v>
      </c>
      <c r="P89" s="22"/>
      <c r="Q89" s="22"/>
      <c r="R89" s="22"/>
      <c r="S89" s="22"/>
      <c r="T89" s="634"/>
      <c r="U89" s="25">
        <v>2022</v>
      </c>
      <c r="V89" s="25">
        <v>2022</v>
      </c>
      <c r="W89" s="25"/>
      <c r="X89" s="25"/>
      <c r="Y89" s="25"/>
      <c r="Z89" s="25"/>
      <c r="AA89" s="25"/>
      <c r="AB89" s="25"/>
      <c r="AC89" s="25"/>
      <c r="AD89" s="25"/>
      <c r="AE89" s="25"/>
      <c r="AF89" s="633"/>
      <c r="AG89" s="25"/>
      <c r="AH89" s="25"/>
      <c r="AI89" s="25"/>
      <c r="AJ89" s="25"/>
      <c r="AK89" s="25"/>
      <c r="AL89" s="25"/>
      <c r="AM89" s="25"/>
      <c r="AN89" s="25"/>
      <c r="AO89" s="25"/>
      <c r="AP89" s="123"/>
      <c r="AQ89" s="291"/>
      <c r="AR89" s="291"/>
      <c r="AS89" s="759"/>
      <c r="AT89" s="25"/>
      <c r="AU89" s="663">
        <f t="shared" si="18"/>
        <v>33600</v>
      </c>
      <c r="AV89" s="663">
        <f t="shared" si="29"/>
        <v>0</v>
      </c>
      <c r="AW89" s="520">
        <f t="shared" si="30"/>
        <v>-1</v>
      </c>
      <c r="AX89" s="25"/>
      <c r="AY89" s="25"/>
      <c r="AZ89" s="25"/>
      <c r="BA89" s="25"/>
      <c r="BB89" s="25"/>
      <c r="BC89" s="25"/>
      <c r="BD89" s="25"/>
      <c r="BE89" s="22"/>
      <c r="BF89" s="634"/>
      <c r="BG89" s="295"/>
      <c r="BH89" s="295"/>
      <c r="BI89" s="295"/>
      <c r="BJ89" s="295"/>
      <c r="BK89" s="295"/>
      <c r="BL89" s="295"/>
      <c r="BM89" s="295"/>
      <c r="BN89" s="295"/>
      <c r="BO89" s="295"/>
      <c r="BP89" s="295"/>
      <c r="BQ89" s="295"/>
      <c r="BR89" s="295"/>
      <c r="BS89" s="295"/>
      <c r="BT89" s="295"/>
      <c r="BU89" s="295"/>
      <c r="BV89" s="295"/>
      <c r="BW89" s="295"/>
      <c r="BX89" s="295"/>
      <c r="BY89" s="295"/>
      <c r="BZ89" s="295"/>
      <c r="CA89" s="295"/>
      <c r="CB89" s="295"/>
      <c r="CC89" s="295"/>
      <c r="CD89" s="295"/>
      <c r="CE89" s="295"/>
      <c r="CF89" s="295"/>
      <c r="CG89" s="295"/>
      <c r="CH89" s="295"/>
      <c r="CI89" s="295"/>
      <c r="CJ89" s="295"/>
      <c r="CK89" s="295"/>
      <c r="CL89" s="295"/>
      <c r="CM89" s="295"/>
      <c r="CN89" s="295"/>
      <c r="CO89" s="295"/>
      <c r="CP89" s="295"/>
      <c r="CQ89" s="295"/>
      <c r="CR89" s="295"/>
      <c r="CS89" s="295"/>
      <c r="CT89" s="295"/>
      <c r="CU89" s="295"/>
      <c r="CV89" s="295"/>
      <c r="CW89" s="295"/>
      <c r="CX89" s="295"/>
      <c r="CY89" s="295"/>
      <c r="CZ89" s="295"/>
      <c r="DA89" s="295"/>
      <c r="DB89" s="295"/>
      <c r="DC89" s="295"/>
      <c r="DD89" s="295"/>
      <c r="DE89" s="295"/>
      <c r="DF89" s="295"/>
      <c r="DG89" s="295" t="s">
        <v>1948</v>
      </c>
      <c r="DH89" s="295"/>
      <c r="DI89" s="295"/>
    </row>
    <row r="90" spans="2:113" ht="28.15" customHeight="1">
      <c r="B90" s="20">
        <v>85</v>
      </c>
      <c r="C90" s="288" t="s">
        <v>81</v>
      </c>
      <c r="D90" s="290" t="s">
        <v>1946</v>
      </c>
      <c r="E90" s="635" t="s">
        <v>2246</v>
      </c>
      <c r="F90" s="25" t="s">
        <v>1948</v>
      </c>
      <c r="G90" s="639" t="s">
        <v>2021</v>
      </c>
      <c r="H90" s="292" t="s">
        <v>8</v>
      </c>
      <c r="I90" s="632" t="s">
        <v>5</v>
      </c>
      <c r="J90" s="21"/>
      <c r="K90" s="21" t="s">
        <v>1960</v>
      </c>
      <c r="L90" s="301" t="s">
        <v>2247</v>
      </c>
      <c r="M90" s="663">
        <v>33600</v>
      </c>
      <c r="N90" s="663">
        <v>0</v>
      </c>
      <c r="O90" s="663">
        <v>0</v>
      </c>
      <c r="P90" s="295" t="s">
        <v>135</v>
      </c>
      <c r="Q90" s="249" t="s">
        <v>227</v>
      </c>
      <c r="R90" s="22"/>
      <c r="S90" s="22"/>
      <c r="T90" s="634"/>
      <c r="U90" s="25">
        <v>2022</v>
      </c>
      <c r="V90" s="25">
        <v>2022</v>
      </c>
      <c r="W90" s="25"/>
      <c r="X90" s="25"/>
      <c r="Y90" s="23">
        <v>44755</v>
      </c>
      <c r="Z90" s="23">
        <v>44778</v>
      </c>
      <c r="AA90" s="25"/>
      <c r="AB90" s="24">
        <v>0.5</v>
      </c>
      <c r="AC90" s="24">
        <v>0.25</v>
      </c>
      <c r="AD90" s="24">
        <v>0.5</v>
      </c>
      <c r="AE90" s="24">
        <f>AB90-AD90</f>
        <v>0</v>
      </c>
      <c r="AF90" s="633"/>
      <c r="AG90" s="25"/>
      <c r="AH90" s="25"/>
      <c r="AI90" s="25"/>
      <c r="AJ90" s="25"/>
      <c r="AK90" s="25"/>
      <c r="AL90" s="25"/>
      <c r="AM90" s="25"/>
      <c r="AN90" s="25"/>
      <c r="AO90" s="25"/>
      <c r="AP90" s="123"/>
      <c r="AQ90" s="291"/>
      <c r="AR90" s="291"/>
      <c r="AS90" s="759"/>
      <c r="AT90" s="25"/>
      <c r="AU90" s="663">
        <f t="shared" si="18"/>
        <v>33600</v>
      </c>
      <c r="AV90" s="663">
        <f t="shared" si="29"/>
        <v>0</v>
      </c>
      <c r="AW90" s="520">
        <f t="shared" si="30"/>
        <v>-1</v>
      </c>
      <c r="AX90" s="25"/>
      <c r="AY90" s="25"/>
      <c r="AZ90" s="25"/>
      <c r="BA90" s="25"/>
      <c r="BB90" s="25"/>
      <c r="BC90" s="25"/>
      <c r="BD90" s="25"/>
      <c r="BE90" s="22"/>
      <c r="BF90" s="634"/>
      <c r="BG90" s="295"/>
      <c r="BH90" s="295"/>
      <c r="BI90" s="295"/>
      <c r="BJ90" s="295"/>
      <c r="BK90" s="295"/>
      <c r="BL90" s="295"/>
      <c r="BM90" s="295"/>
      <c r="BN90" s="295"/>
      <c r="BO90" s="295"/>
      <c r="BP90" s="295"/>
      <c r="BQ90" s="295"/>
      <c r="BR90" s="295"/>
      <c r="BS90" s="295"/>
      <c r="BT90" s="295"/>
      <c r="BU90" s="295"/>
      <c r="BV90" s="295"/>
      <c r="BW90" s="295"/>
      <c r="BX90" s="295"/>
      <c r="BY90" s="295"/>
      <c r="BZ90" s="295"/>
      <c r="CA90" s="295"/>
      <c r="CB90" s="295"/>
      <c r="CC90" s="295"/>
      <c r="CD90" s="295"/>
      <c r="CE90" s="295"/>
      <c r="CF90" s="295"/>
      <c r="CG90" s="295"/>
      <c r="CH90" s="295"/>
      <c r="CI90" s="295"/>
      <c r="CJ90" s="295"/>
      <c r="CK90" s="295"/>
      <c r="CL90" s="295"/>
      <c r="CM90" s="295"/>
      <c r="CN90" s="295"/>
      <c r="CO90" s="295"/>
      <c r="CP90" s="295"/>
      <c r="CQ90" s="295"/>
      <c r="CR90" s="295"/>
      <c r="CS90" s="295"/>
      <c r="CT90" s="295"/>
      <c r="CU90" s="295"/>
      <c r="CV90" s="295"/>
      <c r="CW90" s="295"/>
      <c r="CX90" s="295"/>
      <c r="CY90" s="295"/>
      <c r="CZ90" s="295"/>
      <c r="DA90" s="295"/>
      <c r="DB90" s="295"/>
      <c r="DC90" s="295"/>
      <c r="DD90" s="295"/>
      <c r="DE90" s="295"/>
      <c r="DF90" s="295"/>
      <c r="DG90" s="295" t="s">
        <v>2248</v>
      </c>
      <c r="DH90" s="295" t="s">
        <v>2249</v>
      </c>
      <c r="DI90" s="295"/>
    </row>
    <row r="91" spans="2:113" ht="20.45">
      <c r="B91" s="20">
        <v>86</v>
      </c>
      <c r="C91" s="288" t="s">
        <v>81</v>
      </c>
      <c r="D91" s="290" t="s">
        <v>1946</v>
      </c>
      <c r="E91" s="635" t="s">
        <v>2250</v>
      </c>
      <c r="F91" s="25" t="s">
        <v>1948</v>
      </c>
      <c r="G91" s="639" t="s">
        <v>2021</v>
      </c>
      <c r="H91" s="292" t="s">
        <v>4</v>
      </c>
      <c r="I91" s="632" t="s">
        <v>5</v>
      </c>
      <c r="J91" s="21"/>
      <c r="K91" s="21" t="s">
        <v>1791</v>
      </c>
      <c r="L91" s="301" t="s">
        <v>2251</v>
      </c>
      <c r="M91" s="663">
        <v>21000</v>
      </c>
      <c r="N91" s="663">
        <v>0</v>
      </c>
      <c r="O91" s="663">
        <v>0</v>
      </c>
      <c r="P91" s="22"/>
      <c r="Q91" s="22"/>
      <c r="R91" s="22"/>
      <c r="S91" s="22"/>
      <c r="T91" s="634"/>
      <c r="U91" s="25">
        <v>2022</v>
      </c>
      <c r="V91" s="25">
        <v>2022</v>
      </c>
      <c r="W91" s="25"/>
      <c r="X91" s="25"/>
      <c r="Y91" s="25"/>
      <c r="Z91" s="25"/>
      <c r="AA91" s="25"/>
      <c r="AB91" s="25"/>
      <c r="AC91" s="25"/>
      <c r="AD91" s="25"/>
      <c r="AE91" s="25"/>
      <c r="AF91" s="633"/>
      <c r="AG91" s="25"/>
      <c r="AH91" s="25"/>
      <c r="AI91" s="25"/>
      <c r="AJ91" s="25"/>
      <c r="AK91" s="25"/>
      <c r="AL91" s="25"/>
      <c r="AM91" s="25"/>
      <c r="AN91" s="25"/>
      <c r="AO91" s="25"/>
      <c r="AP91" s="123"/>
      <c r="AQ91" s="291"/>
      <c r="AR91" s="291"/>
      <c r="AS91" s="759"/>
      <c r="AT91" s="25"/>
      <c r="AU91" s="663">
        <f t="shared" si="18"/>
        <v>21000</v>
      </c>
      <c r="AV91" s="663">
        <f t="shared" si="29"/>
        <v>0</v>
      </c>
      <c r="AW91" s="520">
        <f t="shared" si="30"/>
        <v>-1</v>
      </c>
      <c r="AX91" s="25"/>
      <c r="AY91" s="25"/>
      <c r="AZ91" s="25"/>
      <c r="BA91" s="25"/>
      <c r="BB91" s="25"/>
      <c r="BC91" s="25"/>
      <c r="BD91" s="25"/>
      <c r="BE91" s="22"/>
      <c r="BF91" s="634"/>
      <c r="BG91" s="295"/>
      <c r="BH91" s="295"/>
      <c r="BI91" s="295"/>
      <c r="BJ91" s="295"/>
      <c r="BK91" s="295"/>
      <c r="BL91" s="295"/>
      <c r="BM91" s="295"/>
      <c r="BN91" s="295"/>
      <c r="BO91" s="295"/>
      <c r="BP91" s="295"/>
      <c r="BQ91" s="295"/>
      <c r="BR91" s="295"/>
      <c r="BS91" s="295"/>
      <c r="BT91" s="295"/>
      <c r="BU91" s="295"/>
      <c r="BV91" s="295"/>
      <c r="BW91" s="295"/>
      <c r="BX91" s="295"/>
      <c r="BY91" s="295"/>
      <c r="BZ91" s="295"/>
      <c r="CA91" s="295"/>
      <c r="CB91" s="295"/>
      <c r="CC91" s="295"/>
      <c r="CD91" s="295"/>
      <c r="CE91" s="295"/>
      <c r="CF91" s="295"/>
      <c r="CG91" s="295"/>
      <c r="CH91" s="295"/>
      <c r="CI91" s="295"/>
      <c r="CJ91" s="295"/>
      <c r="CK91" s="295"/>
      <c r="CL91" s="295"/>
      <c r="CM91" s="295"/>
      <c r="CN91" s="295"/>
      <c r="CO91" s="295"/>
      <c r="CP91" s="295"/>
      <c r="CQ91" s="295"/>
      <c r="CR91" s="295"/>
      <c r="CS91" s="295"/>
      <c r="CT91" s="295"/>
      <c r="CU91" s="295"/>
      <c r="CV91" s="295"/>
      <c r="CW91" s="295"/>
      <c r="CX91" s="295"/>
      <c r="CY91" s="295"/>
      <c r="CZ91" s="295"/>
      <c r="DA91" s="295"/>
      <c r="DB91" s="295"/>
      <c r="DC91" s="295"/>
      <c r="DD91" s="295"/>
      <c r="DE91" s="295"/>
      <c r="DF91" s="295"/>
      <c r="DG91" s="295" t="s">
        <v>1948</v>
      </c>
      <c r="DH91" s="295"/>
      <c r="DI91" s="295"/>
    </row>
    <row r="92" spans="2:113" ht="20.45">
      <c r="B92" s="20">
        <v>87</v>
      </c>
      <c r="C92" s="288" t="s">
        <v>81</v>
      </c>
      <c r="D92" s="290" t="s">
        <v>1946</v>
      </c>
      <c r="E92" s="635" t="s">
        <v>2252</v>
      </c>
      <c r="F92" s="25" t="s">
        <v>1948</v>
      </c>
      <c r="G92" s="639" t="s">
        <v>2021</v>
      </c>
      <c r="H92" s="292" t="s">
        <v>4</v>
      </c>
      <c r="I92" s="632" t="s">
        <v>5</v>
      </c>
      <c r="J92" s="21"/>
      <c r="K92" s="21" t="s">
        <v>1708</v>
      </c>
      <c r="L92" s="301" t="s">
        <v>2253</v>
      </c>
      <c r="M92" s="663">
        <v>21000</v>
      </c>
      <c r="N92" s="663">
        <v>0</v>
      </c>
      <c r="O92" s="663">
        <v>0</v>
      </c>
      <c r="P92" s="22"/>
      <c r="Q92" s="22"/>
      <c r="R92" s="22"/>
      <c r="S92" s="22"/>
      <c r="T92" s="634"/>
      <c r="U92" s="25">
        <v>2022</v>
      </c>
      <c r="V92" s="25">
        <v>2022</v>
      </c>
      <c r="W92" s="25"/>
      <c r="X92" s="25"/>
      <c r="Y92" s="25"/>
      <c r="Z92" s="25"/>
      <c r="AA92" s="25"/>
      <c r="AB92" s="25"/>
      <c r="AC92" s="25"/>
      <c r="AD92" s="25"/>
      <c r="AE92" s="25"/>
      <c r="AF92" s="633"/>
      <c r="AG92" s="25"/>
      <c r="AH92" s="25"/>
      <c r="AI92" s="25"/>
      <c r="AJ92" s="25"/>
      <c r="AK92" s="25"/>
      <c r="AL92" s="25"/>
      <c r="AM92" s="25"/>
      <c r="AN92" s="25"/>
      <c r="AO92" s="25"/>
      <c r="AP92" s="123"/>
      <c r="AQ92" s="291"/>
      <c r="AR92" s="291"/>
      <c r="AS92" s="759"/>
      <c r="AT92" s="25"/>
      <c r="AU92" s="663">
        <f t="shared" si="18"/>
        <v>21000</v>
      </c>
      <c r="AV92" s="663">
        <f t="shared" si="29"/>
        <v>0</v>
      </c>
      <c r="AW92" s="520">
        <f t="shared" si="30"/>
        <v>-1</v>
      </c>
      <c r="AX92" s="25"/>
      <c r="AY92" s="25"/>
      <c r="AZ92" s="25"/>
      <c r="BA92" s="25"/>
      <c r="BB92" s="25"/>
      <c r="BC92" s="25"/>
      <c r="BD92" s="25"/>
      <c r="BE92" s="22"/>
      <c r="BF92" s="634"/>
      <c r="BG92" s="295"/>
      <c r="BH92" s="295"/>
      <c r="BI92" s="295"/>
      <c r="BJ92" s="295"/>
      <c r="BK92" s="295"/>
      <c r="BL92" s="295"/>
      <c r="BM92" s="295"/>
      <c r="BN92" s="295"/>
      <c r="BO92" s="295"/>
      <c r="BP92" s="295"/>
      <c r="BQ92" s="295"/>
      <c r="BR92" s="295"/>
      <c r="BS92" s="295"/>
      <c r="BT92" s="295"/>
      <c r="BU92" s="295"/>
      <c r="BV92" s="295"/>
      <c r="BW92" s="295"/>
      <c r="BX92" s="295"/>
      <c r="BY92" s="295"/>
      <c r="BZ92" s="295"/>
      <c r="CA92" s="295"/>
      <c r="CB92" s="295"/>
      <c r="CC92" s="295"/>
      <c r="CD92" s="295"/>
      <c r="CE92" s="295"/>
      <c r="CF92" s="295"/>
      <c r="CG92" s="295"/>
      <c r="CH92" s="295"/>
      <c r="CI92" s="295"/>
      <c r="CJ92" s="295"/>
      <c r="CK92" s="295"/>
      <c r="CL92" s="295"/>
      <c r="CM92" s="295"/>
      <c r="CN92" s="295"/>
      <c r="CO92" s="295"/>
      <c r="CP92" s="295"/>
      <c r="CQ92" s="295"/>
      <c r="CR92" s="295"/>
      <c r="CS92" s="295"/>
      <c r="CT92" s="295"/>
      <c r="CU92" s="295"/>
      <c r="CV92" s="295"/>
      <c r="CW92" s="295"/>
      <c r="CX92" s="295"/>
      <c r="CY92" s="295"/>
      <c r="CZ92" s="295"/>
      <c r="DA92" s="295"/>
      <c r="DB92" s="295"/>
      <c r="DC92" s="295"/>
      <c r="DD92" s="295"/>
      <c r="DE92" s="295"/>
      <c r="DF92" s="295"/>
      <c r="DG92" s="295" t="s">
        <v>2248</v>
      </c>
      <c r="DH92" s="295"/>
      <c r="DI92" s="295"/>
    </row>
    <row r="93" spans="2:113" ht="20.45">
      <c r="B93" s="20">
        <v>88</v>
      </c>
      <c r="C93" s="288" t="s">
        <v>81</v>
      </c>
      <c r="D93" s="290" t="s">
        <v>1946</v>
      </c>
      <c r="E93" s="635" t="s">
        <v>2254</v>
      </c>
      <c r="F93" s="25" t="s">
        <v>1948</v>
      </c>
      <c r="G93" s="639" t="s">
        <v>2021</v>
      </c>
      <c r="H93" s="292" t="s">
        <v>4</v>
      </c>
      <c r="I93" s="632" t="s">
        <v>5</v>
      </c>
      <c r="J93" s="21"/>
      <c r="K93" s="21" t="s">
        <v>1708</v>
      </c>
      <c r="L93" s="301" t="s">
        <v>2255</v>
      </c>
      <c r="M93" s="663">
        <v>21000</v>
      </c>
      <c r="N93" s="663">
        <v>0</v>
      </c>
      <c r="O93" s="663">
        <v>0</v>
      </c>
      <c r="P93" s="22"/>
      <c r="Q93" s="22"/>
      <c r="R93" s="22"/>
      <c r="S93" s="22"/>
      <c r="T93" s="634"/>
      <c r="U93" s="25">
        <v>2022</v>
      </c>
      <c r="V93" s="25">
        <v>2022</v>
      </c>
      <c r="W93" s="25"/>
      <c r="X93" s="25"/>
      <c r="Y93" s="25"/>
      <c r="Z93" s="25"/>
      <c r="AA93" s="25"/>
      <c r="AB93" s="25"/>
      <c r="AC93" s="25"/>
      <c r="AD93" s="25"/>
      <c r="AE93" s="25"/>
      <c r="AF93" s="633"/>
      <c r="AG93" s="25"/>
      <c r="AH93" s="25"/>
      <c r="AI93" s="25"/>
      <c r="AJ93" s="25"/>
      <c r="AK93" s="25"/>
      <c r="AL93" s="25"/>
      <c r="AM93" s="25"/>
      <c r="AN93" s="25"/>
      <c r="AO93" s="25"/>
      <c r="AP93" s="123"/>
      <c r="AQ93" s="291"/>
      <c r="AR93" s="291"/>
      <c r="AS93" s="759"/>
      <c r="AT93" s="25"/>
      <c r="AU93" s="663">
        <f t="shared" si="18"/>
        <v>21000</v>
      </c>
      <c r="AV93" s="663">
        <f t="shared" si="29"/>
        <v>0</v>
      </c>
      <c r="AW93" s="520">
        <f t="shared" si="30"/>
        <v>-1</v>
      </c>
      <c r="AX93" s="25"/>
      <c r="AY93" s="25"/>
      <c r="AZ93" s="25"/>
      <c r="BA93" s="25"/>
      <c r="BB93" s="25"/>
      <c r="BC93" s="25"/>
      <c r="BD93" s="25"/>
      <c r="BE93" s="22"/>
      <c r="BF93" s="634"/>
      <c r="BG93" s="295"/>
      <c r="BH93" s="295"/>
      <c r="BI93" s="295"/>
      <c r="BJ93" s="295"/>
      <c r="BK93" s="295"/>
      <c r="BL93" s="295"/>
      <c r="BM93" s="295"/>
      <c r="BN93" s="295"/>
      <c r="BO93" s="295"/>
      <c r="BP93" s="295"/>
      <c r="BQ93" s="295"/>
      <c r="BR93" s="295"/>
      <c r="BS93" s="295"/>
      <c r="BT93" s="295"/>
      <c r="BU93" s="295"/>
      <c r="BV93" s="295"/>
      <c r="BW93" s="295"/>
      <c r="BX93" s="295"/>
      <c r="BY93" s="295"/>
      <c r="BZ93" s="295"/>
      <c r="CA93" s="295"/>
      <c r="CB93" s="295"/>
      <c r="CC93" s="295"/>
      <c r="CD93" s="295"/>
      <c r="CE93" s="295"/>
      <c r="CF93" s="295"/>
      <c r="CG93" s="295"/>
      <c r="CH93" s="295"/>
      <c r="CI93" s="295"/>
      <c r="CJ93" s="295"/>
      <c r="CK93" s="295"/>
      <c r="CL93" s="295"/>
      <c r="CM93" s="295"/>
      <c r="CN93" s="295"/>
      <c r="CO93" s="295"/>
      <c r="CP93" s="295"/>
      <c r="CQ93" s="295"/>
      <c r="CR93" s="295"/>
      <c r="CS93" s="295"/>
      <c r="CT93" s="295"/>
      <c r="CU93" s="295"/>
      <c r="CV93" s="295"/>
      <c r="CW93" s="295"/>
      <c r="CX93" s="295"/>
      <c r="CY93" s="295"/>
      <c r="CZ93" s="295"/>
      <c r="DA93" s="295"/>
      <c r="DB93" s="295"/>
      <c r="DC93" s="295"/>
      <c r="DD93" s="295"/>
      <c r="DE93" s="295"/>
      <c r="DF93" s="295"/>
      <c r="DG93" s="295" t="s">
        <v>1948</v>
      </c>
      <c r="DH93" s="295"/>
      <c r="DI93" s="295"/>
    </row>
    <row r="94" spans="2:113" ht="20.45">
      <c r="B94" s="20">
        <v>89</v>
      </c>
      <c r="C94" s="288" t="s">
        <v>81</v>
      </c>
      <c r="D94" s="290" t="s">
        <v>1946</v>
      </c>
      <c r="E94" s="635" t="s">
        <v>2256</v>
      </c>
      <c r="F94" s="25" t="s">
        <v>1948</v>
      </c>
      <c r="G94" s="639" t="s">
        <v>2021</v>
      </c>
      <c r="H94" s="292" t="s">
        <v>4</v>
      </c>
      <c r="I94" s="632" t="s">
        <v>5</v>
      </c>
      <c r="J94" s="21"/>
      <c r="K94" s="21" t="s">
        <v>2031</v>
      </c>
      <c r="L94" s="301" t="s">
        <v>2257</v>
      </c>
      <c r="M94" s="663">
        <v>21000</v>
      </c>
      <c r="N94" s="663">
        <v>0</v>
      </c>
      <c r="O94" s="663">
        <v>0</v>
      </c>
      <c r="P94" s="22"/>
      <c r="Q94" s="22"/>
      <c r="R94" s="22"/>
      <c r="S94" s="22"/>
      <c r="T94" s="634"/>
      <c r="U94" s="25">
        <v>2022</v>
      </c>
      <c r="V94" s="25">
        <v>2022</v>
      </c>
      <c r="W94" s="25"/>
      <c r="X94" s="25"/>
      <c r="Y94" s="25"/>
      <c r="Z94" s="25"/>
      <c r="AA94" s="25"/>
      <c r="AB94" s="25"/>
      <c r="AC94" s="25"/>
      <c r="AD94" s="25"/>
      <c r="AE94" s="25"/>
      <c r="AF94" s="633"/>
      <c r="AG94" s="25"/>
      <c r="AH94" s="25"/>
      <c r="AI94" s="25"/>
      <c r="AJ94" s="25"/>
      <c r="AK94" s="25"/>
      <c r="AL94" s="25"/>
      <c r="AM94" s="25"/>
      <c r="AN94" s="25"/>
      <c r="AO94" s="25"/>
      <c r="AP94" s="123"/>
      <c r="AQ94" s="291"/>
      <c r="AR94" s="291"/>
      <c r="AS94" s="759"/>
      <c r="AT94" s="25"/>
      <c r="AU94" s="663">
        <f t="shared" si="18"/>
        <v>21000</v>
      </c>
      <c r="AV94" s="663">
        <f t="shared" si="29"/>
        <v>0</v>
      </c>
      <c r="AW94" s="520">
        <f t="shared" si="30"/>
        <v>-1</v>
      </c>
      <c r="AX94" s="25"/>
      <c r="AY94" s="25"/>
      <c r="AZ94" s="25"/>
      <c r="BA94" s="25"/>
      <c r="BB94" s="25"/>
      <c r="BC94" s="25"/>
      <c r="BD94" s="25"/>
      <c r="BE94" s="22"/>
      <c r="BF94" s="634"/>
      <c r="BG94" s="295"/>
      <c r="BH94" s="295"/>
      <c r="BI94" s="295"/>
      <c r="BJ94" s="295"/>
      <c r="BK94" s="295"/>
      <c r="BL94" s="295"/>
      <c r="BM94" s="295"/>
      <c r="BN94" s="295"/>
      <c r="BO94" s="295"/>
      <c r="BP94" s="295"/>
      <c r="BQ94" s="295"/>
      <c r="BR94" s="295"/>
      <c r="BS94" s="295"/>
      <c r="BT94" s="295"/>
      <c r="BU94" s="295"/>
      <c r="BV94" s="295"/>
      <c r="BW94" s="295"/>
      <c r="BX94" s="295"/>
      <c r="BY94" s="295"/>
      <c r="BZ94" s="295"/>
      <c r="CA94" s="295"/>
      <c r="CB94" s="295"/>
      <c r="CC94" s="295"/>
      <c r="CD94" s="295"/>
      <c r="CE94" s="295"/>
      <c r="CF94" s="295"/>
      <c r="CG94" s="295"/>
      <c r="CH94" s="295"/>
      <c r="CI94" s="295"/>
      <c r="CJ94" s="295"/>
      <c r="CK94" s="295"/>
      <c r="CL94" s="295"/>
      <c r="CM94" s="295"/>
      <c r="CN94" s="295"/>
      <c r="CO94" s="295"/>
      <c r="CP94" s="295"/>
      <c r="CQ94" s="295"/>
      <c r="CR94" s="295"/>
      <c r="CS94" s="295"/>
      <c r="CT94" s="295"/>
      <c r="CU94" s="295"/>
      <c r="CV94" s="295"/>
      <c r="CW94" s="295"/>
      <c r="CX94" s="295"/>
      <c r="CY94" s="295"/>
      <c r="CZ94" s="295"/>
      <c r="DA94" s="295"/>
      <c r="DB94" s="295"/>
      <c r="DC94" s="295"/>
      <c r="DD94" s="295"/>
      <c r="DE94" s="295"/>
      <c r="DF94" s="295"/>
      <c r="DG94" s="295" t="s">
        <v>1948</v>
      </c>
      <c r="DH94" s="295"/>
      <c r="DI94" s="295"/>
    </row>
    <row r="95" spans="2:113" ht="20.45">
      <c r="B95" s="20">
        <v>90</v>
      </c>
      <c r="C95" s="288" t="s">
        <v>81</v>
      </c>
      <c r="D95" s="290" t="s">
        <v>1946</v>
      </c>
      <c r="E95" s="635" t="s">
        <v>2258</v>
      </c>
      <c r="F95" s="25" t="s">
        <v>1948</v>
      </c>
      <c r="G95" s="639" t="s">
        <v>2021</v>
      </c>
      <c r="H95" s="292" t="s">
        <v>4</v>
      </c>
      <c r="I95" s="632" t="s">
        <v>5</v>
      </c>
      <c r="J95" s="21"/>
      <c r="K95" s="21" t="s">
        <v>1960</v>
      </c>
      <c r="L95" s="301" t="s">
        <v>2259</v>
      </c>
      <c r="M95" s="663">
        <v>21000</v>
      </c>
      <c r="N95" s="663">
        <v>0</v>
      </c>
      <c r="O95" s="663">
        <v>0</v>
      </c>
      <c r="P95" s="22"/>
      <c r="Q95" s="22"/>
      <c r="R95" s="22"/>
      <c r="S95" s="22"/>
      <c r="T95" s="634"/>
      <c r="U95" s="25">
        <v>2022</v>
      </c>
      <c r="V95" s="25">
        <v>2022</v>
      </c>
      <c r="W95" s="25"/>
      <c r="X95" s="25"/>
      <c r="Y95" s="25"/>
      <c r="Z95" s="25"/>
      <c r="AA95" s="25"/>
      <c r="AB95" s="25"/>
      <c r="AC95" s="25"/>
      <c r="AD95" s="25"/>
      <c r="AE95" s="25"/>
      <c r="AF95" s="633"/>
      <c r="AG95" s="25"/>
      <c r="AH95" s="25"/>
      <c r="AI95" s="25"/>
      <c r="AJ95" s="25"/>
      <c r="AK95" s="25"/>
      <c r="AL95" s="25"/>
      <c r="AM95" s="25"/>
      <c r="AN95" s="25"/>
      <c r="AO95" s="25"/>
      <c r="AP95" s="123"/>
      <c r="AQ95" s="291"/>
      <c r="AR95" s="291"/>
      <c r="AS95" s="759"/>
      <c r="AT95" s="25"/>
      <c r="AU95" s="663">
        <f t="shared" si="18"/>
        <v>21000</v>
      </c>
      <c r="AV95" s="663">
        <f t="shared" si="29"/>
        <v>0</v>
      </c>
      <c r="AW95" s="520">
        <f t="shared" si="30"/>
        <v>-1</v>
      </c>
      <c r="AX95" s="25"/>
      <c r="AY95" s="25"/>
      <c r="AZ95" s="25"/>
      <c r="BA95" s="25"/>
      <c r="BB95" s="25"/>
      <c r="BC95" s="25"/>
      <c r="BD95" s="25"/>
      <c r="BE95" s="22"/>
      <c r="BF95" s="634"/>
      <c r="BG95" s="295"/>
      <c r="BH95" s="295"/>
      <c r="BI95" s="295"/>
      <c r="BJ95" s="295"/>
      <c r="BK95" s="295"/>
      <c r="BL95" s="295"/>
      <c r="BM95" s="295"/>
      <c r="BN95" s="295"/>
      <c r="BO95" s="295"/>
      <c r="BP95" s="295"/>
      <c r="BQ95" s="295"/>
      <c r="BR95" s="295"/>
      <c r="BS95" s="295"/>
      <c r="BT95" s="295"/>
      <c r="BU95" s="295"/>
      <c r="BV95" s="295"/>
      <c r="BW95" s="295"/>
      <c r="BX95" s="295"/>
      <c r="BY95" s="295"/>
      <c r="BZ95" s="295"/>
      <c r="CA95" s="295"/>
      <c r="CB95" s="295"/>
      <c r="CC95" s="295"/>
      <c r="CD95" s="295"/>
      <c r="CE95" s="295"/>
      <c r="CF95" s="295"/>
      <c r="CG95" s="295"/>
      <c r="CH95" s="295"/>
      <c r="CI95" s="295"/>
      <c r="CJ95" s="295"/>
      <c r="CK95" s="295"/>
      <c r="CL95" s="295"/>
      <c r="CM95" s="295"/>
      <c r="CN95" s="295"/>
      <c r="CO95" s="295"/>
      <c r="CP95" s="295"/>
      <c r="CQ95" s="295"/>
      <c r="CR95" s="295"/>
      <c r="CS95" s="295"/>
      <c r="CT95" s="295"/>
      <c r="CU95" s="295"/>
      <c r="CV95" s="295"/>
      <c r="CW95" s="295"/>
      <c r="CX95" s="295"/>
      <c r="CY95" s="295"/>
      <c r="CZ95" s="295"/>
      <c r="DA95" s="295"/>
      <c r="DB95" s="295"/>
      <c r="DC95" s="295"/>
      <c r="DD95" s="295"/>
      <c r="DE95" s="295"/>
      <c r="DF95" s="295"/>
      <c r="DG95" s="295" t="s">
        <v>1948</v>
      </c>
      <c r="DH95" s="295"/>
      <c r="DI95" s="295"/>
    </row>
    <row r="96" spans="2:113" ht="20.45">
      <c r="B96" s="20">
        <v>91</v>
      </c>
      <c r="C96" s="288" t="s">
        <v>81</v>
      </c>
      <c r="D96" s="290" t="s">
        <v>1946</v>
      </c>
      <c r="E96" s="635" t="s">
        <v>2260</v>
      </c>
      <c r="F96" s="25" t="s">
        <v>1948</v>
      </c>
      <c r="G96" s="639" t="s">
        <v>2021</v>
      </c>
      <c r="H96" s="292" t="s">
        <v>4</v>
      </c>
      <c r="I96" s="632" t="s">
        <v>5</v>
      </c>
      <c r="J96" s="21"/>
      <c r="K96" s="21" t="s">
        <v>1791</v>
      </c>
      <c r="L96" s="301" t="s">
        <v>2261</v>
      </c>
      <c r="M96" s="663">
        <v>18900</v>
      </c>
      <c r="N96" s="663">
        <v>0</v>
      </c>
      <c r="O96" s="663">
        <v>0</v>
      </c>
      <c r="P96" s="22"/>
      <c r="Q96" s="22"/>
      <c r="R96" s="22"/>
      <c r="S96" s="22"/>
      <c r="T96" s="634"/>
      <c r="U96" s="25">
        <v>2022</v>
      </c>
      <c r="V96" s="25">
        <v>2022</v>
      </c>
      <c r="W96" s="25"/>
      <c r="X96" s="25"/>
      <c r="Y96" s="25"/>
      <c r="Z96" s="25"/>
      <c r="AA96" s="25"/>
      <c r="AB96" s="25"/>
      <c r="AC96" s="25"/>
      <c r="AD96" s="25"/>
      <c r="AE96" s="25"/>
      <c r="AF96" s="633"/>
      <c r="AG96" s="25"/>
      <c r="AH96" s="25"/>
      <c r="AI96" s="25"/>
      <c r="AJ96" s="25"/>
      <c r="AK96" s="25"/>
      <c r="AL96" s="25"/>
      <c r="AM96" s="25"/>
      <c r="AN96" s="25"/>
      <c r="AO96" s="25"/>
      <c r="AP96" s="123"/>
      <c r="AQ96" s="291"/>
      <c r="AR96" s="291"/>
      <c r="AS96" s="759"/>
      <c r="AT96" s="25"/>
      <c r="AU96" s="663">
        <f t="shared" si="18"/>
        <v>18900</v>
      </c>
      <c r="AV96" s="663">
        <f t="shared" si="29"/>
        <v>0</v>
      </c>
      <c r="AW96" s="520">
        <f t="shared" si="30"/>
        <v>-1</v>
      </c>
      <c r="AX96" s="25"/>
      <c r="AY96" s="25"/>
      <c r="AZ96" s="25"/>
      <c r="BA96" s="25"/>
      <c r="BB96" s="25"/>
      <c r="BC96" s="25"/>
      <c r="BD96" s="25"/>
      <c r="BE96" s="22"/>
      <c r="BF96" s="634"/>
      <c r="BG96" s="295"/>
      <c r="BH96" s="295"/>
      <c r="BI96" s="295"/>
      <c r="BJ96" s="295"/>
      <c r="BK96" s="295"/>
      <c r="BL96" s="295"/>
      <c r="BM96" s="295"/>
      <c r="BN96" s="295"/>
      <c r="BO96" s="295"/>
      <c r="BP96" s="295"/>
      <c r="BQ96" s="295"/>
      <c r="BR96" s="295"/>
      <c r="BS96" s="295"/>
      <c r="BT96" s="295"/>
      <c r="BU96" s="295"/>
      <c r="BV96" s="295"/>
      <c r="BW96" s="295"/>
      <c r="BX96" s="295"/>
      <c r="BY96" s="295"/>
      <c r="BZ96" s="295"/>
      <c r="CA96" s="295"/>
      <c r="CB96" s="295"/>
      <c r="CC96" s="295"/>
      <c r="CD96" s="295"/>
      <c r="CE96" s="295"/>
      <c r="CF96" s="295"/>
      <c r="CG96" s="295"/>
      <c r="CH96" s="295"/>
      <c r="CI96" s="295"/>
      <c r="CJ96" s="295"/>
      <c r="CK96" s="295"/>
      <c r="CL96" s="295"/>
      <c r="CM96" s="295"/>
      <c r="CN96" s="295"/>
      <c r="CO96" s="295"/>
      <c r="CP96" s="295"/>
      <c r="CQ96" s="295"/>
      <c r="CR96" s="295"/>
      <c r="CS96" s="295"/>
      <c r="CT96" s="295"/>
      <c r="CU96" s="295"/>
      <c r="CV96" s="295"/>
      <c r="CW96" s="295"/>
      <c r="CX96" s="295"/>
      <c r="CY96" s="295"/>
      <c r="CZ96" s="295"/>
      <c r="DA96" s="295"/>
      <c r="DB96" s="295"/>
      <c r="DC96" s="295"/>
      <c r="DD96" s="295"/>
      <c r="DE96" s="295"/>
      <c r="DF96" s="295"/>
      <c r="DG96" s="295" t="s">
        <v>1948</v>
      </c>
      <c r="DH96" s="295"/>
      <c r="DI96" s="295"/>
    </row>
    <row r="97" spans="2:115" ht="20.45">
      <c r="B97" s="20">
        <v>92</v>
      </c>
      <c r="C97" s="288" t="s">
        <v>81</v>
      </c>
      <c r="D97" s="290" t="s">
        <v>1946</v>
      </c>
      <c r="E97" s="635" t="s">
        <v>2262</v>
      </c>
      <c r="F97" s="25" t="s">
        <v>1948</v>
      </c>
      <c r="G97" s="639" t="s">
        <v>2021</v>
      </c>
      <c r="H97" s="292" t="s">
        <v>4</v>
      </c>
      <c r="I97" s="632" t="s">
        <v>5</v>
      </c>
      <c r="J97" s="21"/>
      <c r="K97" s="21" t="s">
        <v>2031</v>
      </c>
      <c r="L97" s="301" t="s">
        <v>2263</v>
      </c>
      <c r="M97" s="663">
        <v>16800</v>
      </c>
      <c r="N97" s="663">
        <v>0</v>
      </c>
      <c r="O97" s="663">
        <v>0</v>
      </c>
      <c r="P97" s="22"/>
      <c r="Q97" s="22"/>
      <c r="R97" s="22"/>
      <c r="S97" s="22"/>
      <c r="T97" s="634"/>
      <c r="U97" s="25">
        <v>2022</v>
      </c>
      <c r="V97" s="25">
        <v>2022</v>
      </c>
      <c r="W97" s="25"/>
      <c r="X97" s="25"/>
      <c r="Y97" s="25"/>
      <c r="Z97" s="25"/>
      <c r="AA97" s="25"/>
      <c r="AB97" s="25"/>
      <c r="AC97" s="25"/>
      <c r="AD97" s="25"/>
      <c r="AE97" s="25"/>
      <c r="AF97" s="633"/>
      <c r="AG97" s="25"/>
      <c r="AH97" s="25"/>
      <c r="AI97" s="25"/>
      <c r="AJ97" s="25"/>
      <c r="AK97" s="25"/>
      <c r="AL97" s="25"/>
      <c r="AM97" s="25"/>
      <c r="AN97" s="25"/>
      <c r="AO97" s="25"/>
      <c r="AP97" s="123"/>
      <c r="AQ97" s="291"/>
      <c r="AR97" s="291"/>
      <c r="AS97" s="759"/>
      <c r="AT97" s="25"/>
      <c r="AU97" s="663">
        <f t="shared" si="18"/>
        <v>16800</v>
      </c>
      <c r="AV97" s="663">
        <f t="shared" si="29"/>
        <v>0</v>
      </c>
      <c r="AW97" s="520">
        <f t="shared" si="30"/>
        <v>-1</v>
      </c>
      <c r="AX97" s="25"/>
      <c r="AY97" s="25"/>
      <c r="AZ97" s="25"/>
      <c r="BA97" s="25"/>
      <c r="BB97" s="25"/>
      <c r="BC97" s="25"/>
      <c r="BD97" s="25"/>
      <c r="BE97" s="22"/>
      <c r="BF97" s="634"/>
      <c r="BG97" s="295"/>
      <c r="BH97" s="295"/>
      <c r="BI97" s="295"/>
      <c r="BJ97" s="295"/>
      <c r="BK97" s="295"/>
      <c r="BL97" s="295"/>
      <c r="BM97" s="295"/>
      <c r="BN97" s="295"/>
      <c r="BO97" s="295"/>
      <c r="BP97" s="295"/>
      <c r="BQ97" s="295"/>
      <c r="BR97" s="295"/>
      <c r="BS97" s="295"/>
      <c r="BT97" s="295"/>
      <c r="BU97" s="295"/>
      <c r="BV97" s="295"/>
      <c r="BW97" s="295"/>
      <c r="BX97" s="295"/>
      <c r="BY97" s="295"/>
      <c r="BZ97" s="295"/>
      <c r="CA97" s="295"/>
      <c r="CB97" s="295"/>
      <c r="CC97" s="295"/>
      <c r="CD97" s="295"/>
      <c r="CE97" s="295"/>
      <c r="CF97" s="295"/>
      <c r="CG97" s="295"/>
      <c r="CH97" s="295"/>
      <c r="CI97" s="295"/>
      <c r="CJ97" s="295"/>
      <c r="CK97" s="295"/>
      <c r="CL97" s="295"/>
      <c r="CM97" s="295"/>
      <c r="CN97" s="295"/>
      <c r="CO97" s="295"/>
      <c r="CP97" s="295"/>
      <c r="CQ97" s="295"/>
      <c r="CR97" s="295"/>
      <c r="CS97" s="295"/>
      <c r="CT97" s="295"/>
      <c r="CU97" s="295"/>
      <c r="CV97" s="295"/>
      <c r="CW97" s="295"/>
      <c r="CX97" s="295"/>
      <c r="CY97" s="295"/>
      <c r="CZ97" s="295"/>
      <c r="DA97" s="295"/>
      <c r="DB97" s="295"/>
      <c r="DC97" s="295"/>
      <c r="DD97" s="295"/>
      <c r="DE97" s="295"/>
      <c r="DF97" s="295"/>
      <c r="DG97" s="295" t="s">
        <v>1948</v>
      </c>
      <c r="DH97" s="295"/>
      <c r="DI97" s="295"/>
    </row>
    <row r="98" spans="2:115" ht="20.45">
      <c r="B98" s="20">
        <v>93</v>
      </c>
      <c r="C98" s="288" t="s">
        <v>81</v>
      </c>
      <c r="D98" s="290" t="s">
        <v>1946</v>
      </c>
      <c r="E98" s="635" t="s">
        <v>2264</v>
      </c>
      <c r="F98" s="25" t="s">
        <v>1948</v>
      </c>
      <c r="G98" s="639" t="s">
        <v>2021</v>
      </c>
      <c r="H98" s="292" t="s">
        <v>4</v>
      </c>
      <c r="I98" s="632" t="s">
        <v>5</v>
      </c>
      <c r="J98" s="21"/>
      <c r="K98" s="21" t="s">
        <v>2031</v>
      </c>
      <c r="L98" s="301" t="s">
        <v>2265</v>
      </c>
      <c r="M98" s="663">
        <v>12600</v>
      </c>
      <c r="N98" s="663">
        <v>0</v>
      </c>
      <c r="O98" s="663">
        <v>0</v>
      </c>
      <c r="P98" s="22"/>
      <c r="Q98" s="22"/>
      <c r="R98" s="22"/>
      <c r="S98" s="22"/>
      <c r="T98" s="634"/>
      <c r="U98" s="25">
        <v>2022</v>
      </c>
      <c r="V98" s="25">
        <v>2022</v>
      </c>
      <c r="W98" s="25"/>
      <c r="X98" s="25"/>
      <c r="Y98" s="25"/>
      <c r="Z98" s="25"/>
      <c r="AA98" s="25"/>
      <c r="AB98" s="25"/>
      <c r="AC98" s="25"/>
      <c r="AD98" s="25"/>
      <c r="AE98" s="25"/>
      <c r="AF98" s="633"/>
      <c r="AG98" s="25"/>
      <c r="AH98" s="25"/>
      <c r="AI98" s="25"/>
      <c r="AJ98" s="25"/>
      <c r="AK98" s="25"/>
      <c r="AL98" s="25"/>
      <c r="AM98" s="25"/>
      <c r="AN98" s="25"/>
      <c r="AO98" s="25"/>
      <c r="AP98" s="123"/>
      <c r="AQ98" s="291"/>
      <c r="AR98" s="291"/>
      <c r="AS98" s="759"/>
      <c r="AT98" s="25"/>
      <c r="AU98" s="663">
        <f t="shared" si="18"/>
        <v>12600</v>
      </c>
      <c r="AV98" s="663">
        <f t="shared" si="29"/>
        <v>0</v>
      </c>
      <c r="AW98" s="520">
        <f t="shared" si="30"/>
        <v>-1</v>
      </c>
      <c r="AX98" s="25"/>
      <c r="AY98" s="25"/>
      <c r="AZ98" s="25"/>
      <c r="BA98" s="25"/>
      <c r="BB98" s="25"/>
      <c r="BC98" s="25"/>
      <c r="BD98" s="25"/>
      <c r="BE98" s="22"/>
      <c r="BF98" s="634"/>
      <c r="BG98" s="295"/>
      <c r="BH98" s="295"/>
      <c r="BI98" s="295"/>
      <c r="BJ98" s="295"/>
      <c r="BK98" s="295"/>
      <c r="BL98" s="295"/>
      <c r="BM98" s="295"/>
      <c r="BN98" s="295"/>
      <c r="BO98" s="295"/>
      <c r="BP98" s="295"/>
      <c r="BQ98" s="295"/>
      <c r="BR98" s="295"/>
      <c r="BS98" s="295"/>
      <c r="BT98" s="295"/>
      <c r="BU98" s="295"/>
      <c r="BV98" s="295"/>
      <c r="BW98" s="295"/>
      <c r="BX98" s="295"/>
      <c r="BY98" s="295"/>
      <c r="BZ98" s="295"/>
      <c r="CA98" s="295"/>
      <c r="CB98" s="295"/>
      <c r="CC98" s="295"/>
      <c r="CD98" s="295"/>
      <c r="CE98" s="295"/>
      <c r="CF98" s="295"/>
      <c r="CG98" s="295"/>
      <c r="CH98" s="295"/>
      <c r="CI98" s="295"/>
      <c r="CJ98" s="295"/>
      <c r="CK98" s="295"/>
      <c r="CL98" s="295"/>
      <c r="CM98" s="295"/>
      <c r="CN98" s="295"/>
      <c r="CO98" s="295"/>
      <c r="CP98" s="295"/>
      <c r="CQ98" s="295"/>
      <c r="CR98" s="295"/>
      <c r="CS98" s="295"/>
      <c r="CT98" s="295"/>
      <c r="CU98" s="295"/>
      <c r="CV98" s="295"/>
      <c r="CW98" s="295"/>
      <c r="CX98" s="295"/>
      <c r="CY98" s="295"/>
      <c r="CZ98" s="295"/>
      <c r="DA98" s="295"/>
      <c r="DB98" s="295"/>
      <c r="DC98" s="295"/>
      <c r="DD98" s="295"/>
      <c r="DE98" s="295"/>
      <c r="DF98" s="295"/>
      <c r="DG98" s="295" t="s">
        <v>1948</v>
      </c>
      <c r="DH98" s="295"/>
      <c r="DI98" s="295"/>
    </row>
    <row r="99" spans="2:115" ht="20.45">
      <c r="B99" s="20">
        <v>94</v>
      </c>
      <c r="C99" s="288" t="s">
        <v>81</v>
      </c>
      <c r="D99" s="290" t="s">
        <v>1946</v>
      </c>
      <c r="E99" s="635" t="s">
        <v>2266</v>
      </c>
      <c r="F99" s="25" t="s">
        <v>1948</v>
      </c>
      <c r="G99" s="639" t="s">
        <v>2021</v>
      </c>
      <c r="H99" s="292" t="s">
        <v>4</v>
      </c>
      <c r="I99" s="632" t="s">
        <v>5</v>
      </c>
      <c r="J99" s="21"/>
      <c r="K99" s="21" t="s">
        <v>1960</v>
      </c>
      <c r="L99" s="301" t="s">
        <v>2267</v>
      </c>
      <c r="M99" s="663">
        <v>10500</v>
      </c>
      <c r="N99" s="663">
        <v>0</v>
      </c>
      <c r="O99" s="663">
        <v>0</v>
      </c>
      <c r="P99" s="22"/>
      <c r="Q99" s="22"/>
      <c r="R99" s="22"/>
      <c r="S99" s="22"/>
      <c r="T99" s="634"/>
      <c r="U99" s="25">
        <v>2022</v>
      </c>
      <c r="V99" s="25">
        <v>2022</v>
      </c>
      <c r="W99" s="25"/>
      <c r="X99" s="25"/>
      <c r="Y99" s="25"/>
      <c r="Z99" s="25"/>
      <c r="AA99" s="25"/>
      <c r="AB99" s="25"/>
      <c r="AC99" s="25"/>
      <c r="AD99" s="25"/>
      <c r="AE99" s="25"/>
      <c r="AF99" s="633"/>
      <c r="AG99" s="25"/>
      <c r="AH99" s="25"/>
      <c r="AI99" s="25"/>
      <c r="AJ99" s="25"/>
      <c r="AK99" s="25"/>
      <c r="AL99" s="25"/>
      <c r="AM99" s="25"/>
      <c r="AN99" s="25"/>
      <c r="AO99" s="25"/>
      <c r="AP99" s="123"/>
      <c r="AQ99" s="291"/>
      <c r="AR99" s="291"/>
      <c r="AS99" s="759"/>
      <c r="AT99" s="25"/>
      <c r="AU99" s="663">
        <f t="shared" si="18"/>
        <v>10500</v>
      </c>
      <c r="AV99" s="663">
        <f t="shared" si="29"/>
        <v>0</v>
      </c>
      <c r="AW99" s="520">
        <f t="shared" si="30"/>
        <v>-1</v>
      </c>
      <c r="AX99" s="25"/>
      <c r="AY99" s="25"/>
      <c r="AZ99" s="25"/>
      <c r="BA99" s="25"/>
      <c r="BB99" s="25"/>
      <c r="BC99" s="25"/>
      <c r="BD99" s="25"/>
      <c r="BE99" s="22"/>
      <c r="BF99" s="634"/>
      <c r="BG99" s="295"/>
      <c r="BH99" s="295"/>
      <c r="BI99" s="295"/>
      <c r="BJ99" s="295"/>
      <c r="BK99" s="295"/>
      <c r="BL99" s="295"/>
      <c r="BM99" s="295"/>
      <c r="BN99" s="295"/>
      <c r="BO99" s="295"/>
      <c r="BP99" s="295"/>
      <c r="BQ99" s="295"/>
      <c r="BR99" s="295"/>
      <c r="BS99" s="295"/>
      <c r="BT99" s="295"/>
      <c r="BU99" s="295"/>
      <c r="BV99" s="295"/>
      <c r="BW99" s="295"/>
      <c r="BX99" s="295"/>
      <c r="BY99" s="295"/>
      <c r="BZ99" s="295"/>
      <c r="CA99" s="295"/>
      <c r="CB99" s="295"/>
      <c r="CC99" s="295"/>
      <c r="CD99" s="295"/>
      <c r="CE99" s="295"/>
      <c r="CF99" s="295"/>
      <c r="CG99" s="295"/>
      <c r="CH99" s="295"/>
      <c r="CI99" s="295"/>
      <c r="CJ99" s="295"/>
      <c r="CK99" s="295"/>
      <c r="CL99" s="295"/>
      <c r="CM99" s="295"/>
      <c r="CN99" s="295"/>
      <c r="CO99" s="295"/>
      <c r="CP99" s="295"/>
      <c r="CQ99" s="295"/>
      <c r="CR99" s="295"/>
      <c r="CS99" s="295"/>
      <c r="CT99" s="295"/>
      <c r="CU99" s="295"/>
      <c r="CV99" s="295"/>
      <c r="CW99" s="295"/>
      <c r="CX99" s="295"/>
      <c r="CY99" s="295"/>
      <c r="CZ99" s="295"/>
      <c r="DA99" s="295"/>
      <c r="DB99" s="295"/>
      <c r="DC99" s="295"/>
      <c r="DD99" s="295"/>
      <c r="DE99" s="295"/>
      <c r="DF99" s="295"/>
      <c r="DG99" s="295" t="s">
        <v>1948</v>
      </c>
      <c r="DH99" s="295"/>
      <c r="DI99" s="295"/>
    </row>
    <row r="100" spans="2:115" ht="27.6">
      <c r="B100" s="20">
        <v>95</v>
      </c>
      <c r="C100" s="288" t="s">
        <v>81</v>
      </c>
      <c r="D100" s="290" t="s">
        <v>1946</v>
      </c>
      <c r="E100" s="635" t="s">
        <v>2268</v>
      </c>
      <c r="F100" s="25" t="s">
        <v>1948</v>
      </c>
      <c r="G100" s="639" t="s">
        <v>2021</v>
      </c>
      <c r="H100" s="292" t="s">
        <v>4</v>
      </c>
      <c r="I100" s="632" t="s">
        <v>5</v>
      </c>
      <c r="J100" s="21"/>
      <c r="K100" s="21" t="s">
        <v>1960</v>
      </c>
      <c r="L100" s="301" t="s">
        <v>2269</v>
      </c>
      <c r="M100" s="663">
        <v>8400</v>
      </c>
      <c r="N100" s="663">
        <v>0</v>
      </c>
      <c r="O100" s="663">
        <v>0</v>
      </c>
      <c r="P100" s="22"/>
      <c r="Q100" s="22"/>
      <c r="R100" s="22"/>
      <c r="S100" s="22"/>
      <c r="T100" s="634"/>
      <c r="U100" s="25">
        <v>2022</v>
      </c>
      <c r="V100" s="25">
        <v>2022</v>
      </c>
      <c r="W100" s="25"/>
      <c r="X100" s="25"/>
      <c r="Y100" s="25"/>
      <c r="Z100" s="25"/>
      <c r="AA100" s="25"/>
      <c r="AB100" s="25"/>
      <c r="AC100" s="25"/>
      <c r="AD100" s="25"/>
      <c r="AE100" s="25"/>
      <c r="AF100" s="633"/>
      <c r="AG100" s="25"/>
      <c r="AH100" s="25"/>
      <c r="AI100" s="25"/>
      <c r="AJ100" s="25"/>
      <c r="AK100" s="25"/>
      <c r="AL100" s="25"/>
      <c r="AM100" s="25"/>
      <c r="AN100" s="25"/>
      <c r="AO100" s="25"/>
      <c r="AP100" s="123"/>
      <c r="AQ100" s="291"/>
      <c r="AR100" s="291"/>
      <c r="AS100" s="759"/>
      <c r="AT100" s="25"/>
      <c r="AU100" s="663">
        <f t="shared" si="18"/>
        <v>8400</v>
      </c>
      <c r="AV100" s="663">
        <f t="shared" si="29"/>
        <v>0</v>
      </c>
      <c r="AW100" s="520">
        <f t="shared" si="30"/>
        <v>-1</v>
      </c>
      <c r="AX100" s="25"/>
      <c r="AY100" s="25"/>
      <c r="AZ100" s="25"/>
      <c r="BA100" s="25"/>
      <c r="BB100" s="25"/>
      <c r="BC100" s="25"/>
      <c r="BD100" s="25"/>
      <c r="BE100" s="22"/>
      <c r="BF100" s="634"/>
      <c r="BG100" s="295"/>
      <c r="BH100" s="295"/>
      <c r="BI100" s="295"/>
      <c r="BJ100" s="295"/>
      <c r="BK100" s="295"/>
      <c r="BL100" s="295"/>
      <c r="BM100" s="295"/>
      <c r="BN100" s="295"/>
      <c r="BO100" s="295"/>
      <c r="BP100" s="295"/>
      <c r="BQ100" s="295"/>
      <c r="BR100" s="295"/>
      <c r="BS100" s="295"/>
      <c r="BT100" s="295"/>
      <c r="BU100" s="295"/>
      <c r="BV100" s="295"/>
      <c r="BW100" s="295"/>
      <c r="BX100" s="295"/>
      <c r="BY100" s="295"/>
      <c r="BZ100" s="295"/>
      <c r="CA100" s="295"/>
      <c r="CB100" s="295"/>
      <c r="CC100" s="295"/>
      <c r="CD100" s="295"/>
      <c r="CE100" s="295"/>
      <c r="CF100" s="295"/>
      <c r="CG100" s="295"/>
      <c r="CH100" s="295"/>
      <c r="CI100" s="295"/>
      <c r="CJ100" s="295"/>
      <c r="CK100" s="295"/>
      <c r="CL100" s="295"/>
      <c r="CM100" s="295"/>
      <c r="CN100" s="295"/>
      <c r="CO100" s="295"/>
      <c r="CP100" s="295"/>
      <c r="CQ100" s="295"/>
      <c r="CR100" s="295"/>
      <c r="CS100" s="295"/>
      <c r="CT100" s="295"/>
      <c r="CU100" s="295"/>
      <c r="CV100" s="295"/>
      <c r="CW100" s="295"/>
      <c r="CX100" s="295"/>
      <c r="CY100" s="295"/>
      <c r="CZ100" s="295"/>
      <c r="DA100" s="295"/>
      <c r="DB100" s="295"/>
      <c r="DC100" s="295"/>
      <c r="DD100" s="295"/>
      <c r="DE100" s="295"/>
      <c r="DF100" s="295"/>
      <c r="DG100" s="295" t="s">
        <v>1948</v>
      </c>
      <c r="DH100" s="295"/>
      <c r="DI100" s="295"/>
    </row>
    <row r="101" spans="2:115" ht="20.45">
      <c r="B101" s="20">
        <v>96</v>
      </c>
      <c r="C101" s="288" t="s">
        <v>81</v>
      </c>
      <c r="D101" s="290" t="s">
        <v>1946</v>
      </c>
      <c r="E101" s="635" t="s">
        <v>2270</v>
      </c>
      <c r="F101" s="25" t="s">
        <v>1948</v>
      </c>
      <c r="G101" s="639" t="s">
        <v>2021</v>
      </c>
      <c r="H101" s="292" t="s">
        <v>4</v>
      </c>
      <c r="I101" s="632" t="s">
        <v>5</v>
      </c>
      <c r="J101" s="21"/>
      <c r="K101" s="21" t="s">
        <v>1960</v>
      </c>
      <c r="L101" s="301" t="s">
        <v>2271</v>
      </c>
      <c r="M101" s="663">
        <v>8400</v>
      </c>
      <c r="N101" s="663">
        <v>0</v>
      </c>
      <c r="O101" s="663">
        <v>0</v>
      </c>
      <c r="P101" s="22"/>
      <c r="Q101" s="22"/>
      <c r="R101" s="22"/>
      <c r="S101" s="22"/>
      <c r="T101" s="634"/>
      <c r="U101" s="25">
        <v>2022</v>
      </c>
      <c r="V101" s="25">
        <v>2022</v>
      </c>
      <c r="W101" s="25"/>
      <c r="X101" s="25"/>
      <c r="Y101" s="25"/>
      <c r="Z101" s="25"/>
      <c r="AA101" s="25"/>
      <c r="AB101" s="25"/>
      <c r="AC101" s="25"/>
      <c r="AD101" s="25"/>
      <c r="AE101" s="25"/>
      <c r="AF101" s="633"/>
      <c r="AG101" s="25"/>
      <c r="AH101" s="25"/>
      <c r="AI101" s="25"/>
      <c r="AJ101" s="25"/>
      <c r="AK101" s="25"/>
      <c r="AL101" s="25"/>
      <c r="AM101" s="25"/>
      <c r="AN101" s="25"/>
      <c r="AO101" s="25"/>
      <c r="AP101" s="123"/>
      <c r="AQ101" s="291"/>
      <c r="AR101" s="291"/>
      <c r="AS101" s="759"/>
      <c r="AT101" s="25"/>
      <c r="AU101" s="663">
        <f t="shared" si="18"/>
        <v>8400</v>
      </c>
      <c r="AV101" s="663">
        <f t="shared" si="29"/>
        <v>0</v>
      </c>
      <c r="AW101" s="520">
        <f t="shared" si="30"/>
        <v>-1</v>
      </c>
      <c r="AX101" s="25"/>
      <c r="AY101" s="25"/>
      <c r="AZ101" s="25"/>
      <c r="BA101" s="25"/>
      <c r="BB101" s="25"/>
      <c r="BC101" s="25"/>
      <c r="BD101" s="25"/>
      <c r="BE101" s="22"/>
      <c r="BF101" s="634"/>
      <c r="BG101" s="295"/>
      <c r="BH101" s="295"/>
      <c r="BI101" s="295"/>
      <c r="BJ101" s="295"/>
      <c r="BK101" s="295"/>
      <c r="BL101" s="295"/>
      <c r="BM101" s="295"/>
      <c r="BN101" s="295"/>
      <c r="BO101" s="295"/>
      <c r="BP101" s="295"/>
      <c r="BQ101" s="295"/>
      <c r="BR101" s="295"/>
      <c r="BS101" s="295"/>
      <c r="BT101" s="295"/>
      <c r="BU101" s="295"/>
      <c r="BV101" s="295"/>
      <c r="BW101" s="295"/>
      <c r="BX101" s="295"/>
      <c r="BY101" s="295"/>
      <c r="BZ101" s="295"/>
      <c r="CA101" s="295"/>
      <c r="CB101" s="295"/>
      <c r="CC101" s="295"/>
      <c r="CD101" s="295"/>
      <c r="CE101" s="295"/>
      <c r="CF101" s="295"/>
      <c r="CG101" s="295"/>
      <c r="CH101" s="295"/>
      <c r="CI101" s="295"/>
      <c r="CJ101" s="295"/>
      <c r="CK101" s="295"/>
      <c r="CL101" s="295"/>
      <c r="CM101" s="295"/>
      <c r="CN101" s="295"/>
      <c r="CO101" s="295"/>
      <c r="CP101" s="295"/>
      <c r="CQ101" s="295"/>
      <c r="CR101" s="295"/>
      <c r="CS101" s="295"/>
      <c r="CT101" s="295"/>
      <c r="CU101" s="295"/>
      <c r="CV101" s="295"/>
      <c r="CW101" s="295"/>
      <c r="CX101" s="295"/>
      <c r="CY101" s="295"/>
      <c r="CZ101" s="295"/>
      <c r="DA101" s="295"/>
      <c r="DB101" s="295"/>
      <c r="DC101" s="295"/>
      <c r="DD101" s="295"/>
      <c r="DE101" s="295"/>
      <c r="DF101" s="295"/>
      <c r="DG101" s="295" t="s">
        <v>1948</v>
      </c>
      <c r="DH101" s="295"/>
      <c r="DI101" s="295"/>
    </row>
    <row r="102" spans="2:115" ht="20.45">
      <c r="B102" s="20">
        <v>97</v>
      </c>
      <c r="C102" s="402" t="s">
        <v>81</v>
      </c>
      <c r="D102" s="609" t="s">
        <v>1946</v>
      </c>
      <c r="E102" s="636" t="s">
        <v>2272</v>
      </c>
      <c r="F102" s="46" t="s">
        <v>1948</v>
      </c>
      <c r="G102" s="640" t="s">
        <v>2021</v>
      </c>
      <c r="H102" s="403" t="s">
        <v>4</v>
      </c>
      <c r="I102" s="650" t="s">
        <v>5</v>
      </c>
      <c r="J102" s="473"/>
      <c r="K102" s="473" t="s">
        <v>1708</v>
      </c>
      <c r="L102" s="471" t="s">
        <v>2273</v>
      </c>
      <c r="M102" s="665">
        <v>0</v>
      </c>
      <c r="N102" s="665">
        <v>0</v>
      </c>
      <c r="O102" s="665">
        <v>0</v>
      </c>
      <c r="P102" s="45"/>
      <c r="Q102" s="45"/>
      <c r="R102" s="45"/>
      <c r="S102" s="45"/>
      <c r="T102" s="651"/>
      <c r="U102" s="46">
        <v>2022</v>
      </c>
      <c r="V102" s="46">
        <v>2022</v>
      </c>
      <c r="W102" s="46"/>
      <c r="X102" s="46"/>
      <c r="Y102" s="46"/>
      <c r="Z102" s="46"/>
      <c r="AA102" s="46"/>
      <c r="AB102" s="46"/>
      <c r="AC102" s="46"/>
      <c r="AD102" s="46"/>
      <c r="AE102" s="46"/>
      <c r="AF102" s="652"/>
      <c r="AG102" s="46"/>
      <c r="AH102" s="46"/>
      <c r="AI102" s="46"/>
      <c r="AJ102" s="46"/>
      <c r="AK102" s="46"/>
      <c r="AL102" s="46"/>
      <c r="AM102" s="46"/>
      <c r="AN102" s="46"/>
      <c r="AO102" s="46"/>
      <c r="AP102" s="627"/>
      <c r="AQ102" s="291"/>
      <c r="AR102" s="291"/>
      <c r="AS102" s="914"/>
      <c r="AT102" s="46"/>
      <c r="AU102" s="665">
        <f t="shared" si="18"/>
        <v>0</v>
      </c>
      <c r="AV102" s="665">
        <f t="shared" si="29"/>
        <v>0</v>
      </c>
      <c r="AW102" s="520">
        <f t="shared" si="30"/>
        <v>0</v>
      </c>
      <c r="AX102" s="46"/>
      <c r="AY102" s="46"/>
      <c r="AZ102" s="46"/>
      <c r="BA102" s="46"/>
      <c r="BB102" s="46"/>
      <c r="BC102" s="46"/>
      <c r="BD102" s="46"/>
      <c r="BE102" s="45"/>
      <c r="BF102" s="651"/>
      <c r="BG102" s="295"/>
      <c r="BH102" s="295"/>
      <c r="BI102" s="295"/>
      <c r="BJ102" s="295"/>
      <c r="BK102" s="295"/>
      <c r="BL102" s="295"/>
      <c r="BM102" s="295"/>
      <c r="BN102" s="295"/>
      <c r="BO102" s="295"/>
      <c r="BP102" s="295"/>
      <c r="BQ102" s="295"/>
      <c r="BR102" s="295"/>
      <c r="BS102" s="295"/>
      <c r="BT102" s="295"/>
      <c r="BU102" s="295"/>
      <c r="BV102" s="295"/>
      <c r="BW102" s="295"/>
      <c r="BX102" s="295"/>
      <c r="BY102" s="295"/>
      <c r="BZ102" s="295"/>
      <c r="CA102" s="295"/>
      <c r="CB102" s="295"/>
      <c r="CC102" s="295"/>
      <c r="CD102" s="295"/>
      <c r="CE102" s="295"/>
      <c r="CF102" s="295"/>
      <c r="CG102" s="295"/>
      <c r="CH102" s="295"/>
      <c r="CI102" s="295"/>
      <c r="CJ102" s="295"/>
      <c r="CK102" s="295"/>
      <c r="CL102" s="295"/>
      <c r="CM102" s="295"/>
      <c r="CN102" s="295"/>
      <c r="CO102" s="295"/>
      <c r="CP102" s="295"/>
      <c r="CQ102" s="295"/>
      <c r="CR102" s="295"/>
      <c r="CS102" s="295"/>
      <c r="CT102" s="295"/>
      <c r="CU102" s="295"/>
      <c r="CV102" s="295"/>
      <c r="CW102" s="295"/>
      <c r="CX102" s="295"/>
      <c r="CY102" s="295"/>
      <c r="CZ102" s="295"/>
      <c r="DA102" s="295"/>
      <c r="DB102" s="295"/>
      <c r="DC102" s="295"/>
      <c r="DD102" s="295"/>
      <c r="DE102" s="295"/>
      <c r="DF102" s="295"/>
      <c r="DG102" s="295" t="s">
        <v>1948</v>
      </c>
      <c r="DH102" s="295"/>
      <c r="DI102" s="295"/>
    </row>
    <row r="103" spans="2:115" ht="20.45">
      <c r="B103" s="20">
        <v>98</v>
      </c>
      <c r="C103" s="20" t="s">
        <v>81</v>
      </c>
      <c r="D103" s="149" t="s">
        <v>1946</v>
      </c>
      <c r="E103" s="20" t="s">
        <v>2274</v>
      </c>
      <c r="F103" s="25" t="s">
        <v>1948</v>
      </c>
      <c r="G103" s="25" t="s">
        <v>2021</v>
      </c>
      <c r="H103" s="21" t="s">
        <v>4</v>
      </c>
      <c r="I103" s="21" t="s">
        <v>5</v>
      </c>
      <c r="J103" s="21"/>
      <c r="K103" s="21" t="s">
        <v>1791</v>
      </c>
      <c r="L103" s="30" t="s">
        <v>304</v>
      </c>
      <c r="M103" s="666">
        <v>2520</v>
      </c>
      <c r="N103" s="666">
        <v>0</v>
      </c>
      <c r="O103" s="666">
        <v>0</v>
      </c>
      <c r="P103" s="22"/>
      <c r="Q103" s="22"/>
      <c r="R103" s="22"/>
      <c r="S103" s="22"/>
      <c r="T103" s="22"/>
      <c r="U103" s="25">
        <v>2022</v>
      </c>
      <c r="V103" s="25">
        <v>2022</v>
      </c>
      <c r="W103" s="25"/>
      <c r="X103" s="25"/>
      <c r="Y103" s="25"/>
      <c r="Z103" s="25"/>
      <c r="AA103" s="25"/>
      <c r="AB103" s="25"/>
      <c r="AC103" s="25"/>
      <c r="AD103" s="25"/>
      <c r="AE103" s="25"/>
      <c r="AF103" s="633"/>
      <c r="AG103" s="25"/>
      <c r="AH103" s="25"/>
      <c r="AI103" s="25"/>
      <c r="AJ103" s="25"/>
      <c r="AK103" s="25"/>
      <c r="AL103" s="25"/>
      <c r="AM103" s="25"/>
      <c r="AN103" s="25"/>
      <c r="AO103" s="25"/>
      <c r="AP103" s="123"/>
      <c r="AQ103" s="291"/>
      <c r="AR103" s="291"/>
      <c r="AS103" s="759"/>
      <c r="AT103" s="25"/>
      <c r="AU103" s="666">
        <f t="shared" si="18"/>
        <v>2520</v>
      </c>
      <c r="AV103" s="666">
        <f t="shared" ref="AV103" si="31">N103</f>
        <v>0</v>
      </c>
      <c r="AW103" s="24">
        <f t="shared" ref="AW103" si="32">IF(EXACT(AU103,0),0,(AV103-AU103)/AU103)</f>
        <v>-1</v>
      </c>
      <c r="AX103" s="25"/>
      <c r="AY103" s="25"/>
      <c r="AZ103" s="25"/>
      <c r="BA103" s="25"/>
      <c r="BB103" s="25"/>
      <c r="BC103" s="25"/>
      <c r="BD103" s="25"/>
      <c r="BE103" s="22"/>
      <c r="BF103" s="634"/>
      <c r="BG103" s="295"/>
      <c r="BH103" s="295"/>
      <c r="BI103" s="295"/>
      <c r="BJ103" s="295"/>
      <c r="BK103" s="295"/>
      <c r="BL103" s="295"/>
      <c r="BM103" s="295"/>
      <c r="BN103" s="295"/>
      <c r="BO103" s="295"/>
      <c r="BP103" s="295"/>
      <c r="BQ103" s="295"/>
      <c r="BR103" s="295"/>
      <c r="BS103" s="295"/>
      <c r="BT103" s="295"/>
      <c r="BU103" s="295"/>
      <c r="BV103" s="295"/>
      <c r="BW103" s="295"/>
      <c r="BX103" s="295"/>
      <c r="BY103" s="295"/>
      <c r="BZ103" s="295"/>
      <c r="CA103" s="295"/>
      <c r="CB103" s="295"/>
      <c r="CC103" s="295"/>
      <c r="CD103" s="295"/>
      <c r="CE103" s="295"/>
      <c r="CF103" s="295"/>
      <c r="CG103" s="295"/>
      <c r="CH103" s="295"/>
      <c r="CI103" s="295"/>
      <c r="CJ103" s="295"/>
      <c r="CK103" s="295"/>
      <c r="CL103" s="295"/>
      <c r="CM103" s="295"/>
      <c r="CN103" s="295"/>
      <c r="CO103" s="295"/>
      <c r="CP103" s="295"/>
      <c r="CQ103" s="295"/>
      <c r="CR103" s="295"/>
      <c r="CS103" s="295"/>
      <c r="CT103" s="295"/>
      <c r="CU103" s="295"/>
      <c r="CV103" s="295"/>
      <c r="CW103" s="295"/>
      <c r="CX103" s="295"/>
      <c r="CY103" s="295"/>
      <c r="CZ103" s="295"/>
      <c r="DA103" s="295"/>
      <c r="DB103" s="295"/>
      <c r="DC103" s="295"/>
      <c r="DD103" s="295"/>
      <c r="DE103" s="295"/>
      <c r="DF103" s="295"/>
      <c r="DG103" s="295" t="s">
        <v>1948</v>
      </c>
      <c r="DH103" s="295"/>
      <c r="DI103" s="295"/>
    </row>
    <row r="104" spans="2:115" ht="20.45">
      <c r="B104" s="20">
        <v>100</v>
      </c>
      <c r="C104" s="20" t="s">
        <v>81</v>
      </c>
      <c r="D104" s="290" t="s">
        <v>1946</v>
      </c>
      <c r="F104" s="25" t="s">
        <v>88</v>
      </c>
      <c r="H104" s="292" t="s">
        <v>8</v>
      </c>
      <c r="I104" s="292" t="s">
        <v>5</v>
      </c>
      <c r="J104" s="21" t="s">
        <v>312</v>
      </c>
      <c r="K104" s="658"/>
      <c r="L104" s="33" t="s">
        <v>2275</v>
      </c>
      <c r="M104" s="657"/>
      <c r="N104" s="663"/>
      <c r="O104" s="663"/>
      <c r="P104" s="19" t="s">
        <v>2276</v>
      </c>
      <c r="Q104" s="19" t="s">
        <v>2276</v>
      </c>
      <c r="R104" s="499"/>
      <c r="S104" s="499"/>
      <c r="T104" s="499"/>
      <c r="U104" s="25">
        <v>2022</v>
      </c>
      <c r="V104" s="25">
        <v>2022</v>
      </c>
      <c r="X104" s="645">
        <v>44648</v>
      </c>
      <c r="Y104" s="645">
        <v>44648</v>
      </c>
      <c r="Z104" s="645">
        <v>44694</v>
      </c>
      <c r="AA104" s="659"/>
      <c r="AB104" s="659"/>
      <c r="AC104" s="659"/>
      <c r="AD104" s="659"/>
      <c r="AE104" s="660"/>
      <c r="AM104" s="123"/>
      <c r="AN104" s="25"/>
      <c r="AQ104" s="291"/>
      <c r="AR104" s="291"/>
      <c r="AU104" s="499"/>
      <c r="AV104" s="656"/>
      <c r="AW104" s="24"/>
      <c r="AY104" s="25"/>
      <c r="BA104" s="25"/>
      <c r="BC104" s="25"/>
      <c r="BD104" s="123"/>
      <c r="BG104" s="295"/>
      <c r="BH104" s="295"/>
      <c r="BI104" s="295"/>
      <c r="BJ104" s="295"/>
      <c r="BK104" s="295"/>
      <c r="BL104" s="295"/>
      <c r="BM104" s="295"/>
      <c r="BN104" s="295"/>
      <c r="BO104" s="295"/>
      <c r="BP104" s="295"/>
      <c r="BQ104" s="295"/>
      <c r="BR104" s="295"/>
      <c r="BS104" s="295"/>
      <c r="BT104" s="295"/>
      <c r="BU104" s="295"/>
      <c r="BV104" s="295"/>
      <c r="BW104" s="295"/>
      <c r="BX104" s="295"/>
      <c r="BY104" s="295"/>
      <c r="BZ104" s="295"/>
      <c r="CA104" s="295"/>
      <c r="CB104" s="295"/>
      <c r="CC104" s="295"/>
      <c r="CD104" s="295"/>
      <c r="CE104" s="295"/>
      <c r="CF104" s="295"/>
      <c r="CG104" s="295"/>
      <c r="CH104" s="295"/>
      <c r="CI104" s="295"/>
      <c r="CJ104" s="295"/>
      <c r="CK104" s="295"/>
      <c r="CL104" s="295"/>
      <c r="CM104" s="295"/>
      <c r="CN104" s="295"/>
      <c r="CO104" s="295"/>
      <c r="CP104" s="295"/>
      <c r="CQ104" s="295"/>
      <c r="CR104" s="295"/>
      <c r="CS104" s="295"/>
      <c r="CT104" s="295"/>
      <c r="CU104" s="295"/>
      <c r="CV104" s="295"/>
      <c r="CW104" s="295"/>
      <c r="CX104" s="295"/>
      <c r="CY104" s="295"/>
      <c r="CZ104" s="295"/>
      <c r="DA104" s="295"/>
      <c r="DB104" s="295"/>
      <c r="DC104" s="295"/>
      <c r="DD104" s="295"/>
      <c r="DE104" s="295"/>
      <c r="DF104" s="295"/>
      <c r="DG104" s="295">
        <v>2022</v>
      </c>
      <c r="DH104" s="295"/>
      <c r="DI104" s="295"/>
    </row>
    <row r="105" spans="2:115" ht="110.45">
      <c r="B105" s="20">
        <v>101</v>
      </c>
      <c r="C105" s="288" t="s">
        <v>81</v>
      </c>
      <c r="D105" s="290" t="s">
        <v>1946</v>
      </c>
      <c r="E105" s="635"/>
      <c r="F105" s="25" t="s">
        <v>82</v>
      </c>
      <c r="G105" s="639" t="s">
        <v>1802</v>
      </c>
      <c r="H105" s="21" t="s">
        <v>16</v>
      </c>
      <c r="I105" s="292" t="s">
        <v>13</v>
      </c>
      <c r="J105" s="292" t="s">
        <v>168</v>
      </c>
      <c r="K105" s="292" t="s">
        <v>1791</v>
      </c>
      <c r="L105" s="301" t="s">
        <v>2277</v>
      </c>
      <c r="M105" s="663">
        <v>0</v>
      </c>
      <c r="N105" s="663">
        <v>0</v>
      </c>
      <c r="O105" s="663">
        <v>0</v>
      </c>
      <c r="P105" s="295" t="s">
        <v>169</v>
      </c>
      <c r="Q105" s="295" t="s">
        <v>182</v>
      </c>
      <c r="R105" s="295" t="s">
        <v>2278</v>
      </c>
      <c r="S105" s="295" t="s">
        <v>38</v>
      </c>
      <c r="T105" s="295" t="s">
        <v>2279</v>
      </c>
      <c r="U105" s="291">
        <v>2022</v>
      </c>
      <c r="V105" s="291">
        <v>2022</v>
      </c>
      <c r="W105" s="291">
        <v>1</v>
      </c>
      <c r="X105" s="291"/>
      <c r="Y105" s="297"/>
      <c r="Z105" s="297"/>
      <c r="AA105" s="291"/>
      <c r="AB105" s="298"/>
      <c r="AC105" s="298"/>
      <c r="AD105" s="298"/>
      <c r="AE105" s="24">
        <f t="shared" ref="AE105" si="33">AB105-AD105</f>
        <v>0</v>
      </c>
      <c r="AF105" s="296"/>
      <c r="AG105" s="611">
        <v>44664</v>
      </c>
      <c r="AH105" s="297">
        <v>44742</v>
      </c>
      <c r="AI105" s="297"/>
      <c r="AJ105" s="298">
        <v>0.7</v>
      </c>
      <c r="AK105" s="298">
        <v>0.38</v>
      </c>
      <c r="AL105" s="298">
        <v>0.45</v>
      </c>
      <c r="AM105" s="260">
        <f t="shared" ref="AM105" si="34">AJ105-AL105</f>
        <v>0.24999999999999994</v>
      </c>
      <c r="AN105" s="25">
        <f t="shared" ref="AN105" si="35">_xlfn.DAYS(AH105,AG105)</f>
        <v>78</v>
      </c>
      <c r="AO105" s="291">
        <f>_xlfn.DAYS(AI105,AG105)</f>
        <v>-44664</v>
      </c>
      <c r="AP105" s="732">
        <f>(AO105-AN105)/AN105</f>
        <v>-573.61538461538464</v>
      </c>
      <c r="AQ105" s="299"/>
      <c r="AR105" s="299"/>
      <c r="AS105" s="901"/>
      <c r="AT105" s="300">
        <v>0</v>
      </c>
      <c r="AU105" s="300">
        <f t="shared" ref="AU105" si="36">M105</f>
        <v>0</v>
      </c>
      <c r="AV105" s="663">
        <f t="shared" ref="AV105" si="37">N105</f>
        <v>0</v>
      </c>
      <c r="AW105" s="24">
        <f t="shared" ref="AW105" si="38">IF(EXACT(AU105,0),0,(AV105-AU105)/AU105)</f>
        <v>0</v>
      </c>
      <c r="AX105" s="291">
        <v>0</v>
      </c>
      <c r="AY105" s="25">
        <f>HLOOKUP(J105,Pesos!$C$4:$H$8,3,FALSE)*AX105</f>
        <v>0</v>
      </c>
      <c r="AZ105" s="291">
        <v>0</v>
      </c>
      <c r="BA105" s="25">
        <f>HLOOKUP(J105,Pesos!$C$4:$H$8,4,FALSE)*AZ105</f>
        <v>0</v>
      </c>
      <c r="BB105" s="291">
        <v>0</v>
      </c>
      <c r="BC105" s="25">
        <f>HLOOKUP(J105,Pesos!$C$4:$H$8,5,FALSE)*BB105</f>
        <v>0</v>
      </c>
      <c r="BD105" s="123">
        <f t="shared" ref="BD105" si="39">AY105+BA105+BC105</f>
        <v>0</v>
      </c>
      <c r="BE105" s="295"/>
      <c r="BF105" s="716">
        <f>VLOOKUP(P105,Pases_Produccion_22_10!$Q$7:$R$23,2,FALSE)</f>
        <v>1</v>
      </c>
      <c r="BG105" s="591"/>
      <c r="BH105" s="591"/>
      <c r="BI105" s="591"/>
      <c r="BJ105" s="591"/>
      <c r="BK105" s="591"/>
      <c r="BL105" s="591"/>
      <c r="BM105" s="591"/>
      <c r="BN105" s="591"/>
      <c r="BO105" s="591"/>
      <c r="BP105" s="591"/>
      <c r="BQ105" s="591"/>
      <c r="BR105" s="591"/>
      <c r="BS105" s="591"/>
      <c r="BT105" s="591"/>
      <c r="BU105" s="591"/>
      <c r="BV105" s="591"/>
      <c r="BW105" s="591"/>
      <c r="BX105" s="591"/>
      <c r="BY105" s="591"/>
      <c r="BZ105" s="591"/>
      <c r="CA105" s="591"/>
      <c r="CB105" s="591"/>
      <c r="CC105" s="591"/>
      <c r="CD105" s="591"/>
      <c r="CE105" s="591"/>
      <c r="CF105" s="591"/>
      <c r="CG105" s="591"/>
      <c r="CH105" s="591"/>
      <c r="CI105" s="591"/>
      <c r="CJ105" s="591"/>
      <c r="CK105" s="591"/>
      <c r="CL105" s="591"/>
      <c r="CM105" s="591"/>
      <c r="CN105" s="591"/>
      <c r="CO105" s="591"/>
      <c r="CP105" s="591"/>
      <c r="CQ105" s="591"/>
      <c r="CR105" s="591"/>
      <c r="CS105" s="591"/>
      <c r="CT105" s="591"/>
      <c r="CU105" s="591"/>
      <c r="CV105" s="591"/>
      <c r="CW105" s="591"/>
      <c r="CX105" s="591"/>
      <c r="CY105" s="591"/>
      <c r="CZ105" s="591"/>
      <c r="DA105" s="591"/>
      <c r="DB105" s="591"/>
      <c r="DC105" s="591"/>
      <c r="DD105" s="591"/>
      <c r="DE105" s="591"/>
      <c r="DF105" s="591"/>
      <c r="DG105" s="295">
        <v>2022</v>
      </c>
      <c r="DH105" s="295" t="s">
        <v>2280</v>
      </c>
      <c r="DI105" s="295"/>
    </row>
    <row r="106" spans="2:115" ht="55.15">
      <c r="B106" s="20">
        <v>102</v>
      </c>
      <c r="C106" s="288" t="s">
        <v>81</v>
      </c>
      <c r="D106" s="290" t="s">
        <v>1946</v>
      </c>
      <c r="E106" s="635"/>
      <c r="F106" s="25" t="s">
        <v>82</v>
      </c>
      <c r="G106" s="639" t="s">
        <v>1802</v>
      </c>
      <c r="H106" s="292" t="s">
        <v>4</v>
      </c>
      <c r="I106" s="292" t="s">
        <v>5</v>
      </c>
      <c r="J106" s="292" t="s">
        <v>168</v>
      </c>
      <c r="K106" s="292" t="s">
        <v>1791</v>
      </c>
      <c r="L106" s="301" t="s">
        <v>2281</v>
      </c>
      <c r="M106" s="663">
        <v>0</v>
      </c>
      <c r="N106" s="663">
        <v>0</v>
      </c>
      <c r="O106" s="663">
        <v>0</v>
      </c>
      <c r="P106" s="295" t="s">
        <v>169</v>
      </c>
      <c r="Q106" s="295" t="s">
        <v>182</v>
      </c>
      <c r="R106" s="295" t="s">
        <v>2282</v>
      </c>
      <c r="S106" s="295" t="s">
        <v>38</v>
      </c>
      <c r="T106" s="295" t="s">
        <v>2283</v>
      </c>
      <c r="U106" s="291">
        <v>2022</v>
      </c>
      <c r="V106" s="291">
        <v>2022</v>
      </c>
      <c r="W106" s="291">
        <v>1</v>
      </c>
      <c r="X106" s="291"/>
      <c r="Y106" s="297"/>
      <c r="Z106" s="297"/>
      <c r="AA106" s="291"/>
      <c r="AB106" s="298"/>
      <c r="AC106" s="298"/>
      <c r="AD106" s="298"/>
      <c r="AE106" s="24">
        <f t="shared" ref="AE106:AE107" si="40">AB106-AD106</f>
        <v>0</v>
      </c>
      <c r="AF106" s="296"/>
      <c r="AG106" s="611">
        <v>44669</v>
      </c>
      <c r="AH106" s="297"/>
      <c r="AI106" s="297"/>
      <c r="AJ106" s="298">
        <v>0</v>
      </c>
      <c r="AK106" s="298">
        <v>0</v>
      </c>
      <c r="AL106" s="298">
        <v>0</v>
      </c>
      <c r="AM106" s="260">
        <f t="shared" ref="AM106:AM107" si="41">AJ106-AL106</f>
        <v>0</v>
      </c>
      <c r="AN106" s="25">
        <f t="shared" ref="AN106:AN107" si="42">_xlfn.DAYS(AH106,AG106)</f>
        <v>-44669</v>
      </c>
      <c r="AO106" s="291">
        <f>_xlfn.DAYS(AI106,AG106)</f>
        <v>-44669</v>
      </c>
      <c r="AP106" s="732">
        <f>(AO106-AN106)/AN106</f>
        <v>0</v>
      </c>
      <c r="AQ106" s="299"/>
      <c r="AR106" s="299"/>
      <c r="AS106" s="901"/>
      <c r="AT106" s="300">
        <v>0</v>
      </c>
      <c r="AU106" s="300">
        <f t="shared" ref="AU106:AU107" si="43">M106</f>
        <v>0</v>
      </c>
      <c r="AV106" s="663">
        <f t="shared" ref="AV106:AV107" si="44">N106</f>
        <v>0</v>
      </c>
      <c r="AW106" s="24">
        <f t="shared" ref="AW106:AW107" si="45">IF(EXACT(AU106,0),0,(AV106-AU106)/AU106)</f>
        <v>0</v>
      </c>
      <c r="AX106" s="291">
        <v>0</v>
      </c>
      <c r="AY106" s="25">
        <f>HLOOKUP(J106,Pesos!$C$4:$H$8,3,FALSE)*AX106</f>
        <v>0</v>
      </c>
      <c r="AZ106" s="291">
        <v>0</v>
      </c>
      <c r="BA106" s="25">
        <f>HLOOKUP(J106,Pesos!$C$4:$H$8,4,FALSE)*AZ106</f>
        <v>0</v>
      </c>
      <c r="BB106" s="291">
        <v>0</v>
      </c>
      <c r="BC106" s="25">
        <f>HLOOKUP(J106,Pesos!$C$4:$H$8,5,FALSE)*BB106</f>
        <v>0</v>
      </c>
      <c r="BD106" s="123">
        <f t="shared" ref="BD106:BD107" si="46">AY106+BA106+BC106</f>
        <v>0</v>
      </c>
      <c r="BE106" s="295"/>
      <c r="BF106" s="716">
        <f>VLOOKUP(P106,Pases_Produccion_22_10!$Q$7:$R$23,2,FALSE)</f>
        <v>1</v>
      </c>
      <c r="BG106" s="591"/>
      <c r="BH106" s="591"/>
      <c r="BI106" s="591"/>
      <c r="BJ106" s="591"/>
      <c r="BK106" s="591"/>
      <c r="BL106" s="591"/>
      <c r="BM106" s="591"/>
      <c r="BN106" s="591"/>
      <c r="BO106" s="591"/>
      <c r="BP106" s="591"/>
      <c r="BQ106" s="591"/>
      <c r="BR106" s="591"/>
      <c r="BS106" s="591"/>
      <c r="BT106" s="591"/>
      <c r="BU106" s="591"/>
      <c r="BV106" s="591"/>
      <c r="BW106" s="591"/>
      <c r="BX106" s="591"/>
      <c r="BY106" s="591"/>
      <c r="BZ106" s="591"/>
      <c r="CA106" s="591"/>
      <c r="CB106" s="591"/>
      <c r="CC106" s="591"/>
      <c r="CD106" s="591"/>
      <c r="CE106" s="591"/>
      <c r="CF106" s="591"/>
      <c r="CG106" s="591"/>
      <c r="CH106" s="591"/>
      <c r="CI106" s="591"/>
      <c r="CJ106" s="591"/>
      <c r="CK106" s="591"/>
      <c r="CL106" s="591"/>
      <c r="CM106" s="591"/>
      <c r="CN106" s="591"/>
      <c r="CO106" s="591"/>
      <c r="CP106" s="591"/>
      <c r="CQ106" s="591"/>
      <c r="CR106" s="591"/>
      <c r="CS106" s="591"/>
      <c r="CT106" s="591"/>
      <c r="CU106" s="591"/>
      <c r="CV106" s="591"/>
      <c r="CW106" s="591"/>
      <c r="CX106" s="591"/>
      <c r="CY106" s="591"/>
      <c r="CZ106" s="591"/>
      <c r="DA106" s="591"/>
      <c r="DB106" s="591"/>
      <c r="DC106" s="591"/>
      <c r="DD106" s="591"/>
      <c r="DE106" s="591"/>
      <c r="DF106" s="591"/>
      <c r="DG106" s="295">
        <v>2022</v>
      </c>
      <c r="DH106" s="295" t="s">
        <v>2284</v>
      </c>
      <c r="DI106" s="295"/>
    </row>
    <row r="107" spans="2:115" ht="27.6">
      <c r="B107" s="20">
        <v>103</v>
      </c>
      <c r="C107" s="288" t="s">
        <v>81</v>
      </c>
      <c r="D107" s="290" t="s">
        <v>1946</v>
      </c>
      <c r="E107" s="635"/>
      <c r="F107" s="25" t="s">
        <v>82</v>
      </c>
      <c r="G107" s="639" t="s">
        <v>1802</v>
      </c>
      <c r="H107" s="21" t="s">
        <v>16</v>
      </c>
      <c r="I107" s="292" t="s">
        <v>5</v>
      </c>
      <c r="J107" s="292" t="s">
        <v>168</v>
      </c>
      <c r="K107" s="292" t="s">
        <v>1791</v>
      </c>
      <c r="L107" s="301" t="s">
        <v>85</v>
      </c>
      <c r="M107" s="663">
        <v>0</v>
      </c>
      <c r="N107" s="663">
        <v>0</v>
      </c>
      <c r="O107" s="663">
        <v>0</v>
      </c>
      <c r="P107" s="295" t="s">
        <v>169</v>
      </c>
      <c r="Q107" s="295" t="s">
        <v>182</v>
      </c>
      <c r="R107" s="295" t="s">
        <v>2282</v>
      </c>
      <c r="S107" s="295" t="s">
        <v>38</v>
      </c>
      <c r="T107" s="295" t="s">
        <v>2283</v>
      </c>
      <c r="U107" s="291">
        <v>2022</v>
      </c>
      <c r="V107" s="291">
        <v>2022</v>
      </c>
      <c r="W107" s="291">
        <v>1</v>
      </c>
      <c r="X107" s="291"/>
      <c r="Y107" s="297"/>
      <c r="Z107" s="297"/>
      <c r="AA107" s="291"/>
      <c r="AB107" s="298"/>
      <c r="AC107" s="298"/>
      <c r="AD107" s="298"/>
      <c r="AE107" s="24">
        <f t="shared" si="40"/>
        <v>0</v>
      </c>
      <c r="AF107" s="296"/>
      <c r="AG107" s="611">
        <v>44669</v>
      </c>
      <c r="AH107" s="297"/>
      <c r="AI107" s="297"/>
      <c r="AJ107" s="298">
        <v>0</v>
      </c>
      <c r="AK107" s="298">
        <v>0</v>
      </c>
      <c r="AL107" s="298">
        <v>0</v>
      </c>
      <c r="AM107" s="260">
        <f t="shared" si="41"/>
        <v>0</v>
      </c>
      <c r="AN107" s="25">
        <f t="shared" si="42"/>
        <v>-44669</v>
      </c>
      <c r="AO107" s="291">
        <f>_xlfn.DAYS(AI107,AG107)</f>
        <v>-44669</v>
      </c>
      <c r="AP107" s="732">
        <f>(AO107-AN107)/AN107</f>
        <v>0</v>
      </c>
      <c r="AQ107" s="299"/>
      <c r="AR107" s="299"/>
      <c r="AS107" s="901"/>
      <c r="AT107" s="300">
        <v>0</v>
      </c>
      <c r="AU107" s="300">
        <f t="shared" si="43"/>
        <v>0</v>
      </c>
      <c r="AV107" s="663">
        <f t="shared" si="44"/>
        <v>0</v>
      </c>
      <c r="AW107" s="24">
        <f t="shared" si="45"/>
        <v>0</v>
      </c>
      <c r="AX107" s="291">
        <v>0</v>
      </c>
      <c r="AY107" s="25">
        <f>HLOOKUP(J107,Pesos!$C$4:$H$8,3,FALSE)*AX107</f>
        <v>0</v>
      </c>
      <c r="AZ107" s="291">
        <v>0</v>
      </c>
      <c r="BA107" s="25">
        <f>HLOOKUP(J107,Pesos!$C$4:$H$8,4,FALSE)*AZ107</f>
        <v>0</v>
      </c>
      <c r="BB107" s="291">
        <v>0</v>
      </c>
      <c r="BC107" s="25">
        <f>HLOOKUP(J107,Pesos!$C$4:$H$8,5,FALSE)*BB107</f>
        <v>0</v>
      </c>
      <c r="BD107" s="123">
        <f t="shared" si="46"/>
        <v>0</v>
      </c>
      <c r="BE107" s="295"/>
      <c r="BF107" s="716">
        <f>VLOOKUP(P107,Pases_Produccion_22_10!$Q$7:$R$23,2,FALSE)</f>
        <v>1</v>
      </c>
      <c r="BG107" s="591"/>
      <c r="BH107" s="591"/>
      <c r="BI107" s="591"/>
      <c r="BJ107" s="591"/>
      <c r="BK107" s="591"/>
      <c r="BL107" s="591"/>
      <c r="BM107" s="591"/>
      <c r="BN107" s="591"/>
      <c r="BO107" s="591"/>
      <c r="BP107" s="591"/>
      <c r="BQ107" s="591"/>
      <c r="BR107" s="591"/>
      <c r="BS107" s="591"/>
      <c r="BT107" s="591"/>
      <c r="BU107" s="591"/>
      <c r="BV107" s="591"/>
      <c r="BW107" s="591"/>
      <c r="BX107" s="591"/>
      <c r="BY107" s="591"/>
      <c r="BZ107" s="591"/>
      <c r="CA107" s="591"/>
      <c r="CB107" s="591"/>
      <c r="CC107" s="591"/>
      <c r="CD107" s="591"/>
      <c r="CE107" s="591"/>
      <c r="CF107" s="591"/>
      <c r="CG107" s="591"/>
      <c r="CH107" s="591"/>
      <c r="CI107" s="591"/>
      <c r="CJ107" s="591"/>
      <c r="CK107" s="591"/>
      <c r="CL107" s="591"/>
      <c r="CM107" s="591"/>
      <c r="CN107" s="591"/>
      <c r="CO107" s="591"/>
      <c r="CP107" s="591"/>
      <c r="CQ107" s="591"/>
      <c r="CR107" s="591"/>
      <c r="CS107" s="591"/>
      <c r="CT107" s="591"/>
      <c r="CU107" s="591"/>
      <c r="CV107" s="591"/>
      <c r="CW107" s="591"/>
      <c r="CX107" s="591"/>
      <c r="CY107" s="591"/>
      <c r="CZ107" s="591"/>
      <c r="DA107" s="591"/>
      <c r="DB107" s="591"/>
      <c r="DC107" s="591"/>
      <c r="DD107" s="591"/>
      <c r="DE107" s="591"/>
      <c r="DF107" s="591"/>
      <c r="DG107" s="295">
        <v>2022</v>
      </c>
      <c r="DH107" s="295" t="s">
        <v>2285</v>
      </c>
      <c r="DI107" s="295"/>
    </row>
    <row r="108" spans="2:115" ht="69">
      <c r="B108" s="20">
        <v>104</v>
      </c>
      <c r="C108" s="402" t="s">
        <v>81</v>
      </c>
      <c r="D108" s="609" t="s">
        <v>1946</v>
      </c>
      <c r="E108" s="636"/>
      <c r="F108" s="46" t="s">
        <v>1948</v>
      </c>
      <c r="G108" s="640" t="s">
        <v>1979</v>
      </c>
      <c r="H108" s="403" t="s">
        <v>8</v>
      </c>
      <c r="I108" s="403" t="s">
        <v>5</v>
      </c>
      <c r="J108" s="403" t="s">
        <v>312</v>
      </c>
      <c r="K108" s="403" t="s">
        <v>2286</v>
      </c>
      <c r="L108" s="685" t="s">
        <v>1702</v>
      </c>
      <c r="M108" s="694">
        <v>0</v>
      </c>
      <c r="N108" s="665">
        <v>0</v>
      </c>
      <c r="O108" s="665">
        <v>0</v>
      </c>
      <c r="P108" s="249" t="s">
        <v>136</v>
      </c>
      <c r="Q108" s="249" t="s">
        <v>182</v>
      </c>
      <c r="R108" s="249" t="s">
        <v>145</v>
      </c>
      <c r="S108" s="249" t="s">
        <v>2098</v>
      </c>
      <c r="T108" s="249" t="s">
        <v>225</v>
      </c>
      <c r="U108" s="248">
        <v>2022</v>
      </c>
      <c r="V108" s="248">
        <v>2022</v>
      </c>
      <c r="W108" s="248"/>
      <c r="X108" s="248"/>
      <c r="Y108" s="474">
        <v>44677</v>
      </c>
      <c r="Z108" s="675">
        <v>44816</v>
      </c>
      <c r="AA108" s="248"/>
      <c r="AB108" s="475">
        <v>0.56000000000000005</v>
      </c>
      <c r="AC108" s="475">
        <v>0.56000000000000005</v>
      </c>
      <c r="AD108" s="736">
        <v>0.56000000000000005</v>
      </c>
      <c r="AE108" s="520">
        <f>AB108-AD108</f>
        <v>0</v>
      </c>
      <c r="AF108" s="250">
        <v>44755</v>
      </c>
      <c r="AG108" s="474"/>
      <c r="AH108" s="474"/>
      <c r="AI108" s="474"/>
      <c r="AJ108" s="475"/>
      <c r="AK108" s="475"/>
      <c r="AL108" s="475"/>
      <c r="AM108" s="622"/>
      <c r="AN108" s="46"/>
      <c r="AO108" s="248"/>
      <c r="AP108" s="892"/>
      <c r="AQ108" s="299"/>
      <c r="AR108" s="299"/>
      <c r="AS108" s="903"/>
      <c r="AT108" s="476">
        <v>0</v>
      </c>
      <c r="AU108" s="476">
        <f>M108</f>
        <v>0</v>
      </c>
      <c r="AV108" s="665">
        <f>N108</f>
        <v>0</v>
      </c>
      <c r="AW108" s="520">
        <f>IF(EXACT(AU108,0),0,(AV108-AU108)/AU108)</f>
        <v>0</v>
      </c>
      <c r="AX108" s="248">
        <v>0</v>
      </c>
      <c r="AY108" s="46">
        <f>HLOOKUP(J108,Pesos!$C$4:$H$8,3,FALSE)*AX108</f>
        <v>0</v>
      </c>
      <c r="AZ108" s="248">
        <v>0</v>
      </c>
      <c r="BA108" s="46">
        <f>HLOOKUP(J108,Pesos!$C$4:$H$8,4,FALSE)*AZ108</f>
        <v>0</v>
      </c>
      <c r="BB108" s="248">
        <v>0</v>
      </c>
      <c r="BC108" s="46">
        <f>HLOOKUP(J108,Pesos!$C$4:$H$8,5,FALSE)*BB108</f>
        <v>0</v>
      </c>
      <c r="BD108" s="627">
        <f>AY108+BA108+BC108</f>
        <v>0</v>
      </c>
      <c r="BE108" s="249" t="s">
        <v>25</v>
      </c>
      <c r="BF108" s="717">
        <f>VLOOKUP(P108,Pases_Produccion_22_10!$Q$7:$R$23,2,FALSE)</f>
        <v>0.75862068965517238</v>
      </c>
      <c r="BG108" s="591"/>
      <c r="BH108" s="591"/>
      <c r="BI108" s="591"/>
      <c r="BJ108" s="591"/>
      <c r="BK108" s="591"/>
      <c r="BL108" s="591"/>
      <c r="BM108" s="591"/>
      <c r="BN108" s="591"/>
      <c r="BO108" s="591"/>
      <c r="BP108" s="591"/>
      <c r="BQ108" s="591"/>
      <c r="BR108" s="591"/>
      <c r="BS108" s="591"/>
      <c r="BT108" s="591"/>
      <c r="BU108" s="591"/>
      <c r="BV108" s="591"/>
      <c r="BW108" s="591"/>
      <c r="BX108" s="591"/>
      <c r="BY108" s="591"/>
      <c r="BZ108" s="591"/>
      <c r="CA108" s="591"/>
      <c r="CB108" s="591">
        <v>0.6</v>
      </c>
      <c r="CC108" s="591"/>
      <c r="CD108" s="591"/>
      <c r="CE108" s="591"/>
      <c r="CF108" s="591"/>
      <c r="CG108" s="591"/>
      <c r="CH108" s="591"/>
      <c r="CI108" s="591"/>
      <c r="CJ108" s="591"/>
      <c r="CK108" s="591"/>
      <c r="CL108" s="591"/>
      <c r="CM108" s="591"/>
      <c r="CN108" s="591"/>
      <c r="CO108" s="591"/>
      <c r="CP108" s="591"/>
      <c r="CQ108" s="591"/>
      <c r="CR108" s="591"/>
      <c r="CS108" s="591"/>
      <c r="CT108" s="591"/>
      <c r="CU108" s="591"/>
      <c r="CV108" s="591"/>
      <c r="CW108" s="591"/>
      <c r="CX108" s="591"/>
      <c r="CY108" s="591"/>
      <c r="CZ108" s="591"/>
      <c r="DA108" s="591"/>
      <c r="DB108" s="591"/>
      <c r="DC108" s="591"/>
      <c r="DD108" s="591"/>
      <c r="DE108" s="591"/>
      <c r="DF108" s="591"/>
      <c r="DG108" s="295" t="s">
        <v>2145</v>
      </c>
      <c r="DH108" s="710" t="s">
        <v>2287</v>
      </c>
      <c r="DI108" s="295"/>
    </row>
    <row r="109" spans="2:115" s="28" customFormat="1" ht="69">
      <c r="B109" s="20">
        <v>111</v>
      </c>
      <c r="C109" s="20" t="s">
        <v>81</v>
      </c>
      <c r="D109" s="149" t="s">
        <v>1946</v>
      </c>
      <c r="E109" s="20"/>
      <c r="F109" s="25" t="s">
        <v>2288</v>
      </c>
      <c r="G109" s="25" t="s">
        <v>140</v>
      </c>
      <c r="H109" s="25" t="s">
        <v>12</v>
      </c>
      <c r="I109" s="25" t="s">
        <v>13</v>
      </c>
      <c r="J109" s="25" t="s">
        <v>312</v>
      </c>
      <c r="K109" s="25" t="s">
        <v>2289</v>
      </c>
      <c r="L109" s="21" t="s">
        <v>2290</v>
      </c>
      <c r="M109" s="793">
        <f>20500*1.18</f>
        <v>24190</v>
      </c>
      <c r="N109" s="793">
        <f>20500*1.18</f>
        <v>24190</v>
      </c>
      <c r="O109" s="25" t="s">
        <v>2291</v>
      </c>
      <c r="P109" s="21" t="s">
        <v>1798</v>
      </c>
      <c r="Q109" s="21" t="s">
        <v>139</v>
      </c>
      <c r="R109" s="21" t="s">
        <v>2008</v>
      </c>
      <c r="S109" s="21" t="s">
        <v>65</v>
      </c>
      <c r="T109" s="25" t="s">
        <v>2292</v>
      </c>
      <c r="U109" s="25">
        <v>2022</v>
      </c>
      <c r="V109" s="25">
        <v>2022</v>
      </c>
      <c r="W109" s="25">
        <v>1</v>
      </c>
      <c r="X109" s="23">
        <v>44698</v>
      </c>
      <c r="Y109" s="23">
        <v>44698</v>
      </c>
      <c r="Z109" s="123"/>
      <c r="AA109" s="25"/>
      <c r="AB109" s="24">
        <v>0.28000000000000003</v>
      </c>
      <c r="AC109" s="25">
        <v>13</v>
      </c>
      <c r="AD109" s="24">
        <v>0.28000000000000003</v>
      </c>
      <c r="AE109" s="25"/>
      <c r="AF109" s="792">
        <v>44698</v>
      </c>
      <c r="AG109" s="23">
        <v>44698</v>
      </c>
      <c r="AH109" s="23">
        <v>44764</v>
      </c>
      <c r="AI109" s="25"/>
      <c r="AJ109" s="24">
        <v>1</v>
      </c>
      <c r="AK109" s="24">
        <v>0.84</v>
      </c>
      <c r="AL109" s="24">
        <v>0.89</v>
      </c>
      <c r="AM109" s="25"/>
      <c r="AN109" s="25"/>
      <c r="AO109" s="25"/>
      <c r="AP109" s="123"/>
      <c r="AQ109" s="291"/>
      <c r="AR109" s="291"/>
      <c r="AS109" s="759"/>
      <c r="AT109" s="25"/>
      <c r="AU109" s="25"/>
      <c r="AV109" s="25"/>
      <c r="AW109" s="24"/>
      <c r="AX109" s="25"/>
      <c r="AY109" s="25"/>
      <c r="AZ109" s="25"/>
      <c r="BA109" s="25"/>
      <c r="BB109" s="25"/>
      <c r="BC109" s="25"/>
      <c r="BD109" s="25"/>
      <c r="BE109" s="25"/>
      <c r="BF109" s="123"/>
      <c r="BG109" s="295"/>
      <c r="BH109" s="295"/>
      <c r="BI109" s="295"/>
      <c r="BJ109" s="295"/>
      <c r="BK109" s="295"/>
      <c r="BL109" s="295"/>
      <c r="BM109" s="295"/>
      <c r="BN109" s="295"/>
      <c r="BO109" s="295"/>
      <c r="BP109" s="295"/>
      <c r="BQ109" s="295"/>
      <c r="BR109" s="295"/>
      <c r="BS109" s="295"/>
      <c r="BT109" s="295"/>
      <c r="BU109" s="295"/>
      <c r="BV109" s="295"/>
      <c r="BW109" s="295"/>
      <c r="BX109" s="295"/>
      <c r="BY109" s="295"/>
      <c r="BZ109" s="295"/>
      <c r="CA109" s="295"/>
      <c r="CB109" s="291"/>
      <c r="CC109" s="291"/>
      <c r="CD109" s="295"/>
      <c r="CE109" s="295"/>
      <c r="CF109" s="295"/>
      <c r="CG109" s="295"/>
      <c r="CH109" s="295"/>
      <c r="CI109" s="295"/>
      <c r="CJ109" s="295"/>
      <c r="CK109" s="295"/>
      <c r="CL109" s="295"/>
      <c r="CM109" s="295"/>
      <c r="CN109" s="295"/>
      <c r="CO109" s="295"/>
      <c r="CP109" s="295"/>
      <c r="CQ109" s="295"/>
      <c r="CR109" s="295"/>
      <c r="CS109" s="295"/>
      <c r="CT109" s="295"/>
      <c r="CU109" s="295"/>
      <c r="CV109" s="295"/>
      <c r="CW109" s="295"/>
      <c r="CX109" s="295"/>
      <c r="CY109" s="295"/>
      <c r="CZ109" s="295"/>
      <c r="DA109" s="295"/>
      <c r="DB109" s="295"/>
      <c r="DC109" s="295"/>
      <c r="DD109" s="295"/>
      <c r="DE109" s="295"/>
      <c r="DF109" s="295"/>
      <c r="DG109" s="292">
        <v>2022</v>
      </c>
      <c r="DH109" s="889" t="s">
        <v>2293</v>
      </c>
      <c r="DI109" s="291"/>
    </row>
    <row r="110" spans="2:115" ht="202.5">
      <c r="B110" s="20">
        <v>106</v>
      </c>
      <c r="C110" s="288" t="s">
        <v>90</v>
      </c>
      <c r="D110" s="149" t="s">
        <v>1946</v>
      </c>
      <c r="E110" s="635"/>
      <c r="F110" s="25" t="s">
        <v>2288</v>
      </c>
      <c r="G110" s="639" t="s">
        <v>140</v>
      </c>
      <c r="H110" s="21" t="s">
        <v>20</v>
      </c>
      <c r="I110" s="292" t="s">
        <v>23</v>
      </c>
      <c r="J110" s="292" t="s">
        <v>312</v>
      </c>
      <c r="K110" s="292" t="s">
        <v>2294</v>
      </c>
      <c r="L110" s="301" t="s">
        <v>2295</v>
      </c>
      <c r="M110" s="294">
        <v>5600</v>
      </c>
      <c r="N110" s="294">
        <v>0</v>
      </c>
      <c r="O110" s="294">
        <v>0</v>
      </c>
      <c r="P110" s="295" t="s">
        <v>139</v>
      </c>
      <c r="Q110" s="295" t="s">
        <v>139</v>
      </c>
      <c r="R110" s="374" t="s">
        <v>2296</v>
      </c>
      <c r="S110" s="374" t="s">
        <v>2013</v>
      </c>
      <c r="T110" s="375" t="s">
        <v>2104</v>
      </c>
      <c r="U110" s="291">
        <v>2022</v>
      </c>
      <c r="V110" s="291">
        <v>2022</v>
      </c>
      <c r="W110" s="25">
        <v>1</v>
      </c>
      <c r="X110" s="291"/>
      <c r="Y110" s="297">
        <v>44690</v>
      </c>
      <c r="Z110" s="621">
        <v>44704</v>
      </c>
      <c r="AA110" s="291"/>
      <c r="AB110" s="298">
        <v>1</v>
      </c>
      <c r="AC110" s="298">
        <v>0</v>
      </c>
      <c r="AD110" s="298">
        <v>1</v>
      </c>
      <c r="AE110" s="676">
        <f t="shared" ref="AE110:AE111" si="47">AB110-AD110</f>
        <v>0</v>
      </c>
      <c r="AF110" s="297"/>
      <c r="AG110" s="297">
        <v>44706</v>
      </c>
      <c r="AH110" s="297">
        <v>44767</v>
      </c>
      <c r="AI110" s="297">
        <v>44778</v>
      </c>
      <c r="AJ110" s="298">
        <v>1</v>
      </c>
      <c r="AK110" s="298">
        <v>0.9</v>
      </c>
      <c r="AL110" s="298">
        <v>1</v>
      </c>
      <c r="AM110" s="298">
        <f>AJ110-AL110</f>
        <v>0</v>
      </c>
      <c r="AN110" s="25">
        <f>_xlfn.DAYS(AH110,AG110)</f>
        <v>61</v>
      </c>
      <c r="AO110" s="291">
        <f>_xlfn.DAYS(AI110,AG110)</f>
        <v>72</v>
      </c>
      <c r="AP110" s="732">
        <f>(AO110-AN110)/AN110</f>
        <v>0.18032786885245902</v>
      </c>
      <c r="AQ110" s="299"/>
      <c r="AR110" s="299"/>
      <c r="AS110" s="901"/>
      <c r="AT110" s="300">
        <v>0</v>
      </c>
      <c r="AU110" s="26">
        <f t="shared" ref="AU110:AV112" si="48">M110</f>
        <v>5600</v>
      </c>
      <c r="AV110" s="26">
        <f t="shared" si="48"/>
        <v>0</v>
      </c>
      <c r="AW110" s="24">
        <f>IF(EXACT(AU110,0),0,(AV110-AU110)/AU110)</f>
        <v>-1</v>
      </c>
      <c r="AX110" s="291">
        <v>0</v>
      </c>
      <c r="AY110" s="25">
        <f>HLOOKUP(J110,Pesos!$C$4:$H$8,3,FALSE)*AX110</f>
        <v>0</v>
      </c>
      <c r="AZ110" s="291">
        <v>0</v>
      </c>
      <c r="BA110" s="25">
        <f>HLOOKUP(J110,Pesos!$C$4:$H$8,4,FALSE)*AZ110</f>
        <v>0</v>
      </c>
      <c r="BB110" s="291">
        <v>0</v>
      </c>
      <c r="BC110" s="25">
        <f>HLOOKUP(J110,Pesos!$C$4:$H$8,5,FALSE)*BB110</f>
        <v>0</v>
      </c>
      <c r="BD110" s="123">
        <f>AY110+BA110+BC110</f>
        <v>0</v>
      </c>
      <c r="BE110" s="295"/>
      <c r="BF110" s="716">
        <f>VLOOKUP(P110,Pases_Produccion_22_10!$Q$7:$R$23,2,FALSE)</f>
        <v>0.93611111111111123</v>
      </c>
      <c r="BG110" s="591"/>
      <c r="BH110" s="591"/>
      <c r="BI110" s="591"/>
      <c r="BJ110" s="591"/>
      <c r="BK110" s="591"/>
      <c r="BL110" s="591"/>
      <c r="BM110" s="591"/>
      <c r="BN110" s="591"/>
      <c r="BO110" s="591"/>
      <c r="BP110" s="591"/>
      <c r="BQ110" s="591"/>
      <c r="BR110" s="591"/>
      <c r="BS110" s="591"/>
      <c r="BT110" s="591"/>
      <c r="BU110" s="591"/>
      <c r="BV110" s="591"/>
      <c r="BW110" s="591"/>
      <c r="BX110" s="591"/>
      <c r="BY110" s="591"/>
      <c r="BZ110" s="591"/>
      <c r="CA110" s="591"/>
      <c r="CB110" s="591"/>
      <c r="CC110" s="591"/>
      <c r="CD110" s="591"/>
      <c r="CE110" s="591"/>
      <c r="CF110" s="591"/>
      <c r="CG110" s="591"/>
      <c r="CH110" s="591"/>
      <c r="CI110" s="591"/>
      <c r="CJ110" s="591"/>
      <c r="CK110" s="591"/>
      <c r="CL110" s="591"/>
      <c r="CM110" s="591"/>
      <c r="CN110" s="591"/>
      <c r="CO110" s="591"/>
      <c r="CP110" s="591"/>
      <c r="CQ110" s="591"/>
      <c r="CR110" s="591"/>
      <c r="CS110" s="591"/>
      <c r="CT110" s="591"/>
      <c r="CU110" s="591"/>
      <c r="CV110" s="591"/>
      <c r="CW110" s="591"/>
      <c r="CX110" s="591"/>
      <c r="CY110" s="591"/>
      <c r="CZ110" s="591"/>
      <c r="DA110" s="591"/>
      <c r="DB110" s="591"/>
      <c r="DC110" s="591"/>
      <c r="DD110" s="591"/>
      <c r="DE110" s="591"/>
      <c r="DF110" s="591"/>
      <c r="DG110" s="295">
        <v>2022</v>
      </c>
      <c r="DH110" s="295" t="s">
        <v>2297</v>
      </c>
      <c r="DI110" s="295"/>
      <c r="DK110" s="19" t="s">
        <v>2298</v>
      </c>
    </row>
    <row r="111" spans="2:115" ht="82.9">
      <c r="B111" s="20">
        <v>107</v>
      </c>
      <c r="C111" s="288" t="s">
        <v>81</v>
      </c>
      <c r="D111" s="149" t="s">
        <v>1946</v>
      </c>
      <c r="E111" s="635"/>
      <c r="F111" s="25" t="s">
        <v>2288</v>
      </c>
      <c r="G111" s="639" t="s">
        <v>140</v>
      </c>
      <c r="H111" s="292" t="s">
        <v>12</v>
      </c>
      <c r="I111" s="292" t="s">
        <v>13</v>
      </c>
      <c r="J111" s="292" t="s">
        <v>313</v>
      </c>
      <c r="K111" s="292" t="s">
        <v>2294</v>
      </c>
      <c r="L111" s="301" t="s">
        <v>2299</v>
      </c>
      <c r="M111" s="398"/>
      <c r="N111" s="294">
        <v>0</v>
      </c>
      <c r="O111" s="294">
        <v>0</v>
      </c>
      <c r="P111" s="295" t="s">
        <v>139</v>
      </c>
      <c r="Q111" s="295" t="s">
        <v>139</v>
      </c>
      <c r="R111" s="374"/>
      <c r="S111" s="374"/>
      <c r="T111" s="375" t="s">
        <v>2104</v>
      </c>
      <c r="U111" s="291">
        <v>2022</v>
      </c>
      <c r="V111" s="291">
        <v>2022</v>
      </c>
      <c r="W111" s="25">
        <v>1</v>
      </c>
      <c r="X111" s="291"/>
      <c r="Y111" s="297"/>
      <c r="Z111" s="297"/>
      <c r="AA111" s="291"/>
      <c r="AB111" s="298"/>
      <c r="AC111" s="298"/>
      <c r="AD111" s="298"/>
      <c r="AE111" s="676">
        <f t="shared" si="47"/>
        <v>0</v>
      </c>
      <c r="AF111" s="297"/>
      <c r="AG111" s="297">
        <v>44676</v>
      </c>
      <c r="AH111" s="297">
        <v>44817</v>
      </c>
      <c r="AI111" s="297"/>
      <c r="AJ111" s="298">
        <v>0.66</v>
      </c>
      <c r="AK111" s="298">
        <v>0.28000000000000003</v>
      </c>
      <c r="AL111" s="298">
        <v>0.6</v>
      </c>
      <c r="AM111" s="298">
        <f>AJ111-AL111</f>
        <v>6.0000000000000053E-2</v>
      </c>
      <c r="AN111" s="25">
        <f>_xlfn.DAYS(AH111,AG111)</f>
        <v>141</v>
      </c>
      <c r="AO111" s="291">
        <f>_xlfn.DAYS(AI111,AG111)</f>
        <v>-44676</v>
      </c>
      <c r="AP111" s="732">
        <f>(AO111-AN111)/AN111</f>
        <v>-317.85106382978722</v>
      </c>
      <c r="AQ111" s="299"/>
      <c r="AR111" s="299"/>
      <c r="AS111" s="901"/>
      <c r="AT111" s="300">
        <v>0</v>
      </c>
      <c r="AU111" s="26">
        <f t="shared" si="48"/>
        <v>0</v>
      </c>
      <c r="AV111" s="26">
        <f t="shared" si="48"/>
        <v>0</v>
      </c>
      <c r="AW111" s="24">
        <f>IF(EXACT(AU111,0),0,(AV111-AU111)/AU111)</f>
        <v>0</v>
      </c>
      <c r="AX111" s="291">
        <v>0</v>
      </c>
      <c r="AY111" s="25">
        <f>HLOOKUP(J111,Pesos!$C$4:$H$8,3,FALSE)*AX111</f>
        <v>0</v>
      </c>
      <c r="AZ111" s="291">
        <v>0</v>
      </c>
      <c r="BA111" s="25">
        <f>HLOOKUP(J111,Pesos!$C$4:$H$8,4,FALSE)*AZ111</f>
        <v>0</v>
      </c>
      <c r="BB111" s="291">
        <v>0</v>
      </c>
      <c r="BC111" s="25">
        <f>HLOOKUP(J111,Pesos!$C$4:$H$8,5,FALSE)*BB111</f>
        <v>0</v>
      </c>
      <c r="BD111" s="123">
        <f>AY111+BA111+BC111</f>
        <v>0</v>
      </c>
      <c r="BE111" s="295"/>
      <c r="BF111" s="716">
        <f>VLOOKUP(P111,Pases_Produccion_22_10!$Q$7:$R$23,2,FALSE)</f>
        <v>0.93611111111111123</v>
      </c>
      <c r="BG111" s="591"/>
      <c r="BH111" s="591"/>
      <c r="BI111" s="591"/>
      <c r="BJ111" s="591"/>
      <c r="BK111" s="591"/>
      <c r="BL111" s="591"/>
      <c r="BM111" s="591"/>
      <c r="BN111" s="591"/>
      <c r="BO111" s="591"/>
      <c r="BP111" s="591"/>
      <c r="BQ111" s="591"/>
      <c r="BR111" s="591"/>
      <c r="BS111" s="591"/>
      <c r="BT111" s="591"/>
      <c r="BU111" s="591"/>
      <c r="BV111" s="591"/>
      <c r="BW111" s="591"/>
      <c r="BX111" s="591"/>
      <c r="BY111" s="591"/>
      <c r="BZ111" s="591"/>
      <c r="CA111" s="591"/>
      <c r="CB111" s="591"/>
      <c r="CC111" s="591"/>
      <c r="CD111" s="591"/>
      <c r="CE111" s="591"/>
      <c r="CF111" s="591"/>
      <c r="CG111" s="591"/>
      <c r="CH111" s="591"/>
      <c r="CI111" s="591"/>
      <c r="CJ111" s="591"/>
      <c r="CK111" s="591"/>
      <c r="CL111" s="591"/>
      <c r="CM111" s="591"/>
      <c r="CN111" s="591"/>
      <c r="CO111" s="591"/>
      <c r="CP111" s="591"/>
      <c r="CQ111" s="591"/>
      <c r="CR111" s="591"/>
      <c r="CS111" s="591"/>
      <c r="CT111" s="591"/>
      <c r="CU111" s="591"/>
      <c r="CV111" s="591"/>
      <c r="CW111" s="591"/>
      <c r="CX111" s="591"/>
      <c r="CY111" s="591"/>
      <c r="CZ111" s="591"/>
      <c r="DA111" s="591"/>
      <c r="DB111" s="591"/>
      <c r="DC111" s="591"/>
      <c r="DD111" s="591"/>
      <c r="DE111" s="591"/>
      <c r="DF111" s="591"/>
      <c r="DG111" s="295">
        <v>2022</v>
      </c>
      <c r="DH111" s="295" t="s">
        <v>2300</v>
      </c>
      <c r="DI111" s="295"/>
    </row>
    <row r="112" spans="2:115" ht="55.15">
      <c r="B112" s="20">
        <v>108</v>
      </c>
      <c r="C112" s="288" t="s">
        <v>81</v>
      </c>
      <c r="D112" s="149" t="s">
        <v>1946</v>
      </c>
      <c r="E112" s="636"/>
      <c r="F112" s="46" t="s">
        <v>2288</v>
      </c>
      <c r="G112" s="640"/>
      <c r="H112" s="403" t="s">
        <v>8</v>
      </c>
      <c r="I112" s="403" t="s">
        <v>5</v>
      </c>
      <c r="J112" s="403" t="s">
        <v>313</v>
      </c>
      <c r="K112" s="403" t="s">
        <v>1708</v>
      </c>
      <c r="L112" s="471" t="s">
        <v>2301</v>
      </c>
      <c r="M112" s="398"/>
      <c r="N112" s="294">
        <v>0</v>
      </c>
      <c r="O112" s="294">
        <v>0</v>
      </c>
      <c r="P112" s="295" t="s">
        <v>139</v>
      </c>
      <c r="Q112" s="295" t="s">
        <v>139</v>
      </c>
      <c r="R112" s="374" t="s">
        <v>2075</v>
      </c>
      <c r="S112" s="374" t="s">
        <v>31</v>
      </c>
      <c r="T112" s="375" t="s">
        <v>2104</v>
      </c>
      <c r="U112" s="291">
        <v>2022</v>
      </c>
      <c r="V112" s="291">
        <v>2022</v>
      </c>
      <c r="W112" s="25">
        <v>1</v>
      </c>
      <c r="X112" s="248"/>
      <c r="Y112" s="474">
        <v>44691</v>
      </c>
      <c r="Z112" s="675">
        <v>44708</v>
      </c>
      <c r="AA112" s="248"/>
      <c r="AB112" s="475">
        <v>0.1</v>
      </c>
      <c r="AC112" s="475">
        <v>0</v>
      </c>
      <c r="AD112" s="475">
        <v>0.1</v>
      </c>
      <c r="AE112" s="684">
        <v>0.95</v>
      </c>
      <c r="AF112" s="474"/>
      <c r="AG112" s="474"/>
      <c r="AH112" s="474"/>
      <c r="AI112" s="474"/>
      <c r="AJ112" s="475"/>
      <c r="AK112" s="475"/>
      <c r="AL112" s="475"/>
      <c r="AM112" s="475">
        <f>AJ112-AL112</f>
        <v>0</v>
      </c>
      <c r="AN112" s="46">
        <f>_xlfn.DAYS(AH112,AG112)</f>
        <v>0</v>
      </c>
      <c r="AO112" s="248">
        <f>_xlfn.DAYS(AI112,AG112)</f>
        <v>0</v>
      </c>
      <c r="AP112" s="892" t="e">
        <f>(AO112-AN112)/AN112</f>
        <v>#DIV/0!</v>
      </c>
      <c r="AQ112" s="299"/>
      <c r="AR112" s="299"/>
      <c r="AS112" s="903"/>
      <c r="AT112" s="476">
        <v>0</v>
      </c>
      <c r="AU112" s="477">
        <f t="shared" si="48"/>
        <v>0</v>
      </c>
      <c r="AV112" s="477">
        <f t="shared" si="48"/>
        <v>0</v>
      </c>
      <c r="AW112" s="520">
        <f>IF(EXACT(AU112,0),0,(AV112-AU112)/AU112)</f>
        <v>0</v>
      </c>
      <c r="AX112" s="248">
        <v>0</v>
      </c>
      <c r="AY112" s="46">
        <f>HLOOKUP(J112,Pesos!$C$4:$H$8,3,FALSE)*AX112</f>
        <v>0</v>
      </c>
      <c r="AZ112" s="248">
        <v>0</v>
      </c>
      <c r="BA112" s="46">
        <f>HLOOKUP(J112,Pesos!$C$4:$H$8,4,FALSE)*AZ112</f>
        <v>0</v>
      </c>
      <c r="BB112" s="248">
        <v>0</v>
      </c>
      <c r="BC112" s="46">
        <f>HLOOKUP(J112,Pesos!$C$4:$H$8,5,FALSE)*BB112</f>
        <v>0</v>
      </c>
      <c r="BD112" s="627">
        <f>AY112+BA112+BC112</f>
        <v>0</v>
      </c>
      <c r="BE112" s="249"/>
      <c r="BF112" s="717">
        <f>VLOOKUP(P112,Pases_Produccion_22_10!$Q$7:$R$23,2,FALSE)</f>
        <v>0.93611111111111123</v>
      </c>
      <c r="BG112" s="591"/>
      <c r="BH112" s="591"/>
      <c r="BI112" s="591"/>
      <c r="BJ112" s="591"/>
      <c r="BK112" s="591"/>
      <c r="BL112" s="591"/>
      <c r="BM112" s="591"/>
      <c r="BN112" s="591"/>
      <c r="BO112" s="591"/>
      <c r="BP112" s="591"/>
      <c r="BQ112" s="591"/>
      <c r="BR112" s="591"/>
      <c r="BS112" s="591"/>
      <c r="BT112" s="591"/>
      <c r="BU112" s="591"/>
      <c r="BV112" s="591"/>
      <c r="BW112" s="591"/>
      <c r="BX112" s="591"/>
      <c r="BY112" s="591"/>
      <c r="BZ112" s="591"/>
      <c r="CA112" s="591"/>
      <c r="CB112" s="591"/>
      <c r="CC112" s="591"/>
      <c r="CD112" s="591"/>
      <c r="CE112" s="591"/>
      <c r="CF112" s="591"/>
      <c r="CG112" s="591"/>
      <c r="CH112" s="591"/>
      <c r="CI112" s="591"/>
      <c r="CJ112" s="591"/>
      <c r="CK112" s="591"/>
      <c r="CL112" s="591"/>
      <c r="CM112" s="591"/>
      <c r="CN112" s="591"/>
      <c r="CO112" s="591"/>
      <c r="CP112" s="591"/>
      <c r="CQ112" s="591"/>
      <c r="CR112" s="591"/>
      <c r="CS112" s="591"/>
      <c r="CT112" s="591"/>
      <c r="CU112" s="591"/>
      <c r="CV112" s="591"/>
      <c r="CW112" s="591"/>
      <c r="CX112" s="591"/>
      <c r="CY112" s="591"/>
      <c r="CZ112" s="591"/>
      <c r="DA112" s="591"/>
      <c r="DB112" s="591"/>
      <c r="DC112" s="591"/>
      <c r="DD112" s="591"/>
      <c r="DE112" s="591"/>
      <c r="DF112" s="591"/>
      <c r="DG112" s="295">
        <v>2022</v>
      </c>
      <c r="DH112" s="295" t="s">
        <v>2302</v>
      </c>
      <c r="DI112" s="295"/>
    </row>
    <row r="113" spans="2:114" ht="73.150000000000006" customHeight="1">
      <c r="B113" s="506">
        <v>109</v>
      </c>
      <c r="C113" s="402" t="s">
        <v>81</v>
      </c>
      <c r="D113" s="689" t="s">
        <v>1946</v>
      </c>
      <c r="E113" s="506"/>
      <c r="F113" s="46" t="s">
        <v>2288</v>
      </c>
      <c r="G113" s="46"/>
      <c r="H113" s="21" t="s">
        <v>20</v>
      </c>
      <c r="I113" s="473" t="s">
        <v>13</v>
      </c>
      <c r="J113" s="473" t="s">
        <v>168</v>
      </c>
      <c r="K113" s="473"/>
      <c r="L113" s="690" t="s">
        <v>2303</v>
      </c>
      <c r="M113" s="398"/>
      <c r="N113" s="472">
        <v>0</v>
      </c>
      <c r="O113" s="472">
        <v>0</v>
      </c>
      <c r="P113" s="249" t="s">
        <v>182</v>
      </c>
      <c r="Q113" s="249" t="s">
        <v>182</v>
      </c>
      <c r="R113" s="528" t="s">
        <v>2304</v>
      </c>
      <c r="S113" s="528" t="s">
        <v>2305</v>
      </c>
      <c r="T113" s="529" t="s">
        <v>2306</v>
      </c>
      <c r="U113" s="248">
        <v>2022</v>
      </c>
      <c r="V113" s="248">
        <v>2022</v>
      </c>
      <c r="W113" s="627">
        <v>1</v>
      </c>
      <c r="X113" s="46"/>
      <c r="Y113" s="519"/>
      <c r="Z113" s="519"/>
      <c r="AA113" s="627"/>
      <c r="AB113" s="520"/>
      <c r="AC113" s="520"/>
      <c r="AD113" s="520"/>
      <c r="AE113" s="691">
        <f>AB113-AD113</f>
        <v>0</v>
      </c>
      <c r="AF113" s="692"/>
      <c r="AG113" s="519">
        <v>44669</v>
      </c>
      <c r="AH113" s="519">
        <v>44753</v>
      </c>
      <c r="AI113" s="627"/>
      <c r="AJ113" s="520">
        <v>1</v>
      </c>
      <c r="AK113" s="520">
        <v>0.75</v>
      </c>
      <c r="AL113" s="520">
        <v>1</v>
      </c>
      <c r="AM113" s="46"/>
      <c r="AN113" s="46"/>
      <c r="AO113" s="46"/>
      <c r="AP113" s="627"/>
      <c r="AQ113" s="291"/>
      <c r="AR113" s="291"/>
      <c r="AS113" s="914"/>
      <c r="AT113" s="46"/>
      <c r="AU113" s="45"/>
      <c r="AV113" s="45"/>
      <c r="AW113" s="520"/>
      <c r="AX113" s="46"/>
      <c r="AY113" s="46"/>
      <c r="AZ113" s="46"/>
      <c r="BA113" s="46"/>
      <c r="BB113" s="46"/>
      <c r="BC113" s="46"/>
      <c r="BD113" s="46"/>
      <c r="BE113" s="45"/>
      <c r="BF113" s="651"/>
      <c r="BG113" s="295"/>
      <c r="BH113" s="295"/>
      <c r="BI113" s="295"/>
      <c r="BJ113" s="295"/>
      <c r="BK113" s="295"/>
      <c r="BL113" s="295"/>
      <c r="BM113" s="295"/>
      <c r="BN113" s="295"/>
      <c r="BO113" s="295"/>
      <c r="BP113" s="295"/>
      <c r="BQ113" s="295"/>
      <c r="BR113" s="295"/>
      <c r="BS113" s="295"/>
      <c r="BT113" s="295"/>
      <c r="BU113" s="295"/>
      <c r="BV113" s="295"/>
      <c r="BW113" s="295"/>
      <c r="BX113" s="295"/>
      <c r="BY113" s="295"/>
      <c r="BZ113" s="295"/>
      <c r="CA113" s="295"/>
      <c r="CB113" s="295"/>
      <c r="CC113" s="295"/>
      <c r="CD113" s="295"/>
      <c r="CE113" s="295"/>
      <c r="CF113" s="295"/>
      <c r="CG113" s="295"/>
      <c r="CH113" s="295"/>
      <c r="CI113" s="295"/>
      <c r="CJ113" s="295"/>
      <c r="CK113" s="295"/>
      <c r="CL113" s="295"/>
      <c r="CM113" s="295"/>
      <c r="CN113" s="295"/>
      <c r="CO113" s="295"/>
      <c r="CP113" s="295"/>
      <c r="CQ113" s="295"/>
      <c r="CR113" s="295"/>
      <c r="CS113" s="295"/>
      <c r="CT113" s="295"/>
      <c r="CU113" s="295"/>
      <c r="CV113" s="295"/>
      <c r="CW113" s="295"/>
      <c r="CX113" s="295"/>
      <c r="CY113" s="295"/>
      <c r="CZ113" s="295"/>
      <c r="DA113" s="295"/>
      <c r="DB113" s="295"/>
      <c r="DC113" s="295"/>
      <c r="DD113" s="295"/>
      <c r="DE113" s="295"/>
      <c r="DF113" s="295"/>
      <c r="DG113" s="295">
        <v>2022</v>
      </c>
      <c r="DH113" s="295" t="s">
        <v>2307</v>
      </c>
      <c r="DI113" s="295"/>
    </row>
    <row r="114" spans="2:114" ht="151.9">
      <c r="B114" s="506">
        <v>110</v>
      </c>
      <c r="C114" s="20" t="s">
        <v>81</v>
      </c>
      <c r="D114" s="149" t="s">
        <v>1946</v>
      </c>
      <c r="E114" s="20"/>
      <c r="F114" s="25" t="s">
        <v>2288</v>
      </c>
      <c r="G114" s="25" t="s">
        <v>1802</v>
      </c>
      <c r="H114" s="21" t="s">
        <v>20</v>
      </c>
      <c r="I114" s="21" t="s">
        <v>23</v>
      </c>
      <c r="J114" s="21" t="s">
        <v>17</v>
      </c>
      <c r="K114" s="21" t="s">
        <v>2114</v>
      </c>
      <c r="L114" s="30" t="s">
        <v>2308</v>
      </c>
      <c r="M114" s="398"/>
      <c r="N114" s="38">
        <v>0</v>
      </c>
      <c r="O114" s="38">
        <v>0</v>
      </c>
      <c r="P114" s="22" t="s">
        <v>139</v>
      </c>
      <c r="Q114" s="22" t="s">
        <v>139</v>
      </c>
      <c r="R114" s="687" t="s">
        <v>2116</v>
      </c>
      <c r="S114" s="687" t="s">
        <v>2116</v>
      </c>
      <c r="T114" s="688" t="s">
        <v>2104</v>
      </c>
      <c r="U114" s="25">
        <v>2022</v>
      </c>
      <c r="V114" s="25">
        <v>2022</v>
      </c>
      <c r="W114" s="25">
        <v>1</v>
      </c>
      <c r="X114" s="25"/>
      <c r="Y114" s="23"/>
      <c r="Z114" s="23"/>
      <c r="AA114" s="46"/>
      <c r="AB114" s="520"/>
      <c r="AC114" s="520"/>
      <c r="AD114" s="520"/>
      <c r="AE114" s="520">
        <f t="shared" ref="AE114:AE120" si="49">AB114-AD114</f>
        <v>0</v>
      </c>
      <c r="AF114" s="23"/>
      <c r="AG114" s="519">
        <v>44622</v>
      </c>
      <c r="AH114" s="668">
        <v>44752</v>
      </c>
      <c r="AI114" s="23">
        <v>44757</v>
      </c>
      <c r="AJ114" s="24">
        <v>1</v>
      </c>
      <c r="AK114" s="24">
        <v>0.95</v>
      </c>
      <c r="AL114" s="24">
        <v>1</v>
      </c>
      <c r="AM114" s="24">
        <f t="shared" ref="AM114" si="50">AJ114-AL114</f>
        <v>0</v>
      </c>
      <c r="AN114" s="25">
        <f t="shared" ref="AN114" si="51">_xlfn.DAYS(AH114,AG114)</f>
        <v>130</v>
      </c>
      <c r="AO114" s="25">
        <f t="shared" ref="AO114" si="52">_xlfn.DAYS(AI114,AG114)</f>
        <v>135</v>
      </c>
      <c r="AP114" s="896">
        <f t="shared" ref="AP114" si="53">(AO114-AN114)/AN114</f>
        <v>3.8461538461538464E-2</v>
      </c>
      <c r="AQ114" s="299"/>
      <c r="AR114" s="299"/>
      <c r="AS114" s="897"/>
      <c r="AT114" s="26">
        <v>0</v>
      </c>
      <c r="AU114" s="26">
        <f t="shared" ref="AU114" si="54">M114</f>
        <v>0</v>
      </c>
      <c r="AV114" s="26">
        <f t="shared" ref="AV114" si="55">N114</f>
        <v>0</v>
      </c>
      <c r="AW114" s="24">
        <f t="shared" ref="AW114" si="56">IF(EXACT(AU114,0),0,(AV114-AU114)/AU114)</f>
        <v>0</v>
      </c>
      <c r="AX114" s="25">
        <v>0</v>
      </c>
      <c r="AY114" s="25" t="e">
        <f>HLOOKUP(J114,Pesos!$C$4:$H$8,3,FALSE)*AX114</f>
        <v>#N/A</v>
      </c>
      <c r="AZ114" s="25">
        <v>0</v>
      </c>
      <c r="BA114" s="25" t="e">
        <f>HLOOKUP(J114,Pesos!$C$4:$H$8,4,FALSE)*AZ114</f>
        <v>#N/A</v>
      </c>
      <c r="BB114" s="25">
        <v>0</v>
      </c>
      <c r="BC114" s="25" t="e">
        <f>HLOOKUP(J114,Pesos!$C$4:$H$8,5,FALSE)*BB114</f>
        <v>#N/A</v>
      </c>
      <c r="BD114" s="25" t="e">
        <f t="shared" ref="BD114" si="57">AY114+BA114+BC114</f>
        <v>#N/A</v>
      </c>
      <c r="BE114" s="22"/>
      <c r="BF114" s="721">
        <f>VLOOKUP(P114,Pases_Produccion_22_10!$Q$7:$R$23,2,FALSE)</f>
        <v>0.93611111111111123</v>
      </c>
      <c r="BG114" s="591"/>
      <c r="BH114" s="591"/>
      <c r="BI114" s="591"/>
      <c r="BJ114" s="591"/>
      <c r="BK114" s="591"/>
      <c r="BL114" s="591"/>
      <c r="BM114" s="591"/>
      <c r="BN114" s="591"/>
      <c r="BO114" s="591"/>
      <c r="BP114" s="591"/>
      <c r="BQ114" s="591"/>
      <c r="BR114" s="591"/>
      <c r="BS114" s="591"/>
      <c r="BT114" s="591"/>
      <c r="BU114" s="591"/>
      <c r="BV114" s="591"/>
      <c r="BW114" s="591"/>
      <c r="BX114" s="591"/>
      <c r="BY114" s="591"/>
      <c r="BZ114" s="591"/>
      <c r="CA114" s="591"/>
      <c r="CB114" s="591"/>
      <c r="CC114" s="591"/>
      <c r="CD114" s="591"/>
      <c r="CE114" s="591"/>
      <c r="CF114" s="591"/>
      <c r="CG114" s="591"/>
      <c r="CH114" s="591"/>
      <c r="CI114" s="591"/>
      <c r="CJ114" s="591"/>
      <c r="CK114" s="591"/>
      <c r="CL114" s="591"/>
      <c r="CM114" s="591"/>
      <c r="CN114" s="591"/>
      <c r="CO114" s="591"/>
      <c r="CP114" s="591"/>
      <c r="CQ114" s="591"/>
      <c r="CR114" s="591"/>
      <c r="CS114" s="591"/>
      <c r="CT114" s="591"/>
      <c r="CU114" s="591"/>
      <c r="CV114" s="591"/>
      <c r="CW114" s="591"/>
      <c r="CX114" s="591"/>
      <c r="CY114" s="591"/>
      <c r="CZ114" s="591"/>
      <c r="DA114" s="591"/>
      <c r="DB114" s="591"/>
      <c r="DC114" s="591"/>
      <c r="DD114" s="591"/>
      <c r="DE114" s="591"/>
      <c r="DF114" s="591"/>
      <c r="DG114" s="295" t="s">
        <v>1951</v>
      </c>
      <c r="DH114" s="888" t="s">
        <v>2309</v>
      </c>
      <c r="DI114" s="295"/>
    </row>
    <row r="115" spans="2:114" ht="82.9">
      <c r="B115" s="29">
        <v>111</v>
      </c>
      <c r="C115" s="641" t="s">
        <v>81</v>
      </c>
      <c r="D115" s="290" t="s">
        <v>1946</v>
      </c>
      <c r="E115" s="288"/>
      <c r="F115" s="291" t="s">
        <v>82</v>
      </c>
      <c r="G115" s="291" t="s">
        <v>2021</v>
      </c>
      <c r="H115" s="21" t="s">
        <v>20</v>
      </c>
      <c r="I115" s="292" t="s">
        <v>23</v>
      </c>
      <c r="J115" s="292" t="s">
        <v>168</v>
      </c>
      <c r="K115" s="289" t="s">
        <v>1960</v>
      </c>
      <c r="L115" s="471" t="s">
        <v>2310</v>
      </c>
      <c r="M115" s="398"/>
      <c r="N115" s="294"/>
      <c r="O115" s="294">
        <v>2800</v>
      </c>
      <c r="P115" s="295" t="s">
        <v>135</v>
      </c>
      <c r="Q115" s="295" t="s">
        <v>227</v>
      </c>
      <c r="R115" s="295" t="s">
        <v>2062</v>
      </c>
      <c r="S115" s="295" t="s">
        <v>2063</v>
      </c>
      <c r="T115" s="295" t="s">
        <v>2064</v>
      </c>
      <c r="U115" s="291">
        <v>2022</v>
      </c>
      <c r="V115" s="291">
        <v>2022</v>
      </c>
      <c r="W115" s="248">
        <v>2</v>
      </c>
      <c r="X115" s="297"/>
      <c r="Y115" s="297">
        <v>44694</v>
      </c>
      <c r="Z115" s="297">
        <v>44704</v>
      </c>
      <c r="AA115" s="297">
        <v>44701</v>
      </c>
      <c r="AB115" s="298">
        <v>1</v>
      </c>
      <c r="AC115" s="298">
        <v>1</v>
      </c>
      <c r="AD115" s="298">
        <v>1</v>
      </c>
      <c r="AE115" s="520">
        <f t="shared" si="49"/>
        <v>0</v>
      </c>
      <c r="AF115" s="734">
        <v>44704</v>
      </c>
      <c r="AG115" s="734">
        <v>44704</v>
      </c>
      <c r="AH115" s="23">
        <v>44768</v>
      </c>
      <c r="AI115" s="23">
        <v>44768</v>
      </c>
      <c r="AJ115" s="298">
        <v>1</v>
      </c>
      <c r="AK115" s="298">
        <v>0.98</v>
      </c>
      <c r="AL115" s="298">
        <v>1</v>
      </c>
      <c r="AM115" s="298">
        <f>AJ115-AL115</f>
        <v>0</v>
      </c>
      <c r="AN115" s="291">
        <f>_xlfn.DAYS(AH115,AF115)</f>
        <v>64</v>
      </c>
      <c r="AO115" s="291">
        <f>_xlfn.DAYS(AI115,AF115)</f>
        <v>64</v>
      </c>
      <c r="AP115" s="732">
        <f>(AO115-AN115)/AN115</f>
        <v>0</v>
      </c>
      <c r="AQ115" s="299"/>
      <c r="AR115" s="299"/>
      <c r="AS115" s="901"/>
      <c r="AT115" s="300"/>
      <c r="AU115" s="26"/>
      <c r="AV115" s="26"/>
      <c r="AW115" s="24" t="e">
        <f>IF(EXACT(AU115,0),0,(AV115-AU115)/AU115)</f>
        <v>#DIV/0!</v>
      </c>
      <c r="AX115" s="291">
        <v>0</v>
      </c>
      <c r="AY115" s="25">
        <f>HLOOKUP(J115,Pesos!$C$4:$H$8,3,FALSE)*AX115</f>
        <v>0</v>
      </c>
      <c r="AZ115" s="291">
        <v>0</v>
      </c>
      <c r="BA115" s="25">
        <f>HLOOKUP(J115,Pesos!$C$4:$H$8,4,FALSE)*AZ115</f>
        <v>0</v>
      </c>
      <c r="BB115" s="291">
        <v>0</v>
      </c>
      <c r="BC115" s="25">
        <f>HLOOKUP(J115,Pesos!$C$4:$H$8,5,FALSE)*BB115</f>
        <v>0</v>
      </c>
      <c r="BD115" s="627">
        <f>AY115+BA115+BC115</f>
        <v>0</v>
      </c>
      <c r="BE115" s="249"/>
      <c r="BF115" s="717">
        <f>VLOOKUP(P115,Pases_Produccion_22_10!$Q$7:$R$23,2,FALSE)</f>
        <v>1</v>
      </c>
      <c r="BG115" s="761"/>
      <c r="BH115" s="761"/>
      <c r="BI115" s="761"/>
      <c r="BJ115" s="761"/>
      <c r="BK115" s="761"/>
      <c r="BL115" s="761"/>
      <c r="BM115" s="761"/>
      <c r="BN115" s="761"/>
      <c r="BO115" s="761"/>
      <c r="BP115" s="761"/>
      <c r="BQ115" s="761"/>
      <c r="BR115" s="761"/>
      <c r="BS115" s="761"/>
      <c r="BT115" s="761"/>
      <c r="BU115" s="761"/>
      <c r="BV115" s="761"/>
      <c r="BW115" s="761"/>
      <c r="BX115" s="761"/>
      <c r="BY115" s="761"/>
      <c r="BZ115" s="761"/>
      <c r="CA115" s="761"/>
      <c r="CB115" s="761">
        <v>0.1</v>
      </c>
      <c r="CC115" s="761">
        <v>0.1</v>
      </c>
      <c r="CD115" s="761"/>
      <c r="CE115" s="761"/>
      <c r="CF115" s="761"/>
      <c r="CG115" s="761"/>
      <c r="CH115" s="761"/>
      <c r="CI115" s="761"/>
      <c r="CJ115" s="761"/>
      <c r="CK115" s="761"/>
      <c r="CL115" s="761"/>
      <c r="CM115" s="761"/>
      <c r="CN115" s="761"/>
      <c r="CO115" s="761"/>
      <c r="CP115" s="761"/>
      <c r="CQ115" s="761"/>
      <c r="CR115" s="761"/>
      <c r="CS115" s="761"/>
      <c r="CT115" s="761"/>
      <c r="CU115" s="761"/>
      <c r="CV115" s="761"/>
      <c r="CW115" s="761"/>
      <c r="CX115" s="761"/>
      <c r="CY115" s="761"/>
      <c r="CZ115" s="761"/>
      <c r="DA115" s="761"/>
      <c r="DB115" s="761"/>
      <c r="DC115" s="761"/>
      <c r="DD115" s="761"/>
      <c r="DE115" s="761"/>
      <c r="DF115" s="761"/>
      <c r="DG115" s="249">
        <v>2022</v>
      </c>
      <c r="DH115" s="249" t="s">
        <v>2311</v>
      </c>
      <c r="DI115" s="249"/>
    </row>
    <row r="116" spans="2:114" ht="27.6">
      <c r="B116" s="757">
        <v>112</v>
      </c>
      <c r="C116" s="641" t="s">
        <v>81</v>
      </c>
      <c r="D116" s="609" t="s">
        <v>1946</v>
      </c>
      <c r="E116" s="402"/>
      <c r="F116" s="248" t="s">
        <v>82</v>
      </c>
      <c r="G116" s="46" t="s">
        <v>1802</v>
      </c>
      <c r="H116" s="21" t="s">
        <v>20</v>
      </c>
      <c r="I116" s="292" t="s">
        <v>23</v>
      </c>
      <c r="J116" s="292" t="s">
        <v>168</v>
      </c>
      <c r="K116" s="750" t="s">
        <v>2031</v>
      </c>
      <c r="L116" s="39" t="s">
        <v>2312</v>
      </c>
      <c r="M116" s="398"/>
      <c r="N116" s="294"/>
      <c r="O116" s="294"/>
      <c r="P116" s="295" t="s">
        <v>135</v>
      </c>
      <c r="Q116" s="295" t="s">
        <v>227</v>
      </c>
      <c r="R116" s="295"/>
      <c r="S116" s="295"/>
      <c r="T116" s="295"/>
      <c r="U116" s="291">
        <v>2022</v>
      </c>
      <c r="V116" s="653">
        <v>2022</v>
      </c>
      <c r="W116" s="25">
        <v>1</v>
      </c>
      <c r="X116" s="297"/>
      <c r="Y116" s="297">
        <v>44705</v>
      </c>
      <c r="Z116" s="297">
        <v>44711</v>
      </c>
      <c r="AA116" s="297">
        <v>44711</v>
      </c>
      <c r="AB116" s="298">
        <v>1</v>
      </c>
      <c r="AC116" s="298">
        <v>1</v>
      </c>
      <c r="AD116" s="298">
        <v>1</v>
      </c>
      <c r="AE116" s="520">
        <f t="shared" si="49"/>
        <v>0</v>
      </c>
      <c r="AF116" s="734"/>
      <c r="AG116" s="753">
        <v>44712</v>
      </c>
      <c r="AH116" s="519">
        <v>44736</v>
      </c>
      <c r="AI116" s="754">
        <v>44736</v>
      </c>
      <c r="AJ116" s="298">
        <v>1</v>
      </c>
      <c r="AK116" s="298">
        <v>0.9</v>
      </c>
      <c r="AL116" s="298">
        <v>1</v>
      </c>
      <c r="AM116" s="298">
        <f>AJ116-AL116</f>
        <v>0</v>
      </c>
      <c r="AN116" s="291">
        <f>_xlfn.DAYS(AH116,AF116)</f>
        <v>44736</v>
      </c>
      <c r="AO116" s="291">
        <f>_xlfn.DAYS(AI116,AF116)</f>
        <v>44736</v>
      </c>
      <c r="AP116" s="732">
        <f>(AO116-AN116)/AN116</f>
        <v>0</v>
      </c>
      <c r="AQ116" s="299"/>
      <c r="AR116" s="299"/>
      <c r="AS116" s="901"/>
      <c r="AT116" s="300"/>
      <c r="AU116" s="26"/>
      <c r="AV116" s="26"/>
      <c r="AW116" s="24" t="e">
        <f>IF(EXACT(AU116,0),0,(AV116-AU116)/AU116)</f>
        <v>#DIV/0!</v>
      </c>
      <c r="AX116" s="291">
        <v>1</v>
      </c>
      <c r="AY116" s="25">
        <f>HLOOKUP(J116,Pesos!$C$4:$H$8,3,FALSE)*AX116</f>
        <v>5.5</v>
      </c>
      <c r="AZ116" s="291">
        <v>1</v>
      </c>
      <c r="BA116" s="25">
        <f>HLOOKUP(J116,Pesos!$C$4:$H$8,4,FALSE)*AZ116</f>
        <v>4.5</v>
      </c>
      <c r="BB116" s="291">
        <v>1</v>
      </c>
      <c r="BC116" s="123">
        <f>HLOOKUP(J116,Pesos!$C$4:$H$8,5,FALSE)*BB116</f>
        <v>3</v>
      </c>
      <c r="BD116" s="25">
        <f>AY116+BA116+BC116</f>
        <v>13</v>
      </c>
      <c r="BE116" s="22"/>
      <c r="BF116" s="760">
        <f>VLOOKUP(P116,Pases_Produccion_22_10!$Q$7:$R$23,2,FALSE)</f>
        <v>1</v>
      </c>
      <c r="BG116" s="760"/>
      <c r="BH116" s="760"/>
      <c r="BI116" s="760"/>
      <c r="BJ116" s="760"/>
      <c r="BK116" s="760"/>
      <c r="BL116" s="760"/>
      <c r="BM116" s="760"/>
      <c r="BN116" s="760"/>
      <c r="BO116" s="760"/>
      <c r="BP116" s="760"/>
      <c r="BQ116" s="760"/>
      <c r="BR116" s="760"/>
      <c r="BS116" s="760"/>
      <c r="BT116" s="760"/>
      <c r="BU116" s="760"/>
      <c r="BV116" s="760"/>
      <c r="BW116" s="760"/>
      <c r="BX116" s="760"/>
      <c r="BY116" s="760"/>
      <c r="BZ116" s="760"/>
      <c r="CA116" s="760"/>
      <c r="CB116" s="760"/>
      <c r="CC116" s="760">
        <v>0.2</v>
      </c>
      <c r="CD116" s="760"/>
      <c r="CE116" s="760"/>
      <c r="CF116" s="760"/>
      <c r="CG116" s="760"/>
      <c r="CH116" s="760"/>
      <c r="CI116" s="760"/>
      <c r="CJ116" s="760"/>
      <c r="CK116" s="760"/>
      <c r="CL116" s="760"/>
      <c r="CM116" s="760"/>
      <c r="CN116" s="760"/>
      <c r="CO116" s="760"/>
      <c r="CP116" s="760"/>
      <c r="CQ116" s="760"/>
      <c r="CR116" s="760"/>
      <c r="CS116" s="760"/>
      <c r="CT116" s="760"/>
      <c r="CU116" s="760"/>
      <c r="CV116" s="760"/>
      <c r="CW116" s="760"/>
      <c r="CX116" s="760"/>
      <c r="CY116" s="760"/>
      <c r="CZ116" s="760"/>
      <c r="DA116" s="760"/>
      <c r="DB116" s="760"/>
      <c r="DC116" s="760"/>
      <c r="DD116" s="760"/>
      <c r="DE116" s="760"/>
      <c r="DF116" s="760"/>
      <c r="DG116" s="22">
        <v>2022</v>
      </c>
      <c r="DH116" s="22" t="s">
        <v>2313</v>
      </c>
      <c r="DI116" s="22"/>
    </row>
    <row r="117" spans="2:114" ht="69">
      <c r="B117" s="29">
        <v>113</v>
      </c>
      <c r="C117" s="20" t="s">
        <v>81</v>
      </c>
      <c r="D117" s="149" t="s">
        <v>1946</v>
      </c>
      <c r="E117" s="20" t="s">
        <v>2314</v>
      </c>
      <c r="F117" s="25" t="s">
        <v>82</v>
      </c>
      <c r="G117" s="25" t="s">
        <v>2021</v>
      </c>
      <c r="H117" s="756" t="s">
        <v>12</v>
      </c>
      <c r="I117" s="292" t="s">
        <v>21</v>
      </c>
      <c r="J117" s="292" t="s">
        <v>168</v>
      </c>
      <c r="K117" s="750" t="s">
        <v>2031</v>
      </c>
      <c r="L117" s="39" t="s">
        <v>1821</v>
      </c>
      <c r="M117" s="294">
        <v>4400</v>
      </c>
      <c r="N117" s="294"/>
      <c r="O117" s="294"/>
      <c r="P117" s="295" t="s">
        <v>135</v>
      </c>
      <c r="Q117" s="295" t="s">
        <v>227</v>
      </c>
      <c r="R117" s="295" t="s">
        <v>1218</v>
      </c>
      <c r="S117" s="295"/>
      <c r="T117" s="295" t="s">
        <v>2315</v>
      </c>
      <c r="U117" s="291">
        <v>2022</v>
      </c>
      <c r="V117" s="653">
        <v>2022</v>
      </c>
      <c r="W117" s="25">
        <v>1</v>
      </c>
      <c r="X117" s="297">
        <v>44718</v>
      </c>
      <c r="Y117" s="297">
        <v>44718</v>
      </c>
      <c r="Z117" s="297">
        <v>44734</v>
      </c>
      <c r="AA117" s="297">
        <v>44743</v>
      </c>
      <c r="AB117" s="298">
        <v>1</v>
      </c>
      <c r="AC117" s="298">
        <v>0.9</v>
      </c>
      <c r="AD117" s="768">
        <v>1</v>
      </c>
      <c r="AE117" s="24">
        <f t="shared" si="49"/>
        <v>0</v>
      </c>
      <c r="AF117" s="769">
        <v>44655</v>
      </c>
      <c r="AG117" s="23">
        <v>44655</v>
      </c>
      <c r="AH117" s="23">
        <v>44778</v>
      </c>
      <c r="AI117" s="23"/>
      <c r="AJ117" s="752">
        <v>0.85</v>
      </c>
      <c r="AK117" s="298">
        <v>0.72</v>
      </c>
      <c r="AL117" s="298">
        <v>0.85</v>
      </c>
      <c r="AM117" s="298">
        <f>AJ117-AL117</f>
        <v>0</v>
      </c>
      <c r="AN117" s="291">
        <f>_xlfn.DAYS(AH117,AF117)</f>
        <v>123</v>
      </c>
      <c r="AO117" s="291">
        <f>_xlfn.DAYS(AI117,AF117)</f>
        <v>-44655</v>
      </c>
      <c r="AP117" s="732">
        <f>(AO117-AN117)/AN117</f>
        <v>-364.04878048780489</v>
      </c>
      <c r="AQ117" s="299"/>
      <c r="AR117" s="299"/>
      <c r="AS117" s="901"/>
      <c r="AT117" s="300"/>
      <c r="AU117" s="26"/>
      <c r="AV117" s="26"/>
      <c r="AW117" s="24" t="e">
        <f>IF(EXACT(AU117,0),0,(AV117-AU117)/AU117)</f>
        <v>#DIV/0!</v>
      </c>
      <c r="AX117" s="291">
        <v>2</v>
      </c>
      <c r="AY117" s="25">
        <f>HLOOKUP(J117,Pesos!$C$4:$H$8,3,FALSE)*AX117</f>
        <v>11</v>
      </c>
      <c r="AZ117" s="291">
        <v>2</v>
      </c>
      <c r="BA117" s="25">
        <f>HLOOKUP(J117,Pesos!$C$4:$H$8,4,FALSE)*AZ117</f>
        <v>9</v>
      </c>
      <c r="BB117" s="291">
        <v>2</v>
      </c>
      <c r="BC117" s="123">
        <f>HLOOKUP(J117,Pesos!$C$4:$H$8,5,FALSE)*BB117</f>
        <v>6</v>
      </c>
      <c r="BD117" s="25">
        <f>AY117+BA117+BC117</f>
        <v>26</v>
      </c>
      <c r="BE117" s="22"/>
      <c r="BF117" s="760">
        <f>VLOOKUP(P117,Pases_Produccion_22_10!$Q$7:$R$23,2,FALSE)</f>
        <v>1</v>
      </c>
      <c r="BG117" s="760"/>
      <c r="BH117" s="760"/>
      <c r="BI117" s="760"/>
      <c r="BJ117" s="760"/>
      <c r="BK117" s="760"/>
      <c r="BL117" s="760"/>
      <c r="BM117" s="760"/>
      <c r="BN117" s="760"/>
      <c r="BO117" s="760"/>
      <c r="BP117" s="760"/>
      <c r="BQ117" s="760"/>
      <c r="BR117" s="760"/>
      <c r="BS117" s="760"/>
      <c r="BT117" s="760"/>
      <c r="BU117" s="760"/>
      <c r="BV117" s="760"/>
      <c r="BW117" s="760"/>
      <c r="BX117" s="760"/>
      <c r="BY117" s="760"/>
      <c r="BZ117" s="760"/>
      <c r="CA117" s="760"/>
      <c r="CB117" s="760"/>
      <c r="CC117" s="760"/>
      <c r="CD117" s="760"/>
      <c r="CE117" s="760"/>
      <c r="CF117" s="760"/>
      <c r="CG117" s="760"/>
      <c r="CH117" s="760"/>
      <c r="CI117" s="760"/>
      <c r="CJ117" s="760"/>
      <c r="CK117" s="760"/>
      <c r="CL117" s="760"/>
      <c r="CM117" s="760"/>
      <c r="CN117" s="760"/>
      <c r="CO117" s="760"/>
      <c r="CP117" s="760"/>
      <c r="CQ117" s="760"/>
      <c r="CR117" s="760"/>
      <c r="CS117" s="760"/>
      <c r="CT117" s="760"/>
      <c r="CU117" s="760"/>
      <c r="CV117" s="760"/>
      <c r="CW117" s="760"/>
      <c r="CX117" s="760"/>
      <c r="CY117" s="760"/>
      <c r="CZ117" s="760"/>
      <c r="DA117" s="760"/>
      <c r="DB117" s="760"/>
      <c r="DC117" s="760"/>
      <c r="DD117" s="760"/>
      <c r="DE117" s="760"/>
      <c r="DF117" s="760"/>
      <c r="DG117" s="22">
        <v>2022</v>
      </c>
      <c r="DH117" s="22" t="s">
        <v>2316</v>
      </c>
      <c r="DI117" s="22"/>
    </row>
    <row r="118" spans="2:114" ht="42" customHeight="1">
      <c r="B118" s="573">
        <v>114</v>
      </c>
      <c r="C118" s="770" t="s">
        <v>81</v>
      </c>
      <c r="D118" s="771" t="s">
        <v>1946</v>
      </c>
      <c r="E118" s="503"/>
      <c r="F118" s="772" t="s">
        <v>88</v>
      </c>
      <c r="G118" s="124" t="s">
        <v>2021</v>
      </c>
      <c r="H118" s="21" t="s">
        <v>20</v>
      </c>
      <c r="I118" s="292" t="s">
        <v>13</v>
      </c>
      <c r="J118" s="292" t="s">
        <v>168</v>
      </c>
      <c r="K118" s="750" t="s">
        <v>2031</v>
      </c>
      <c r="L118" s="39" t="s">
        <v>2317</v>
      </c>
      <c r="M118" s="294">
        <v>2000</v>
      </c>
      <c r="N118" s="294"/>
      <c r="O118" s="294"/>
      <c r="P118" s="295" t="s">
        <v>190</v>
      </c>
      <c r="Q118" s="295" t="s">
        <v>227</v>
      </c>
      <c r="R118" s="295" t="s">
        <v>1218</v>
      </c>
      <c r="S118" s="295" t="s">
        <v>45</v>
      </c>
      <c r="T118" s="295" t="s">
        <v>2318</v>
      </c>
      <c r="U118" s="291">
        <v>2022</v>
      </c>
      <c r="V118" s="653">
        <v>2022</v>
      </c>
      <c r="W118" s="25">
        <v>1</v>
      </c>
      <c r="X118" s="297">
        <v>44701</v>
      </c>
      <c r="Y118" s="297">
        <v>44701</v>
      </c>
      <c r="Z118" s="297">
        <v>44713</v>
      </c>
      <c r="AA118" s="297">
        <v>44713</v>
      </c>
      <c r="AB118" s="298">
        <v>1</v>
      </c>
      <c r="AC118" s="298">
        <v>1</v>
      </c>
      <c r="AD118" s="298">
        <v>1</v>
      </c>
      <c r="AE118" s="546">
        <f t="shared" si="49"/>
        <v>0</v>
      </c>
      <c r="AF118" s="734">
        <v>44714</v>
      </c>
      <c r="AG118" s="23">
        <v>44714</v>
      </c>
      <c r="AH118" s="23">
        <v>44742</v>
      </c>
      <c r="AI118" s="23"/>
      <c r="AJ118" s="752">
        <v>0.9</v>
      </c>
      <c r="AK118" s="298">
        <v>0.9</v>
      </c>
      <c r="AL118" s="298">
        <v>0.9</v>
      </c>
      <c r="AM118" s="298">
        <f t="shared" ref="AM118:AM122" si="58">AJ118-AL118</f>
        <v>0</v>
      </c>
      <c r="AN118" s="291"/>
      <c r="AO118" s="291">
        <f t="shared" ref="AO118:AO120" si="59">_xlfn.DAYS(AI118,AF118)</f>
        <v>-44714</v>
      </c>
      <c r="AP118" s="732" t="e">
        <f t="shared" ref="AP118:AP120" si="60">(AO118-AN118)/AN118</f>
        <v>#DIV/0!</v>
      </c>
      <c r="AQ118" s="299"/>
      <c r="AR118" s="299"/>
      <c r="AS118" s="901"/>
      <c r="AT118" s="300"/>
      <c r="AU118" s="26"/>
      <c r="AV118" s="26"/>
      <c r="AW118" s="24" t="e">
        <f t="shared" ref="AW118:AW120" si="61">IF(EXACT(AU118,0),0,(AV118-AU118)/AU118)</f>
        <v>#DIV/0!</v>
      </c>
      <c r="AX118" s="291">
        <v>3</v>
      </c>
      <c r="AY118" s="25">
        <f>HLOOKUP(J118,Pesos!$C$4:$H$8,3,FALSE)*AX118</f>
        <v>16.5</v>
      </c>
      <c r="AZ118" s="291">
        <v>3</v>
      </c>
      <c r="BA118" s="25">
        <f>HLOOKUP(J118,Pesos!$C$4:$H$8,4,FALSE)*AZ118</f>
        <v>13.5</v>
      </c>
      <c r="BB118" s="291">
        <v>3</v>
      </c>
      <c r="BC118" s="123">
        <f>HLOOKUP(J118,Pesos!$C$4:$H$8,5,FALSE)*BB118</f>
        <v>9</v>
      </c>
      <c r="BD118" s="25">
        <f t="shared" ref="BD118:BD120" si="62">AY118+BA118+BC118</f>
        <v>39</v>
      </c>
      <c r="BE118" s="22"/>
      <c r="BF118" s="22"/>
      <c r="BG118" s="22"/>
      <c r="BH118" s="22"/>
      <c r="BI118" s="22"/>
      <c r="BJ118" s="22"/>
      <c r="BK118" s="22"/>
      <c r="BL118" s="22"/>
      <c r="BM118" s="22"/>
      <c r="BN118" s="22"/>
      <c r="BO118" s="22"/>
      <c r="BP118" s="22"/>
      <c r="BQ118" s="22"/>
      <c r="BR118" s="22"/>
      <c r="BS118" s="22"/>
      <c r="BT118" s="22"/>
      <c r="BU118" s="22"/>
      <c r="BV118" s="22"/>
      <c r="BW118" s="22"/>
      <c r="BX118" s="22"/>
      <c r="BY118" s="22"/>
      <c r="BZ118" s="22"/>
      <c r="CA118" s="22"/>
      <c r="CB118" s="22"/>
      <c r="CC118" s="22">
        <v>10</v>
      </c>
      <c r="CD118" s="22"/>
      <c r="CE118" s="22"/>
      <c r="CF118" s="22"/>
      <c r="CG118" s="22"/>
      <c r="CH118" s="22"/>
      <c r="CI118" s="22"/>
      <c r="CJ118" s="22"/>
      <c r="CK118" s="22"/>
      <c r="CL118" s="22"/>
      <c r="CM118" s="22"/>
      <c r="CN118" s="22"/>
      <c r="CO118" s="22"/>
      <c r="CP118" s="22"/>
      <c r="CQ118" s="22"/>
      <c r="CR118" s="22"/>
      <c r="CS118" s="22"/>
      <c r="CT118" s="22"/>
      <c r="CU118" s="22"/>
      <c r="CV118" s="22"/>
      <c r="CW118" s="22"/>
      <c r="CX118" s="22"/>
      <c r="CY118" s="22"/>
      <c r="CZ118" s="22"/>
      <c r="DA118" s="22"/>
      <c r="DB118" s="22"/>
      <c r="DC118" s="22"/>
      <c r="DD118" s="22"/>
      <c r="DE118" s="22"/>
      <c r="DF118" s="22"/>
      <c r="DG118" s="22">
        <v>2022</v>
      </c>
      <c r="DH118" s="22" t="s">
        <v>2319</v>
      </c>
      <c r="DI118" s="22"/>
    </row>
    <row r="119" spans="2:114" ht="27.6">
      <c r="B119" s="573">
        <v>115</v>
      </c>
      <c r="C119" s="770" t="s">
        <v>81</v>
      </c>
      <c r="D119" s="771" t="s">
        <v>1946</v>
      </c>
      <c r="E119" s="503"/>
      <c r="F119" s="772" t="s">
        <v>88</v>
      </c>
      <c r="G119" s="124" t="s">
        <v>2021</v>
      </c>
      <c r="H119" s="21" t="s">
        <v>20</v>
      </c>
      <c r="I119" s="292" t="s">
        <v>13</v>
      </c>
      <c r="J119" s="292" t="s">
        <v>168</v>
      </c>
      <c r="K119" s="750" t="s">
        <v>2031</v>
      </c>
      <c r="L119" s="39" t="s">
        <v>2320</v>
      </c>
      <c r="M119" s="294" t="s">
        <v>25</v>
      </c>
      <c r="N119" s="294"/>
      <c r="O119" s="294"/>
      <c r="P119" s="295" t="s">
        <v>190</v>
      </c>
      <c r="Q119" s="295" t="s">
        <v>227</v>
      </c>
      <c r="R119" s="295" t="s">
        <v>1218</v>
      </c>
      <c r="S119" s="295" t="s">
        <v>45</v>
      </c>
      <c r="T119" s="295" t="s">
        <v>2318</v>
      </c>
      <c r="U119" s="291">
        <v>2022</v>
      </c>
      <c r="V119" s="653">
        <v>2022</v>
      </c>
      <c r="W119" s="25">
        <v>1</v>
      </c>
      <c r="X119" s="297">
        <v>44753</v>
      </c>
      <c r="Y119" s="297">
        <v>44753</v>
      </c>
      <c r="Z119" s="297">
        <v>44755</v>
      </c>
      <c r="AA119" s="297">
        <v>44755</v>
      </c>
      <c r="AB119" s="298">
        <v>1</v>
      </c>
      <c r="AC119" s="298">
        <v>1</v>
      </c>
      <c r="AD119" s="475">
        <v>1</v>
      </c>
      <c r="AE119" s="546">
        <f>AB119-AD119</f>
        <v>0</v>
      </c>
      <c r="AF119" s="734">
        <v>44757</v>
      </c>
      <c r="AG119" s="734">
        <v>44757</v>
      </c>
      <c r="AH119" s="23">
        <v>44762</v>
      </c>
      <c r="AI119" s="23"/>
      <c r="AJ119" s="752">
        <v>0.4</v>
      </c>
      <c r="AK119" s="752">
        <v>0.4</v>
      </c>
      <c r="AL119" s="752">
        <v>0.4</v>
      </c>
      <c r="AM119" s="298">
        <v>0</v>
      </c>
      <c r="AN119" s="291"/>
      <c r="AO119" s="291"/>
      <c r="AP119" s="732"/>
      <c r="AQ119" s="299"/>
      <c r="AR119" s="299"/>
      <c r="AS119" s="901"/>
      <c r="AT119" s="300"/>
      <c r="AU119" s="26"/>
      <c r="AV119" s="26"/>
      <c r="AW119" s="24"/>
      <c r="AX119" s="291"/>
      <c r="AY119" s="25"/>
      <c r="AZ119" s="291"/>
      <c r="BA119" s="25"/>
      <c r="BB119" s="291"/>
      <c r="BC119" s="123"/>
      <c r="BD119" s="25"/>
      <c r="BE119" s="22"/>
      <c r="BF119" s="22"/>
      <c r="BG119" s="22"/>
      <c r="BH119" s="22"/>
      <c r="BI119" s="22"/>
      <c r="BJ119" s="22"/>
      <c r="BK119" s="22"/>
      <c r="BL119" s="22"/>
      <c r="BM119" s="22"/>
      <c r="BN119" s="22"/>
      <c r="BO119" s="22"/>
      <c r="BP119" s="22"/>
      <c r="BQ119" s="22"/>
      <c r="BR119" s="22"/>
      <c r="BS119" s="22"/>
      <c r="BT119" s="22"/>
      <c r="BU119" s="22"/>
      <c r="BV119" s="22"/>
      <c r="BW119" s="22"/>
      <c r="BX119" s="22"/>
      <c r="BY119" s="22"/>
      <c r="BZ119" s="22"/>
      <c r="CA119" s="22"/>
      <c r="CB119" s="22"/>
      <c r="CC119" s="22"/>
      <c r="CD119" s="22"/>
      <c r="CE119" s="22"/>
      <c r="CF119" s="22"/>
      <c r="CG119" s="22"/>
      <c r="CH119" s="22"/>
      <c r="CI119" s="22"/>
      <c r="CJ119" s="22"/>
      <c r="CK119" s="22"/>
      <c r="CL119" s="22"/>
      <c r="CM119" s="22"/>
      <c r="CN119" s="22"/>
      <c r="CO119" s="22"/>
      <c r="CP119" s="22"/>
      <c r="CQ119" s="22"/>
      <c r="CR119" s="22"/>
      <c r="CS119" s="22"/>
      <c r="CT119" s="22"/>
      <c r="CU119" s="22"/>
      <c r="CV119" s="22"/>
      <c r="CW119" s="22"/>
      <c r="CX119" s="22"/>
      <c r="CY119" s="22"/>
      <c r="CZ119" s="22"/>
      <c r="DA119" s="22"/>
      <c r="DB119" s="22"/>
      <c r="DC119" s="22"/>
      <c r="DD119" s="22"/>
      <c r="DE119" s="22"/>
      <c r="DF119" s="22"/>
      <c r="DG119" s="22">
        <v>2022</v>
      </c>
      <c r="DH119" s="22" t="s">
        <v>2321</v>
      </c>
      <c r="DI119" s="22"/>
    </row>
    <row r="120" spans="2:114" ht="30.6" customHeight="1">
      <c r="B120" s="29">
        <v>115</v>
      </c>
      <c r="C120" s="758" t="s">
        <v>81</v>
      </c>
      <c r="D120" s="755" t="s">
        <v>1946</v>
      </c>
      <c r="E120" s="20"/>
      <c r="F120" s="759" t="s">
        <v>88</v>
      </c>
      <c r="G120" s="25" t="s">
        <v>2021</v>
      </c>
      <c r="H120" s="21" t="s">
        <v>20</v>
      </c>
      <c r="I120" s="292" t="s">
        <v>13</v>
      </c>
      <c r="J120" s="292" t="s">
        <v>312</v>
      </c>
      <c r="K120" s="750" t="s">
        <v>2031</v>
      </c>
      <c r="L120" s="39" t="s">
        <v>2322</v>
      </c>
      <c r="M120" s="294">
        <v>4800</v>
      </c>
      <c r="N120" s="294"/>
      <c r="O120" s="294"/>
      <c r="P120" s="295" t="s">
        <v>190</v>
      </c>
      <c r="Q120" s="295" t="s">
        <v>227</v>
      </c>
      <c r="R120" s="295" t="s">
        <v>1815</v>
      </c>
      <c r="S120" s="295" t="s">
        <v>45</v>
      </c>
      <c r="T120" s="295" t="s">
        <v>191</v>
      </c>
      <c r="U120" s="291">
        <v>2022</v>
      </c>
      <c r="V120" s="653">
        <v>2022</v>
      </c>
      <c r="W120" s="25">
        <v>1</v>
      </c>
      <c r="X120" s="297">
        <v>44715</v>
      </c>
      <c r="Y120" s="297">
        <v>44715</v>
      </c>
      <c r="Z120" s="297">
        <v>44729</v>
      </c>
      <c r="AA120" s="297"/>
      <c r="AB120" s="298"/>
      <c r="AC120" s="298"/>
      <c r="AD120" s="751"/>
      <c r="AE120" s="24">
        <f t="shared" si="49"/>
        <v>0</v>
      </c>
      <c r="AF120" s="734"/>
      <c r="AG120" s="23"/>
      <c r="AH120" s="23"/>
      <c r="AI120" s="23"/>
      <c r="AJ120" s="752"/>
      <c r="AK120" s="298"/>
      <c r="AL120" s="298"/>
      <c r="AM120" s="298">
        <f t="shared" si="58"/>
        <v>0</v>
      </c>
      <c r="AN120" s="291"/>
      <c r="AO120" s="291">
        <f t="shared" si="59"/>
        <v>0</v>
      </c>
      <c r="AP120" s="732" t="e">
        <f t="shared" si="60"/>
        <v>#DIV/0!</v>
      </c>
      <c r="AQ120" s="299"/>
      <c r="AR120" s="299"/>
      <c r="AS120" s="901"/>
      <c r="AT120" s="300"/>
      <c r="AU120" s="26"/>
      <c r="AV120" s="26"/>
      <c r="AW120" s="24" t="e">
        <f t="shared" si="61"/>
        <v>#DIV/0!</v>
      </c>
      <c r="AX120" s="291">
        <v>4</v>
      </c>
      <c r="AY120" s="25">
        <f>HLOOKUP(J120,Pesos!$C$4:$H$8,3,FALSE)*AX120</f>
        <v>16</v>
      </c>
      <c r="AZ120" s="291">
        <v>4</v>
      </c>
      <c r="BA120" s="25">
        <f>HLOOKUP(J120,Pesos!$C$4:$H$8,4,FALSE)*AZ120</f>
        <v>10.52</v>
      </c>
      <c r="BB120" s="291">
        <v>4</v>
      </c>
      <c r="BC120" s="123">
        <f>HLOOKUP(J120,Pesos!$C$4:$H$8,5,FALSE)*BB120</f>
        <v>6</v>
      </c>
      <c r="BD120" s="25">
        <f t="shared" si="62"/>
        <v>32.519999999999996</v>
      </c>
      <c r="BE120" s="22"/>
      <c r="BF120" s="22"/>
      <c r="BG120" s="22"/>
      <c r="BH120" s="22"/>
      <c r="BI120" s="22"/>
      <c r="BJ120" s="22"/>
      <c r="BK120" s="22"/>
      <c r="BL120" s="22"/>
      <c r="BM120" s="22"/>
      <c r="BN120" s="22"/>
      <c r="BO120" s="22"/>
      <c r="BP120" s="22"/>
      <c r="BQ120" s="22"/>
      <c r="BR120" s="22"/>
      <c r="BS120" s="22"/>
      <c r="BT120" s="22"/>
      <c r="BU120" s="22"/>
      <c r="BV120" s="22"/>
      <c r="BW120" s="22"/>
      <c r="BX120" s="22"/>
      <c r="BY120" s="22"/>
      <c r="BZ120" s="22"/>
      <c r="CA120" s="22"/>
      <c r="CB120" s="22"/>
      <c r="CC120" s="22"/>
      <c r="CD120" s="22"/>
      <c r="CE120" s="22"/>
      <c r="CF120" s="22"/>
      <c r="CG120" s="22"/>
      <c r="CH120" s="22"/>
      <c r="CI120" s="22"/>
      <c r="CJ120" s="22"/>
      <c r="CK120" s="22"/>
      <c r="CL120" s="22"/>
      <c r="CM120" s="22"/>
      <c r="CN120" s="22"/>
      <c r="CO120" s="22"/>
      <c r="CP120" s="22"/>
      <c r="CQ120" s="22"/>
      <c r="CR120" s="22"/>
      <c r="CS120" s="22"/>
      <c r="CT120" s="22"/>
      <c r="CU120" s="22"/>
      <c r="CV120" s="22"/>
      <c r="CW120" s="22"/>
      <c r="CX120" s="22"/>
      <c r="CY120" s="22"/>
      <c r="CZ120" s="22"/>
      <c r="DA120" s="22"/>
      <c r="DB120" s="22"/>
      <c r="DC120" s="22"/>
      <c r="DD120" s="22"/>
      <c r="DE120" s="22"/>
      <c r="DF120" s="22"/>
      <c r="DG120" s="22">
        <v>2022</v>
      </c>
      <c r="DH120" s="22" t="s">
        <v>2323</v>
      </c>
      <c r="DI120" s="22"/>
    </row>
    <row r="121" spans="2:114" ht="69">
      <c r="B121" s="29">
        <v>116</v>
      </c>
      <c r="C121" s="758" t="s">
        <v>81</v>
      </c>
      <c r="D121" s="755" t="s">
        <v>1946</v>
      </c>
      <c r="E121" s="20"/>
      <c r="F121" s="759" t="s">
        <v>88</v>
      </c>
      <c r="G121" s="25" t="s">
        <v>2021</v>
      </c>
      <c r="H121" s="756" t="s">
        <v>12</v>
      </c>
      <c r="I121" s="292" t="s">
        <v>13</v>
      </c>
      <c r="J121" s="292" t="s">
        <v>312</v>
      </c>
      <c r="K121" s="750"/>
      <c r="L121" s="39" t="s">
        <v>2324</v>
      </c>
      <c r="M121" s="398"/>
      <c r="N121" s="294"/>
      <c r="O121" s="294"/>
      <c r="P121" s="295" t="s">
        <v>182</v>
      </c>
      <c r="Q121" s="295" t="s">
        <v>182</v>
      </c>
      <c r="R121" s="295" t="s">
        <v>2325</v>
      </c>
      <c r="S121" s="295" t="s">
        <v>2326</v>
      </c>
      <c r="T121" s="295" t="s">
        <v>2327</v>
      </c>
      <c r="U121" s="291">
        <v>2022</v>
      </c>
      <c r="V121" s="653">
        <v>2022</v>
      </c>
      <c r="W121" s="25">
        <v>1</v>
      </c>
      <c r="X121" s="297"/>
      <c r="Y121" s="297"/>
      <c r="Z121" s="297"/>
      <c r="AA121" s="297"/>
      <c r="AB121" s="298"/>
      <c r="AC121" s="298"/>
      <c r="AD121" s="751"/>
      <c r="AE121" s="24">
        <f t="shared" ref="AE121" si="63">AB121-AD121</f>
        <v>0</v>
      </c>
      <c r="AF121" s="734"/>
      <c r="AG121" s="23">
        <v>44706</v>
      </c>
      <c r="AH121" s="23">
        <v>44802</v>
      </c>
      <c r="AI121" s="23"/>
      <c r="AJ121" s="752">
        <v>0.28000000000000003</v>
      </c>
      <c r="AK121" s="298">
        <v>0.28000000000000003</v>
      </c>
      <c r="AL121" s="298">
        <v>0.28000000000000003</v>
      </c>
      <c r="AM121" s="298">
        <f t="shared" si="58"/>
        <v>0</v>
      </c>
      <c r="AN121" s="291"/>
      <c r="AO121" s="291">
        <f t="shared" ref="AO121" si="64">_xlfn.DAYS(AI121,AF121)</f>
        <v>0</v>
      </c>
      <c r="AP121" s="732" t="e">
        <f t="shared" ref="AP121" si="65">(AO121-AN121)/AN121</f>
        <v>#DIV/0!</v>
      </c>
      <c r="AQ121" s="299"/>
      <c r="AR121" s="299"/>
      <c r="AS121" s="901"/>
      <c r="AT121" s="300"/>
      <c r="AU121" s="26"/>
      <c r="AV121" s="26"/>
      <c r="AW121" s="24" t="e">
        <f t="shared" ref="AW121" si="66">IF(EXACT(AU121,0),0,(AV121-AU121)/AU121)</f>
        <v>#DIV/0!</v>
      </c>
      <c r="AX121" s="291">
        <v>5</v>
      </c>
      <c r="AY121" s="25">
        <f>HLOOKUP(J121,Pesos!$C$4:$H$8,3,FALSE)*AX121</f>
        <v>20</v>
      </c>
      <c r="AZ121" s="291">
        <v>5</v>
      </c>
      <c r="BA121" s="25">
        <f>HLOOKUP(J121,Pesos!$C$4:$H$8,4,FALSE)*AZ121</f>
        <v>13.149999999999999</v>
      </c>
      <c r="BB121" s="291">
        <v>5</v>
      </c>
      <c r="BC121" s="123">
        <f>HLOOKUP(J121,Pesos!$C$4:$H$8,5,FALSE)*BB121</f>
        <v>7.5</v>
      </c>
      <c r="BD121" s="25">
        <f t="shared" ref="BD121" si="67">AY121+BA121+BC121</f>
        <v>40.65</v>
      </c>
      <c r="BE121" s="22"/>
      <c r="BF121" s="22"/>
      <c r="BG121" s="22"/>
      <c r="BH121" s="22"/>
      <c r="BI121" s="22"/>
      <c r="BJ121" s="22"/>
      <c r="BK121" s="22"/>
      <c r="BL121" s="22"/>
      <c r="BM121" s="22"/>
      <c r="BN121" s="22"/>
      <c r="BO121" s="22"/>
      <c r="BP121" s="22"/>
      <c r="BQ121" s="22"/>
      <c r="BR121" s="22"/>
      <c r="BS121" s="22"/>
      <c r="BT121" s="22"/>
      <c r="BU121" s="22"/>
      <c r="BV121" s="22"/>
      <c r="BW121" s="22"/>
      <c r="BX121" s="22"/>
      <c r="BY121" s="22"/>
      <c r="BZ121" s="22"/>
      <c r="CA121" s="22"/>
      <c r="CB121" s="22"/>
      <c r="CC121" s="22"/>
      <c r="CD121" s="22"/>
      <c r="CE121" s="22"/>
      <c r="CF121" s="22"/>
      <c r="CG121" s="22"/>
      <c r="CH121" s="22"/>
      <c r="CI121" s="22"/>
      <c r="CJ121" s="22"/>
      <c r="CK121" s="22"/>
      <c r="CL121" s="22"/>
      <c r="CM121" s="22"/>
      <c r="CN121" s="22"/>
      <c r="CO121" s="22"/>
      <c r="CP121" s="22"/>
      <c r="CQ121" s="22"/>
      <c r="CR121" s="22"/>
      <c r="CS121" s="22"/>
      <c r="CT121" s="22"/>
      <c r="CU121" s="22"/>
      <c r="CV121" s="22"/>
      <c r="CW121" s="22"/>
      <c r="CX121" s="22"/>
      <c r="CY121" s="22"/>
      <c r="CZ121" s="22"/>
      <c r="DA121" s="22"/>
      <c r="DB121" s="22"/>
      <c r="DC121" s="22"/>
      <c r="DD121" s="22"/>
      <c r="DE121" s="22"/>
      <c r="DF121" s="22"/>
      <c r="DG121" s="22">
        <v>2022</v>
      </c>
      <c r="DH121" s="22" t="s">
        <v>2328</v>
      </c>
    </row>
    <row r="122" spans="2:114" ht="69">
      <c r="B122" s="29">
        <v>117</v>
      </c>
      <c r="C122" s="758" t="s">
        <v>81</v>
      </c>
      <c r="D122" s="755" t="s">
        <v>1946</v>
      </c>
      <c r="E122" s="20"/>
      <c r="F122" s="759" t="s">
        <v>88</v>
      </c>
      <c r="G122" s="25" t="s">
        <v>2021</v>
      </c>
      <c r="H122" s="756" t="s">
        <v>12</v>
      </c>
      <c r="I122" s="292" t="s">
        <v>13</v>
      </c>
      <c r="J122" s="292" t="s">
        <v>312</v>
      </c>
      <c r="K122" s="750"/>
      <c r="L122" s="33" t="s">
        <v>2329</v>
      </c>
      <c r="P122" s="295" t="s">
        <v>182</v>
      </c>
      <c r="Q122" s="295" t="s">
        <v>182</v>
      </c>
      <c r="U122" s="291">
        <v>2022</v>
      </c>
      <c r="V122" s="653">
        <v>2022</v>
      </c>
      <c r="AG122" s="645">
        <v>44711</v>
      </c>
      <c r="AH122" s="645">
        <v>44764</v>
      </c>
      <c r="AJ122" s="148">
        <v>0.66</v>
      </c>
      <c r="AK122" s="148">
        <v>0.49</v>
      </c>
      <c r="AL122" s="148">
        <v>0.66</v>
      </c>
      <c r="AM122" s="298">
        <f t="shared" si="58"/>
        <v>0</v>
      </c>
      <c r="AQ122" s="291"/>
      <c r="AR122" s="291"/>
      <c r="DG122" s="19">
        <v>2022</v>
      </c>
      <c r="DH122" s="19" t="s">
        <v>2330</v>
      </c>
      <c r="DJ122" s="19">
        <v>1</v>
      </c>
    </row>
    <row r="123" spans="2:114" ht="138">
      <c r="B123" s="20">
        <v>11</v>
      </c>
      <c r="C123" s="29" t="s">
        <v>81</v>
      </c>
      <c r="D123" s="149" t="s">
        <v>1946</v>
      </c>
      <c r="E123" s="20" t="s">
        <v>1993</v>
      </c>
      <c r="F123" s="25" t="s">
        <v>1948</v>
      </c>
      <c r="G123" s="25" t="s">
        <v>1979</v>
      </c>
      <c r="H123" s="21" t="s">
        <v>12</v>
      </c>
      <c r="I123" s="21" t="s">
        <v>13</v>
      </c>
      <c r="J123" s="21" t="s">
        <v>312</v>
      </c>
      <c r="K123" s="21" t="s">
        <v>216</v>
      </c>
      <c r="L123" s="30" t="s">
        <v>2331</v>
      </c>
      <c r="M123" s="662">
        <v>42000</v>
      </c>
      <c r="N123" s="38">
        <v>0</v>
      </c>
      <c r="O123" s="38">
        <v>0</v>
      </c>
      <c r="P123" s="22" t="s">
        <v>139</v>
      </c>
      <c r="Q123" s="22" t="s">
        <v>139</v>
      </c>
      <c r="R123" s="22" t="s">
        <v>1995</v>
      </c>
      <c r="S123" s="22" t="s">
        <v>1995</v>
      </c>
      <c r="T123" s="22" t="s">
        <v>216</v>
      </c>
      <c r="U123" s="25">
        <v>2022</v>
      </c>
      <c r="V123" s="25">
        <v>2022</v>
      </c>
      <c r="W123" s="25">
        <v>1</v>
      </c>
      <c r="X123" s="25"/>
      <c r="Y123" s="25"/>
      <c r="Z123" s="25"/>
      <c r="AA123" s="25"/>
      <c r="AB123" s="25"/>
      <c r="AC123" s="25"/>
      <c r="AD123" s="25"/>
      <c r="AE123" s="520">
        <f>AB123-AD123</f>
        <v>0</v>
      </c>
      <c r="AF123" s="27"/>
      <c r="AG123" s="519">
        <v>44718</v>
      </c>
      <c r="AH123" s="519">
        <v>44788</v>
      </c>
      <c r="AI123" s="519"/>
      <c r="AJ123" s="24">
        <v>0.1</v>
      </c>
      <c r="AK123" s="24">
        <v>0</v>
      </c>
      <c r="AL123" s="24">
        <v>0.1</v>
      </c>
      <c r="AM123" s="260">
        <f t="shared" ref="AM123:AM128" si="68">AJ123-AL123</f>
        <v>0</v>
      </c>
      <c r="AN123" s="25">
        <f>_xlfn.DAYS(AH123,AG123)</f>
        <v>70</v>
      </c>
      <c r="AO123" s="291">
        <f>_xlfn.DAYS(AI123,AG123)</f>
        <v>-44718</v>
      </c>
      <c r="AP123" s="732">
        <f>(AO123-AN123)/AN123</f>
        <v>-639.82857142857142</v>
      </c>
      <c r="AQ123" s="299"/>
      <c r="AR123" s="299"/>
      <c r="AS123" s="897" t="s">
        <v>1996</v>
      </c>
      <c r="AT123" s="26">
        <v>0</v>
      </c>
      <c r="AU123" s="26">
        <f>M123</f>
        <v>42000</v>
      </c>
      <c r="AV123" s="26">
        <f>N123</f>
        <v>0</v>
      </c>
      <c r="AW123" s="24">
        <f>IF(EXACT(AU123,0),0,(AV123-AU123)/AU123)</f>
        <v>-1</v>
      </c>
      <c r="AX123" s="25">
        <v>0</v>
      </c>
      <c r="AY123" s="25">
        <f>HLOOKUP(J123,Pesos!$C$4:$H$8,3,FALSE)*AX123</f>
        <v>0</v>
      </c>
      <c r="AZ123" s="25">
        <v>0</v>
      </c>
      <c r="BA123" s="25">
        <f>HLOOKUP(J123,Pesos!$C$4:$H$8,4,FALSE)*AZ123</f>
        <v>0</v>
      </c>
      <c r="BB123" s="25">
        <v>0</v>
      </c>
      <c r="BC123" s="25">
        <f>HLOOKUP(J123,Pesos!$C$4:$H$8,5,FALSE)*BB123</f>
        <v>0</v>
      </c>
      <c r="BD123" s="123">
        <f>AY123+BA123+BC123</f>
        <v>0</v>
      </c>
      <c r="BE123" s="22"/>
      <c r="BF123" s="716">
        <f>VLOOKUP(P123,Pases_Produccion_22_10!$Q$7:$R$23,2,FALSE)</f>
        <v>0.93611111111111123</v>
      </c>
      <c r="BG123" s="591"/>
      <c r="BH123" s="591"/>
      <c r="BI123" s="591"/>
      <c r="BJ123" s="591"/>
      <c r="BK123" s="591"/>
      <c r="BL123" s="591"/>
      <c r="BM123" s="591"/>
      <c r="BN123" s="591"/>
      <c r="BO123" s="591"/>
      <c r="BP123" s="591"/>
      <c r="BQ123" s="591"/>
      <c r="BR123" s="591"/>
      <c r="BS123" s="591"/>
      <c r="BT123" s="591"/>
      <c r="BU123" s="591"/>
      <c r="BV123" s="591"/>
      <c r="BW123" s="591"/>
      <c r="BX123" s="591"/>
      <c r="BY123" s="591"/>
      <c r="BZ123" s="591"/>
      <c r="CA123" s="591"/>
      <c r="CB123" s="591"/>
      <c r="CC123" s="591"/>
      <c r="CD123" s="591"/>
      <c r="CE123" s="591"/>
      <c r="CF123" s="591"/>
      <c r="CG123" s="591"/>
      <c r="CH123" s="591"/>
      <c r="CI123" s="591"/>
      <c r="CJ123" s="591"/>
      <c r="CK123" s="591"/>
      <c r="CL123" s="591"/>
      <c r="CM123" s="591"/>
      <c r="CN123" s="591"/>
      <c r="CO123" s="591"/>
      <c r="CP123" s="591"/>
      <c r="CQ123" s="591"/>
      <c r="CR123" s="591"/>
      <c r="CS123" s="591"/>
      <c r="CT123" s="591"/>
      <c r="CU123" s="591"/>
      <c r="CV123" s="591"/>
      <c r="CW123" s="591"/>
      <c r="CX123" s="591"/>
      <c r="CY123" s="591"/>
      <c r="CZ123" s="591"/>
      <c r="DA123" s="591"/>
      <c r="DB123" s="591"/>
      <c r="DC123" s="591"/>
      <c r="DD123" s="591"/>
      <c r="DE123" s="591"/>
      <c r="DF123" s="591"/>
      <c r="DG123" s="19">
        <v>2022</v>
      </c>
      <c r="DH123" s="725" t="s">
        <v>2332</v>
      </c>
      <c r="DI123" s="295" t="s">
        <v>1992</v>
      </c>
    </row>
    <row r="124" spans="2:114" ht="82.9">
      <c r="B124" s="757">
        <v>112</v>
      </c>
      <c r="C124" s="506" t="s">
        <v>90</v>
      </c>
      <c r="D124" s="505" t="s">
        <v>1946</v>
      </c>
      <c r="E124" s="506"/>
      <c r="F124" s="46" t="s">
        <v>82</v>
      </c>
      <c r="G124" s="46" t="s">
        <v>2333</v>
      </c>
      <c r="H124" s="21" t="s">
        <v>20</v>
      </c>
      <c r="I124" s="403" t="s">
        <v>23</v>
      </c>
      <c r="J124" s="403" t="s">
        <v>168</v>
      </c>
      <c r="K124" s="773" t="s">
        <v>1960</v>
      </c>
      <c r="L124" s="690" t="s">
        <v>2334</v>
      </c>
      <c r="M124" s="496"/>
      <c r="N124" s="472"/>
      <c r="O124" s="472"/>
      <c r="P124" s="249" t="s">
        <v>135</v>
      </c>
      <c r="Q124" s="249" t="s">
        <v>227</v>
      </c>
      <c r="R124" s="249" t="s">
        <v>2335</v>
      </c>
      <c r="S124" s="249"/>
      <c r="T124" s="249" t="s">
        <v>2336</v>
      </c>
      <c r="U124" s="248">
        <v>2022</v>
      </c>
      <c r="V124" s="774">
        <v>2022</v>
      </c>
      <c r="W124" s="46">
        <v>1</v>
      </c>
      <c r="X124" s="474"/>
      <c r="Y124" s="474">
        <v>44700</v>
      </c>
      <c r="Z124" s="474">
        <v>44714</v>
      </c>
      <c r="AA124" s="474">
        <v>44714</v>
      </c>
      <c r="AB124" s="475">
        <v>1</v>
      </c>
      <c r="AC124" s="475">
        <v>1</v>
      </c>
      <c r="AD124" s="775">
        <v>1</v>
      </c>
      <c r="AE124" s="520">
        <f>AB124-AD124</f>
        <v>0</v>
      </c>
      <c r="AF124" s="776"/>
      <c r="AG124" s="519">
        <v>44718</v>
      </c>
      <c r="AH124" s="519">
        <v>44750</v>
      </c>
      <c r="AI124" s="519">
        <v>44750</v>
      </c>
      <c r="AJ124" s="777">
        <v>1</v>
      </c>
      <c r="AK124" s="475">
        <v>0.91</v>
      </c>
      <c r="AL124" s="475">
        <v>1</v>
      </c>
      <c r="AM124" s="298">
        <f t="shared" si="68"/>
        <v>0</v>
      </c>
      <c r="AN124" s="291">
        <f>_xlfn.DAYS(AH124,AF124)</f>
        <v>44750</v>
      </c>
      <c r="AO124" s="291">
        <f>_xlfn.DAYS(AI124,AF124)</f>
        <v>44750</v>
      </c>
      <c r="AP124" s="732">
        <f>(AO124-AN124)/AN124</f>
        <v>0</v>
      </c>
      <c r="AQ124" s="299"/>
      <c r="AR124" s="299"/>
      <c r="AS124" s="901"/>
      <c r="AT124" s="300"/>
      <c r="AU124" s="26"/>
      <c r="AV124" s="26"/>
      <c r="AW124" s="24" t="e">
        <f>IF(EXACT(AU124,0),0,(AV124-AU124)/AU124)</f>
        <v>#DIV/0!</v>
      </c>
      <c r="AX124" s="291">
        <v>1</v>
      </c>
      <c r="AY124" s="25">
        <f>HLOOKUP(J124,Pesos!$C$4:$H$8,3,FALSE)*AX124</f>
        <v>5.5</v>
      </c>
      <c r="AZ124" s="291">
        <v>1</v>
      </c>
      <c r="BA124" s="25">
        <f>HLOOKUP(J124,Pesos!$C$4:$H$8,4,FALSE)*AZ124</f>
        <v>4.5</v>
      </c>
      <c r="BB124" s="291">
        <v>1</v>
      </c>
      <c r="BC124" s="123">
        <f>HLOOKUP(J124,Pesos!$C$4:$H$8,5,FALSE)*BB124</f>
        <v>3</v>
      </c>
      <c r="BD124" s="25">
        <f>AY124+BA124+BC124</f>
        <v>13</v>
      </c>
      <c r="BE124" s="22"/>
      <c r="BF124" s="760">
        <f>VLOOKUP(P124,Pases_Produccion_22_10!$Q$7:$R$23,2,FALSE)</f>
        <v>1</v>
      </c>
      <c r="BG124" s="760"/>
      <c r="BH124" s="760">
        <v>0.2</v>
      </c>
      <c r="BI124" s="22">
        <v>2022</v>
      </c>
      <c r="BJ124" s="764" t="s">
        <v>2313</v>
      </c>
      <c r="BK124" s="22"/>
      <c r="DG124" s="19">
        <v>2022</v>
      </c>
      <c r="DH124" s="19" t="s">
        <v>2337</v>
      </c>
    </row>
    <row r="125" spans="2:114" ht="27.6">
      <c r="B125" s="29">
        <v>113</v>
      </c>
      <c r="C125" s="20" t="s">
        <v>90</v>
      </c>
      <c r="D125" s="149" t="s">
        <v>1946</v>
      </c>
      <c r="E125" s="20"/>
      <c r="F125" s="25" t="s">
        <v>82</v>
      </c>
      <c r="G125" s="25" t="s">
        <v>1802</v>
      </c>
      <c r="H125" s="21" t="s">
        <v>20</v>
      </c>
      <c r="I125" s="21" t="s">
        <v>13</v>
      </c>
      <c r="J125" s="21" t="s">
        <v>168</v>
      </c>
      <c r="K125" s="21" t="s">
        <v>1791</v>
      </c>
      <c r="L125" s="39" t="s">
        <v>2338</v>
      </c>
      <c r="M125" s="398"/>
      <c r="N125" s="38"/>
      <c r="O125" s="38"/>
      <c r="P125" s="22" t="s">
        <v>169</v>
      </c>
      <c r="Q125" s="22" t="s">
        <v>182</v>
      </c>
      <c r="R125" s="22" t="s">
        <v>144</v>
      </c>
      <c r="S125" s="22"/>
      <c r="T125" s="22" t="s">
        <v>187</v>
      </c>
      <c r="U125" s="25">
        <v>2022</v>
      </c>
      <c r="V125" s="25"/>
      <c r="W125" s="25"/>
      <c r="X125" s="25"/>
      <c r="Y125" s="25"/>
      <c r="Z125" s="25"/>
      <c r="AA125" s="25"/>
      <c r="AB125" s="25"/>
      <c r="AC125" s="25"/>
      <c r="AD125" s="25"/>
      <c r="AE125" s="25"/>
      <c r="AF125" s="633"/>
      <c r="AG125" s="23">
        <v>44721</v>
      </c>
      <c r="AH125" s="23">
        <v>44742</v>
      </c>
      <c r="AI125" s="25"/>
      <c r="AJ125" s="24">
        <v>1</v>
      </c>
      <c r="AK125" s="24">
        <v>0.8</v>
      </c>
      <c r="AL125" s="24">
        <v>1</v>
      </c>
      <c r="AM125" s="752">
        <f t="shared" si="68"/>
        <v>0</v>
      </c>
      <c r="AQ125" s="291"/>
      <c r="AR125" s="291"/>
      <c r="DG125" s="19">
        <v>2022</v>
      </c>
      <c r="DH125" s="19" t="s">
        <v>2339</v>
      </c>
    </row>
    <row r="126" spans="2:114" ht="23.25">
      <c r="B126" s="20">
        <v>11</v>
      </c>
      <c r="C126" s="29" t="s">
        <v>81</v>
      </c>
      <c r="D126" s="149" t="s">
        <v>1946</v>
      </c>
      <c r="E126" s="20"/>
      <c r="F126" s="25" t="s">
        <v>2288</v>
      </c>
      <c r="G126" s="25" t="s">
        <v>140</v>
      </c>
      <c r="H126" s="21" t="s">
        <v>12</v>
      </c>
      <c r="I126" s="21" t="s">
        <v>13</v>
      </c>
      <c r="J126" s="21" t="s">
        <v>312</v>
      </c>
      <c r="K126" s="21" t="s">
        <v>187</v>
      </c>
      <c r="L126" s="30" t="s">
        <v>2340</v>
      </c>
      <c r="M126" s="824">
        <v>10620</v>
      </c>
      <c r="N126" s="38">
        <v>0</v>
      </c>
      <c r="O126" s="38">
        <v>0</v>
      </c>
      <c r="P126" s="22" t="s">
        <v>139</v>
      </c>
      <c r="Q126" s="22" t="s">
        <v>139</v>
      </c>
      <c r="R126" s="22" t="s">
        <v>2341</v>
      </c>
      <c r="S126" s="22" t="s">
        <v>2004</v>
      </c>
      <c r="T126" s="22" t="s">
        <v>187</v>
      </c>
      <c r="U126" s="25">
        <v>2022</v>
      </c>
      <c r="V126" s="25">
        <v>2022</v>
      </c>
      <c r="W126" s="25">
        <v>1</v>
      </c>
      <c r="X126" s="25"/>
      <c r="Y126" s="25"/>
      <c r="Z126" s="25"/>
      <c r="AA126" s="25"/>
      <c r="AB126" s="25"/>
      <c r="AC126" s="25"/>
      <c r="AD126" s="25"/>
      <c r="AE126" s="520">
        <f>AB126-AD126</f>
        <v>0</v>
      </c>
      <c r="AF126" s="27"/>
      <c r="AG126" s="519">
        <v>44760</v>
      </c>
      <c r="AH126" s="519">
        <v>44819</v>
      </c>
      <c r="AI126" s="519"/>
      <c r="AJ126" s="24">
        <v>0.4</v>
      </c>
      <c r="AK126" s="24">
        <v>0.2</v>
      </c>
      <c r="AL126" s="24">
        <v>0.4</v>
      </c>
      <c r="AM126" s="260">
        <f t="shared" si="68"/>
        <v>0</v>
      </c>
      <c r="AN126" s="25">
        <f>_xlfn.DAYS(AH126,AG126)</f>
        <v>59</v>
      </c>
      <c r="AO126" s="291">
        <f>_xlfn.DAYS(AI126,AG126)</f>
        <v>-44760</v>
      </c>
      <c r="AP126" s="732">
        <f>(AO126-AN126)/AN126</f>
        <v>-759.64406779661022</v>
      </c>
      <c r="AQ126" s="299"/>
      <c r="AR126" s="299"/>
      <c r="AS126" s="897" t="s">
        <v>1996</v>
      </c>
      <c r="AT126" s="26">
        <v>0</v>
      </c>
      <c r="AU126" s="26">
        <f t="shared" ref="AU126:AV128" si="69">M126</f>
        <v>10620</v>
      </c>
      <c r="AV126" s="26">
        <f t="shared" si="69"/>
        <v>0</v>
      </c>
      <c r="AW126" s="24">
        <f>IF(EXACT(AU126,0),0,(AV126-AU126)/AU126)</f>
        <v>-1</v>
      </c>
      <c r="AX126" s="25">
        <v>0</v>
      </c>
      <c r="AY126" s="25">
        <f>HLOOKUP(J126,Pesos!$C$4:$H$8,3,FALSE)*AX126</f>
        <v>0</v>
      </c>
      <c r="AZ126" s="25">
        <v>0</v>
      </c>
      <c r="BA126" s="25">
        <f>HLOOKUP(J126,Pesos!$C$4:$H$8,4,FALSE)*AZ126</f>
        <v>0</v>
      </c>
      <c r="BB126" s="25">
        <v>0</v>
      </c>
      <c r="BC126" s="25">
        <f>HLOOKUP(J126,Pesos!$C$4:$H$8,5,FALSE)*BB126</f>
        <v>0</v>
      </c>
      <c r="BD126" s="123">
        <f>AY126+BA126+BC126</f>
        <v>0</v>
      </c>
      <c r="BE126" s="22"/>
      <c r="BF126" s="716">
        <f>VLOOKUP(P126,Pases_Produccion_22_10!$Q$7:$R$23,2,FALSE)</f>
        <v>0.93611111111111123</v>
      </c>
      <c r="DH126" s="19" t="s">
        <v>2342</v>
      </c>
    </row>
    <row r="127" spans="2:114" ht="27">
      <c r="B127" s="20">
        <v>11</v>
      </c>
      <c r="C127" s="29" t="s">
        <v>90</v>
      </c>
      <c r="D127" s="149" t="s">
        <v>1946</v>
      </c>
      <c r="E127" s="20"/>
      <c r="F127" s="25" t="s">
        <v>2288</v>
      </c>
      <c r="G127" s="25" t="s">
        <v>140</v>
      </c>
      <c r="H127" s="21" t="s">
        <v>20</v>
      </c>
      <c r="I127" s="21" t="s">
        <v>23</v>
      </c>
      <c r="J127" s="21" t="s">
        <v>312</v>
      </c>
      <c r="K127" s="21" t="s">
        <v>2343</v>
      </c>
      <c r="L127" s="30" t="s">
        <v>2344</v>
      </c>
      <c r="M127" s="38">
        <v>1600</v>
      </c>
      <c r="N127" s="38">
        <v>0</v>
      </c>
      <c r="O127" s="38">
        <v>0</v>
      </c>
      <c r="P127" s="22" t="s">
        <v>139</v>
      </c>
      <c r="Q127" s="22" t="s">
        <v>139</v>
      </c>
      <c r="R127" s="22" t="s">
        <v>2345</v>
      </c>
      <c r="S127" s="22" t="s">
        <v>45</v>
      </c>
      <c r="T127" s="22" t="s">
        <v>2346</v>
      </c>
      <c r="U127" s="25">
        <v>2022</v>
      </c>
      <c r="V127" s="25">
        <v>2022</v>
      </c>
      <c r="W127" s="25">
        <v>1</v>
      </c>
      <c r="X127" s="25"/>
      <c r="Y127" s="25"/>
      <c r="Z127" s="25"/>
      <c r="AA127" s="25"/>
      <c r="AB127" s="25"/>
      <c r="AC127" s="25"/>
      <c r="AD127" s="25"/>
      <c r="AE127" s="520">
        <f>AB127-AD127</f>
        <v>0</v>
      </c>
      <c r="AF127" s="27"/>
      <c r="AG127" s="519">
        <v>44760</v>
      </c>
      <c r="AH127" s="519">
        <v>44783</v>
      </c>
      <c r="AI127" s="519">
        <v>44778</v>
      </c>
      <c r="AJ127" s="24">
        <v>1</v>
      </c>
      <c r="AK127" s="24">
        <v>0.99</v>
      </c>
      <c r="AL127" s="24">
        <v>1</v>
      </c>
      <c r="AM127" s="260">
        <f t="shared" si="68"/>
        <v>0</v>
      </c>
      <c r="AN127" s="25">
        <f>_xlfn.DAYS(AH127,AG127)</f>
        <v>23</v>
      </c>
      <c r="AO127" s="291">
        <f>_xlfn.DAYS(AI127,AG127)</f>
        <v>18</v>
      </c>
      <c r="AP127" s="732">
        <f>(AO127-AN127)/AN127</f>
        <v>-0.21739130434782608</v>
      </c>
      <c r="AQ127" s="299"/>
      <c r="AR127" s="299"/>
      <c r="AS127" s="897" t="s">
        <v>1996</v>
      </c>
      <c r="AT127" s="26">
        <v>0</v>
      </c>
      <c r="AU127" s="26">
        <f t="shared" si="69"/>
        <v>1600</v>
      </c>
      <c r="AV127" s="26">
        <f t="shared" si="69"/>
        <v>0</v>
      </c>
      <c r="AW127" s="24">
        <f>IF(EXACT(AU127,0),0,(AV127-AU127)/AU127)</f>
        <v>-1</v>
      </c>
      <c r="AX127" s="25">
        <v>0</v>
      </c>
      <c r="AY127" s="25">
        <f>HLOOKUP(J127,Pesos!$C$4:$H$8,3,FALSE)*AX127</f>
        <v>0</v>
      </c>
      <c r="AZ127" s="25">
        <v>0</v>
      </c>
      <c r="BA127" s="25">
        <f>HLOOKUP(J127,Pesos!$C$4:$H$8,4,FALSE)*AZ127</f>
        <v>0</v>
      </c>
      <c r="BB127" s="25">
        <v>0</v>
      </c>
      <c r="BC127" s="25">
        <f>HLOOKUP(J127,Pesos!$C$4:$H$8,5,FALSE)*BB127</f>
        <v>0</v>
      </c>
      <c r="BD127" s="123">
        <f>AY127+BA127+BC127</f>
        <v>0</v>
      </c>
      <c r="BE127" s="22"/>
      <c r="BF127" s="716">
        <f>VLOOKUP(P127,Pases_Produccion_22_10!$Q$7:$R$23,2,FALSE)</f>
        <v>0.93611111111111123</v>
      </c>
      <c r="DH127" s="19" t="s">
        <v>2347</v>
      </c>
    </row>
    <row r="128" spans="2:114" ht="27.6">
      <c r="B128" s="20">
        <v>11</v>
      </c>
      <c r="C128" s="29" t="s">
        <v>90</v>
      </c>
      <c r="D128" s="149" t="s">
        <v>1946</v>
      </c>
      <c r="E128" s="20"/>
      <c r="F128" s="25" t="s">
        <v>2288</v>
      </c>
      <c r="G128" s="25" t="s">
        <v>140</v>
      </c>
      <c r="H128" s="21" t="s">
        <v>20</v>
      </c>
      <c r="I128" s="21" t="s">
        <v>23</v>
      </c>
      <c r="J128" s="21" t="s">
        <v>2030</v>
      </c>
      <c r="K128" s="21" t="s">
        <v>2343</v>
      </c>
      <c r="L128" s="30" t="s">
        <v>2348</v>
      </c>
      <c r="M128" s="824">
        <v>2950</v>
      </c>
      <c r="N128" s="38">
        <v>0</v>
      </c>
      <c r="O128" s="38">
        <v>0</v>
      </c>
      <c r="P128" s="22" t="s">
        <v>139</v>
      </c>
      <c r="Q128" s="22" t="s">
        <v>139</v>
      </c>
      <c r="R128" s="22" t="s">
        <v>1815</v>
      </c>
      <c r="S128" s="22" t="s">
        <v>45</v>
      </c>
      <c r="T128" s="22" t="s">
        <v>191</v>
      </c>
      <c r="U128" s="25">
        <v>2022</v>
      </c>
      <c r="V128" s="25">
        <v>2022</v>
      </c>
      <c r="W128" s="25">
        <v>1</v>
      </c>
      <c r="X128" s="25"/>
      <c r="Y128" s="25"/>
      <c r="Z128" s="25"/>
      <c r="AA128" s="25"/>
      <c r="AB128" s="25"/>
      <c r="AC128" s="25"/>
      <c r="AD128" s="25"/>
      <c r="AE128" s="520">
        <f>AB128-AD128</f>
        <v>0</v>
      </c>
      <c r="AF128" s="27"/>
      <c r="AG128" s="519">
        <v>44760</v>
      </c>
      <c r="AH128" s="519">
        <v>44782</v>
      </c>
      <c r="AI128" s="519">
        <v>44777</v>
      </c>
      <c r="AJ128" s="24">
        <v>1</v>
      </c>
      <c r="AK128" s="24">
        <v>0.99</v>
      </c>
      <c r="AL128" s="24">
        <v>1</v>
      </c>
      <c r="AM128" s="260">
        <f t="shared" si="68"/>
        <v>0</v>
      </c>
      <c r="AN128" s="25">
        <f>_xlfn.DAYS(AH128,AG128)</f>
        <v>22</v>
      </c>
      <c r="AO128" s="291">
        <f>_xlfn.DAYS(AI128,AG128)</f>
        <v>17</v>
      </c>
      <c r="AP128" s="732">
        <f>(AO128-AN128)/AN128</f>
        <v>-0.22727272727272727</v>
      </c>
      <c r="AQ128" s="299"/>
      <c r="AR128" s="299"/>
      <c r="AS128" s="897" t="s">
        <v>1996</v>
      </c>
      <c r="AT128" s="26">
        <v>0</v>
      </c>
      <c r="AU128" s="26">
        <f t="shared" si="69"/>
        <v>2950</v>
      </c>
      <c r="AV128" s="26">
        <f t="shared" si="69"/>
        <v>0</v>
      </c>
      <c r="AW128" s="24">
        <f>IF(EXACT(AU128,0),0,(AV128-AU128)/AU128)</f>
        <v>-1</v>
      </c>
      <c r="AX128" s="25">
        <v>0</v>
      </c>
      <c r="AY128" s="25">
        <f>HLOOKUP(J128,Pesos!$C$4:$H$8,3,FALSE)*AX128</f>
        <v>0</v>
      </c>
      <c r="AZ128" s="25">
        <v>0</v>
      </c>
      <c r="BA128" s="25">
        <f>HLOOKUP(J128,Pesos!$C$4:$H$8,4,FALSE)*AZ128</f>
        <v>0</v>
      </c>
      <c r="BB128" s="25">
        <v>0</v>
      </c>
      <c r="BC128" s="25">
        <f>HLOOKUP(J128,Pesos!$C$4:$H$8,5,FALSE)*BB128</f>
        <v>0</v>
      </c>
      <c r="BD128" s="123">
        <f>AY128+BA128+BC128</f>
        <v>0</v>
      </c>
      <c r="BE128" s="22"/>
      <c r="BF128" s="716">
        <f>VLOOKUP(P128,Pases_Produccion_22_10!$Q$7:$R$23,2,FALSE)</f>
        <v>0.93611111111111123</v>
      </c>
      <c r="DH128" s="19" t="s">
        <v>2349</v>
      </c>
    </row>
    <row r="129" spans="2:81" ht="20.45">
      <c r="B129" s="20">
        <v>11</v>
      </c>
      <c r="C129" s="29" t="s">
        <v>81</v>
      </c>
      <c r="D129" s="149" t="s">
        <v>1946</v>
      </c>
      <c r="E129" s="20"/>
      <c r="F129" s="25" t="s">
        <v>2288</v>
      </c>
      <c r="G129" s="25" t="s">
        <v>140</v>
      </c>
      <c r="H129" s="21" t="s">
        <v>12</v>
      </c>
      <c r="I129" s="21" t="s">
        <v>13</v>
      </c>
      <c r="J129" s="34" t="s">
        <v>168</v>
      </c>
      <c r="L129" s="30" t="s">
        <v>2350</v>
      </c>
    </row>
    <row r="130" spans="2:81" ht="27.6">
      <c r="B130" s="20">
        <v>11</v>
      </c>
      <c r="C130" s="29" t="s">
        <v>81</v>
      </c>
      <c r="D130" s="149" t="s">
        <v>1946</v>
      </c>
      <c r="E130" s="20"/>
      <c r="F130" s="25" t="s">
        <v>2288</v>
      </c>
      <c r="G130" s="25" t="s">
        <v>140</v>
      </c>
      <c r="H130" s="21" t="s">
        <v>12</v>
      </c>
      <c r="I130" s="21" t="s">
        <v>13</v>
      </c>
      <c r="J130" s="21" t="s">
        <v>168</v>
      </c>
      <c r="K130" s="21" t="s">
        <v>2294</v>
      </c>
      <c r="L130" s="30" t="s">
        <v>2351</v>
      </c>
      <c r="M130" s="824" t="s">
        <v>2352</v>
      </c>
      <c r="N130" s="39"/>
      <c r="O130" s="39"/>
      <c r="P130" s="22" t="s">
        <v>2353</v>
      </c>
      <c r="Q130" s="22" t="s">
        <v>182</v>
      </c>
      <c r="R130" s="22" t="s">
        <v>2187</v>
      </c>
      <c r="S130" s="22" t="s">
        <v>31</v>
      </c>
      <c r="T130" s="22" t="s">
        <v>2354</v>
      </c>
      <c r="U130" s="25">
        <v>2022</v>
      </c>
      <c r="V130" s="25">
        <v>2022</v>
      </c>
      <c r="W130" s="25"/>
      <c r="X130" s="25"/>
      <c r="Y130" s="25"/>
      <c r="Z130" s="25"/>
      <c r="AA130" s="25"/>
      <c r="AB130" s="25"/>
      <c r="AC130" s="25"/>
      <c r="AD130" s="25"/>
      <c r="AE130" s="25"/>
      <c r="AF130" s="633"/>
      <c r="AG130" s="25"/>
      <c r="AH130" s="25"/>
      <c r="AI130" s="25"/>
      <c r="AJ130" s="25"/>
      <c r="AK130" s="25"/>
      <c r="AL130" s="25"/>
      <c r="AM130" s="25"/>
      <c r="AN130" s="25"/>
      <c r="AO130" s="25"/>
      <c r="AP130" s="25"/>
      <c r="AQ130" s="25"/>
      <c r="AR130" s="25"/>
      <c r="AS130" s="25"/>
      <c r="AT130" s="25"/>
      <c r="AU130" s="22"/>
      <c r="AV130" s="22"/>
      <c r="AW130" s="24"/>
      <c r="AX130" s="25"/>
      <c r="AY130" s="25"/>
      <c r="AZ130" s="25"/>
      <c r="BA130" s="25"/>
      <c r="BB130" s="25"/>
      <c r="BC130" s="25"/>
      <c r="BD130" s="25"/>
      <c r="BE130" s="22"/>
      <c r="BF130" s="22"/>
      <c r="CB130" s="22"/>
      <c r="CC130" s="22"/>
    </row>
  </sheetData>
  <autoFilter ref="A1:DK130" xr:uid="{00000000-0001-0000-0400-000000000000}"/>
  <phoneticPr fontId="13"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A772337-1EE6-438E-8143-3FB8AF653EE9}">
          <x14:formula1>
            <xm:f>Parametros!$B$2:$B$9</xm:f>
          </x14:formula1>
          <xm:sqref>I79:I107 I2:I16 J114 I109:I114 I31:I46 I126:I130 I123 I48:I77</xm:sqref>
        </x14:dataValidation>
        <x14:dataValidation type="list" allowBlank="1" showInputMessage="1" showErrorMessage="1" xr:uid="{D8A4540B-A270-4CA5-89C6-581905E2BA74}">
          <x14:formula1>
            <xm:f>Parametros!$B$2:$B$8</xm:f>
          </x14:formula1>
          <xm:sqref>I78 I124:I125 J114 I108:I122 I17:I75</xm:sqref>
        </x14:dataValidation>
        <x14:dataValidation type="list" allowBlank="1" showInputMessage="1" showErrorMessage="1" xr:uid="{7C471119-9344-44AD-9AD4-45946B5D9759}">
          <x14:formula1>
            <xm:f>Parametros!$A$2:$A$8</xm:f>
          </x14:formula1>
          <xm:sqref>H2:H130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E20AA-B822-4FCE-80DC-25A2AF762924}">
  <dimension ref="A1:C52"/>
  <sheetViews>
    <sheetView workbookViewId="0">
      <selection activeCell="F23" sqref="F23"/>
    </sheetView>
  </sheetViews>
  <sheetFormatPr defaultColWidth="11.42578125" defaultRowHeight="14.45"/>
  <cols>
    <col min="2" max="2" width="21.42578125" customWidth="1"/>
    <col min="3" max="3" width="25" customWidth="1"/>
  </cols>
  <sheetData>
    <row r="1" spans="1:3" ht="16.149999999999999" thickBot="1">
      <c r="A1" s="711" t="s">
        <v>2355</v>
      </c>
      <c r="B1" s="712">
        <v>44564</v>
      </c>
      <c r="C1" s="712">
        <v>44570</v>
      </c>
    </row>
    <row r="2" spans="1:3" ht="16.149999999999999" thickBot="1">
      <c r="A2" s="713" t="s">
        <v>2356</v>
      </c>
      <c r="B2" s="714">
        <v>44571</v>
      </c>
      <c r="C2" s="714">
        <v>44577</v>
      </c>
    </row>
    <row r="3" spans="1:3" ht="16.149999999999999" thickBot="1">
      <c r="A3" s="711" t="s">
        <v>2357</v>
      </c>
      <c r="B3" s="712">
        <v>44578</v>
      </c>
      <c r="C3" s="712">
        <v>44584</v>
      </c>
    </row>
    <row r="4" spans="1:3" ht="16.149999999999999" thickBot="1">
      <c r="A4" s="713" t="s">
        <v>2358</v>
      </c>
      <c r="B4" s="714">
        <v>44585</v>
      </c>
      <c r="C4" s="714">
        <v>44591</v>
      </c>
    </row>
    <row r="5" spans="1:3" ht="16.149999999999999" thickBot="1">
      <c r="A5" s="711" t="s">
        <v>2359</v>
      </c>
      <c r="B5" s="712">
        <v>44592</v>
      </c>
      <c r="C5" s="712">
        <v>44598</v>
      </c>
    </row>
    <row r="6" spans="1:3" ht="16.149999999999999" thickBot="1">
      <c r="A6" s="713" t="s">
        <v>2360</v>
      </c>
      <c r="B6" s="714">
        <v>44599</v>
      </c>
      <c r="C6" s="714">
        <v>44605</v>
      </c>
    </row>
    <row r="7" spans="1:3" ht="16.149999999999999" thickBot="1">
      <c r="A7" s="711" t="s">
        <v>2361</v>
      </c>
      <c r="B7" s="712">
        <v>44606</v>
      </c>
      <c r="C7" s="712">
        <v>44612</v>
      </c>
    </row>
    <row r="8" spans="1:3" ht="16.149999999999999" thickBot="1">
      <c r="A8" s="713" t="s">
        <v>2362</v>
      </c>
      <c r="B8" s="714">
        <v>44613</v>
      </c>
      <c r="C8" s="714">
        <v>44619</v>
      </c>
    </row>
    <row r="9" spans="1:3" ht="16.149999999999999" thickBot="1">
      <c r="A9" s="711" t="s">
        <v>2363</v>
      </c>
      <c r="B9" s="712">
        <v>44620</v>
      </c>
      <c r="C9" s="712">
        <v>44626</v>
      </c>
    </row>
    <row r="10" spans="1:3" ht="16.149999999999999" thickBot="1">
      <c r="A10" s="713" t="s">
        <v>2364</v>
      </c>
      <c r="B10" s="714">
        <v>44627</v>
      </c>
      <c r="C10" s="714">
        <v>44633</v>
      </c>
    </row>
    <row r="11" spans="1:3" ht="16.149999999999999" thickBot="1">
      <c r="A11" s="711" t="s">
        <v>2365</v>
      </c>
      <c r="B11" s="712">
        <v>44634</v>
      </c>
      <c r="C11" s="712">
        <v>44640</v>
      </c>
    </row>
    <row r="12" spans="1:3" ht="16.149999999999999" thickBot="1">
      <c r="A12" s="713" t="s">
        <v>2366</v>
      </c>
      <c r="B12" s="714">
        <v>44641</v>
      </c>
      <c r="C12" s="714">
        <v>44647</v>
      </c>
    </row>
    <row r="13" spans="1:3" ht="16.149999999999999" thickBot="1">
      <c r="A13" s="711" t="s">
        <v>2367</v>
      </c>
      <c r="B13" s="712">
        <v>44648</v>
      </c>
      <c r="C13" s="712">
        <v>44654</v>
      </c>
    </row>
    <row r="14" spans="1:3" ht="16.149999999999999" thickBot="1">
      <c r="A14" s="713" t="s">
        <v>2368</v>
      </c>
      <c r="B14" s="714">
        <v>44655</v>
      </c>
      <c r="C14" s="714">
        <v>44661</v>
      </c>
    </row>
    <row r="15" spans="1:3" ht="16.149999999999999" thickBot="1">
      <c r="A15" s="711" t="s">
        <v>2369</v>
      </c>
      <c r="B15" s="712">
        <v>44662</v>
      </c>
      <c r="C15" s="712">
        <v>44668</v>
      </c>
    </row>
    <row r="16" spans="1:3" ht="16.149999999999999" thickBot="1">
      <c r="A16" s="713" t="s">
        <v>2370</v>
      </c>
      <c r="B16" s="714">
        <v>44669</v>
      </c>
      <c r="C16" s="714">
        <v>44675</v>
      </c>
    </row>
    <row r="17" spans="1:3" ht="16.149999999999999" thickBot="1">
      <c r="A17" s="711" t="s">
        <v>2371</v>
      </c>
      <c r="B17" s="712">
        <v>44676</v>
      </c>
      <c r="C17" s="712">
        <v>44682</v>
      </c>
    </row>
    <row r="18" spans="1:3" ht="16.149999999999999" thickBot="1">
      <c r="A18" s="713" t="s">
        <v>2372</v>
      </c>
      <c r="B18" s="714">
        <v>44683</v>
      </c>
      <c r="C18" s="714">
        <v>44689</v>
      </c>
    </row>
    <row r="19" spans="1:3" ht="16.149999999999999" thickBot="1">
      <c r="A19" s="711" t="s">
        <v>2373</v>
      </c>
      <c r="B19" s="712">
        <v>44690</v>
      </c>
      <c r="C19" s="712">
        <v>44696</v>
      </c>
    </row>
    <row r="20" spans="1:3" ht="16.149999999999999" thickBot="1">
      <c r="A20" s="713" t="s">
        <v>2374</v>
      </c>
      <c r="B20" s="714">
        <v>44697</v>
      </c>
      <c r="C20" s="714">
        <v>44703</v>
      </c>
    </row>
    <row r="21" spans="1:3" ht="16.149999999999999" thickBot="1">
      <c r="A21" s="711" t="s">
        <v>2375</v>
      </c>
      <c r="B21" s="712">
        <v>44704</v>
      </c>
      <c r="C21" s="712">
        <v>44710</v>
      </c>
    </row>
    <row r="22" spans="1:3" ht="16.149999999999999" thickBot="1">
      <c r="A22" s="711" t="s">
        <v>2376</v>
      </c>
      <c r="B22" s="712">
        <v>44711</v>
      </c>
      <c r="C22" s="712">
        <v>44717</v>
      </c>
    </row>
    <row r="23" spans="1:3" ht="16.149999999999999" thickBot="1">
      <c r="A23" s="727" t="s">
        <v>2377</v>
      </c>
      <c r="B23" s="728">
        <v>44718</v>
      </c>
      <c r="C23" s="728">
        <v>44724</v>
      </c>
    </row>
    <row r="24" spans="1:3" ht="16.149999999999999" thickBot="1">
      <c r="A24" s="713" t="s">
        <v>2378</v>
      </c>
      <c r="B24" s="714">
        <v>44725</v>
      </c>
      <c r="C24" s="714">
        <v>44731</v>
      </c>
    </row>
    <row r="25" spans="1:3" ht="16.149999999999999" thickBot="1">
      <c r="A25" s="711" t="s">
        <v>2379</v>
      </c>
      <c r="B25" s="712">
        <v>44732</v>
      </c>
      <c r="C25" s="712">
        <v>44738</v>
      </c>
    </row>
    <row r="26" spans="1:3" ht="16.149999999999999" thickBot="1">
      <c r="A26" s="713" t="s">
        <v>2380</v>
      </c>
      <c r="B26" s="714">
        <v>44739</v>
      </c>
      <c r="C26" s="714">
        <v>44745</v>
      </c>
    </row>
    <row r="27" spans="1:3" ht="16.149999999999999" thickBot="1">
      <c r="A27" s="711" t="s">
        <v>2381</v>
      </c>
      <c r="B27" s="712">
        <v>44746</v>
      </c>
      <c r="C27" s="712">
        <v>44752</v>
      </c>
    </row>
    <row r="28" spans="1:3" ht="16.149999999999999" thickBot="1">
      <c r="A28" s="713" t="s">
        <v>2382</v>
      </c>
      <c r="B28" s="714">
        <v>44753</v>
      </c>
      <c r="C28" s="714">
        <v>44759</v>
      </c>
    </row>
    <row r="29" spans="1:3" ht="16.149999999999999" thickBot="1">
      <c r="A29" s="711" t="s">
        <v>2383</v>
      </c>
      <c r="B29" s="712">
        <v>44760</v>
      </c>
      <c r="C29" s="712">
        <v>44766</v>
      </c>
    </row>
    <row r="30" spans="1:3" ht="16.149999999999999" thickBot="1">
      <c r="A30" s="713" t="s">
        <v>2384</v>
      </c>
      <c r="B30" s="714">
        <v>44767</v>
      </c>
      <c r="C30" s="714">
        <v>44773</v>
      </c>
    </row>
    <row r="31" spans="1:3" ht="16.149999999999999" thickBot="1">
      <c r="A31" s="711" t="s">
        <v>2385</v>
      </c>
      <c r="B31" s="712">
        <v>44774</v>
      </c>
      <c r="C31" s="712">
        <v>44780</v>
      </c>
    </row>
    <row r="32" spans="1:3" ht="16.149999999999999" thickBot="1">
      <c r="A32" s="713" t="s">
        <v>2386</v>
      </c>
      <c r="B32" s="714">
        <v>44781</v>
      </c>
      <c r="C32" s="714">
        <v>44787</v>
      </c>
    </row>
    <row r="33" spans="1:3" ht="16.149999999999999" thickBot="1">
      <c r="A33" s="711" t="s">
        <v>2387</v>
      </c>
      <c r="B33" s="712">
        <v>44788</v>
      </c>
      <c r="C33" s="712">
        <v>44794</v>
      </c>
    </row>
    <row r="34" spans="1:3" ht="16.149999999999999" thickBot="1">
      <c r="A34" s="713" t="s">
        <v>2388</v>
      </c>
      <c r="B34" s="714">
        <v>44795</v>
      </c>
      <c r="C34" s="714">
        <v>44801</v>
      </c>
    </row>
    <row r="35" spans="1:3" ht="16.149999999999999" thickBot="1">
      <c r="A35" s="711" t="s">
        <v>2389</v>
      </c>
      <c r="B35" s="712">
        <v>44802</v>
      </c>
      <c r="C35" s="712" t="s">
        <v>2390</v>
      </c>
    </row>
    <row r="36" spans="1:3" ht="16.149999999999999" thickBot="1">
      <c r="A36" s="713" t="s">
        <v>2391</v>
      </c>
      <c r="B36" s="714" t="s">
        <v>2392</v>
      </c>
      <c r="C36" s="714" t="s">
        <v>2393</v>
      </c>
    </row>
    <row r="37" spans="1:3" ht="16.149999999999999" thickBot="1">
      <c r="A37" s="711" t="s">
        <v>2394</v>
      </c>
      <c r="B37" s="712" t="s">
        <v>2395</v>
      </c>
      <c r="C37" s="712" t="s">
        <v>2396</v>
      </c>
    </row>
    <row r="38" spans="1:3" ht="16.149999999999999" thickBot="1">
      <c r="A38" s="713" t="s">
        <v>2397</v>
      </c>
      <c r="B38" s="714" t="s">
        <v>2398</v>
      </c>
      <c r="C38" s="712">
        <v>44794</v>
      </c>
    </row>
    <row r="39" spans="1:3" ht="16.149999999999999" thickBot="1">
      <c r="A39" s="711" t="s">
        <v>2399</v>
      </c>
      <c r="B39" s="712" t="s">
        <v>2400</v>
      </c>
      <c r="C39" s="712">
        <v>44836</v>
      </c>
    </row>
    <row r="40" spans="1:3" ht="16.149999999999999" thickBot="1">
      <c r="A40" s="713" t="s">
        <v>2401</v>
      </c>
      <c r="B40" s="714">
        <v>44837</v>
      </c>
      <c r="C40" s="714">
        <v>44843</v>
      </c>
    </row>
    <row r="41" spans="1:3" ht="16.149999999999999" thickBot="1">
      <c r="A41" s="711" t="s">
        <v>2402</v>
      </c>
      <c r="B41" s="712">
        <v>44844</v>
      </c>
      <c r="C41" s="712">
        <v>44850</v>
      </c>
    </row>
    <row r="42" spans="1:3" ht="16.149999999999999" thickBot="1">
      <c r="A42" s="713" t="s">
        <v>2403</v>
      </c>
      <c r="B42" s="714">
        <v>44851</v>
      </c>
      <c r="C42" s="714">
        <v>44857</v>
      </c>
    </row>
    <row r="43" spans="1:3" ht="16.149999999999999" thickBot="1">
      <c r="A43" s="711" t="s">
        <v>2404</v>
      </c>
      <c r="B43" s="712">
        <v>44858</v>
      </c>
      <c r="C43" s="712">
        <v>44864</v>
      </c>
    </row>
    <row r="44" spans="1:3" ht="16.149999999999999" thickBot="1">
      <c r="A44" s="713" t="s">
        <v>2405</v>
      </c>
      <c r="B44" s="714">
        <v>44865</v>
      </c>
      <c r="C44" s="714">
        <v>44871</v>
      </c>
    </row>
    <row r="45" spans="1:3" ht="16.149999999999999" thickBot="1">
      <c r="A45" s="711" t="s">
        <v>2406</v>
      </c>
      <c r="B45" s="712">
        <v>44872</v>
      </c>
      <c r="C45" s="712">
        <v>44878</v>
      </c>
    </row>
    <row r="46" spans="1:3" ht="16.149999999999999" thickBot="1">
      <c r="A46" s="713" t="s">
        <v>2407</v>
      </c>
      <c r="B46" s="714">
        <v>44879</v>
      </c>
      <c r="C46" s="714">
        <v>44885</v>
      </c>
    </row>
    <row r="47" spans="1:3" ht="16.149999999999999" thickBot="1">
      <c r="A47" s="711" t="s">
        <v>2408</v>
      </c>
      <c r="B47" s="712">
        <v>44886</v>
      </c>
      <c r="C47" s="712">
        <v>44892</v>
      </c>
    </row>
    <row r="48" spans="1:3" ht="16.149999999999999" thickBot="1">
      <c r="A48" s="713" t="s">
        <v>2409</v>
      </c>
      <c r="B48" s="714">
        <v>44893</v>
      </c>
      <c r="C48" s="714">
        <v>44899</v>
      </c>
    </row>
    <row r="49" spans="1:3" ht="16.149999999999999" thickBot="1">
      <c r="A49" s="711" t="s">
        <v>2410</v>
      </c>
      <c r="B49" s="712">
        <v>44900</v>
      </c>
      <c r="C49" s="712">
        <v>44906</v>
      </c>
    </row>
    <row r="50" spans="1:3" ht="16.149999999999999" thickBot="1">
      <c r="A50" s="713" t="s">
        <v>2411</v>
      </c>
      <c r="B50" s="714">
        <v>44907</v>
      </c>
      <c r="C50" s="714">
        <v>44913</v>
      </c>
    </row>
    <row r="51" spans="1:3" ht="16.149999999999999" thickBot="1">
      <c r="A51" s="711" t="s">
        <v>2412</v>
      </c>
      <c r="B51" s="712">
        <v>44914</v>
      </c>
      <c r="C51" s="712">
        <v>44920</v>
      </c>
    </row>
    <row r="52" spans="1:3" ht="16.149999999999999" thickBot="1">
      <c r="A52" s="713" t="s">
        <v>2413</v>
      </c>
      <c r="B52" s="714">
        <v>44921</v>
      </c>
      <c r="C52" s="714">
        <v>44927</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dfd3057d-a0bc-4066-a220-9ab3d99ff1a7">
      <UserInfo>
        <DisplayName/>
        <AccountId xsi:nil="true"/>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F7FABFA25E4F2048A963062223866FD6" ma:contentTypeVersion="13" ma:contentTypeDescription="Crear nuevo documento." ma:contentTypeScope="" ma:versionID="a41b5543c58f4f669390538fe425a811">
  <xsd:schema xmlns:xsd="http://www.w3.org/2001/XMLSchema" xmlns:xs="http://www.w3.org/2001/XMLSchema" xmlns:p="http://schemas.microsoft.com/office/2006/metadata/properties" xmlns:ns2="0a6fdbea-7f02-480b-bc6c-54336be52ed5" xmlns:ns3="dfd3057d-a0bc-4066-a220-9ab3d99ff1a7" targetNamespace="http://schemas.microsoft.com/office/2006/metadata/properties" ma:root="true" ma:fieldsID="a8c345c6c60f64616ea62dbc312e5d89" ns2:_="" ns3:_="">
    <xsd:import namespace="0a6fdbea-7f02-480b-bc6c-54336be52ed5"/>
    <xsd:import namespace="dfd3057d-a0bc-4066-a220-9ab3d99ff1a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DateTaken" minOccurs="0"/>
                <xsd:element ref="ns2:MediaServiceGenerationTime" minOccurs="0"/>
                <xsd:element ref="ns2:MediaServiceEventHashCode" minOccurs="0"/>
                <xsd:element ref="ns2:MediaServiceLocation"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6fdbea-7f02-480b-bc6c-54336be52ed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fd3057d-a0bc-4066-a220-9ab3d99ff1a7"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C27445C-4778-408D-905B-BF310C85A73D}"/>
</file>

<file path=customXml/itemProps2.xml><?xml version="1.0" encoding="utf-8"?>
<ds:datastoreItem xmlns:ds="http://schemas.openxmlformats.org/officeDocument/2006/customXml" ds:itemID="{A73AF6A2-DAC6-452B-8912-0A06010A967D}"/>
</file>

<file path=customXml/itemProps3.xml><?xml version="1.0" encoding="utf-8"?>
<ds:datastoreItem xmlns:ds="http://schemas.openxmlformats.org/officeDocument/2006/customXml" ds:itemID="{32F35136-0D8F-4A34-8C60-3C4562C9F59E}"/>
</file>

<file path=customXml/itemProps4.xml><?xml version="1.0" encoding="utf-8"?>
<ds:datastoreItem xmlns:ds="http://schemas.openxmlformats.org/officeDocument/2006/customXml" ds:itemID="{0EF1E17F-22F1-4425-A187-8AC7219209E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Rodriguez Acero, Cinthya Grace</dc:creator>
  <cp:keywords/>
  <dc:description/>
  <cp:lastModifiedBy>Angela Roxana Rosales Rodriguez</cp:lastModifiedBy>
  <cp:revision/>
  <dcterms:created xsi:type="dcterms:W3CDTF">2019-11-25T21:03:57Z</dcterms:created>
  <dcterms:modified xsi:type="dcterms:W3CDTF">2022-08-25T07:14:16Z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0x010100F7FABFA25E4F2048A963062223866FD6</vt:lpwstr>
  </property>
  <property fmtid="{D5CDD505-2E9C-101B-9397-08002B2CF9AE}" pid="3" name="Order">
    <vt:r8>1320700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ies>
</file>