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Andres\Sigma\Planillas\"/>
    </mc:Choice>
  </mc:AlternateContent>
  <xr:revisionPtr revIDLastSave="0" documentId="13_ncr:1_{7ABE2C12-74AC-4896-98AA-E22C251508BC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5" i="1" l="1"/>
  <c r="B56" i="1"/>
  <c r="B54" i="1"/>
  <c r="D52" i="1"/>
  <c r="B49" i="1"/>
  <c r="B47" i="1"/>
  <c r="D45" i="1"/>
  <c r="B43" i="1"/>
  <c r="B30" i="1"/>
  <c r="J11" i="1"/>
  <c r="B39" i="1" s="1"/>
  <c r="B17" i="1"/>
  <c r="B19" i="1" s="1"/>
  <c r="B22" i="1" s="1"/>
  <c r="B26" i="1" s="1"/>
  <c r="B32" i="1" l="1"/>
  <c r="D28" i="1"/>
  <c r="D35" i="1"/>
  <c r="B37" i="1"/>
</calcChain>
</file>

<file path=xl/sharedStrings.xml><?xml version="1.0" encoding="utf-8"?>
<sst xmlns="http://schemas.openxmlformats.org/spreadsheetml/2006/main" count="66" uniqueCount="51">
  <si>
    <t>Datos</t>
  </si>
  <si>
    <t>γsuelo</t>
  </si>
  <si>
    <t>sigma adm</t>
  </si>
  <si>
    <t>beta</t>
  </si>
  <si>
    <t>angulo de tierra gravante</t>
  </si>
  <si>
    <t>Suelo</t>
  </si>
  <si>
    <t>Columna</t>
  </si>
  <si>
    <t>Lc</t>
  </si>
  <si>
    <t>Bc</t>
  </si>
  <si>
    <t>H</t>
  </si>
  <si>
    <t>coef balasto K</t>
  </si>
  <si>
    <t>coef friccion mu</t>
  </si>
  <si>
    <t>Base</t>
  </si>
  <si>
    <t>Lf</t>
  </si>
  <si>
    <t>Bf</t>
  </si>
  <si>
    <t>tf</t>
  </si>
  <si>
    <t>γH</t>
  </si>
  <si>
    <t>Gbase</t>
  </si>
  <si>
    <t>Fuerzas verticales</t>
  </si>
  <si>
    <t>Gcol</t>
  </si>
  <si>
    <t>Gsuelo</t>
  </si>
  <si>
    <t>Determinación del Momento Equilibrante</t>
  </si>
  <si>
    <t>Gt</t>
  </si>
  <si>
    <t>h</t>
  </si>
  <si>
    <t>D</t>
  </si>
  <si>
    <t>Rmax</t>
  </si>
  <si>
    <t>Eta</t>
  </si>
  <si>
    <t>(Kd=Kv)</t>
  </si>
  <si>
    <t>H1'</t>
  </si>
  <si>
    <t>Fuerzas horizontales</t>
  </si>
  <si>
    <t>&lt;=</t>
  </si>
  <si>
    <t>Me</t>
  </si>
  <si>
    <t>P1</t>
  </si>
  <si>
    <t>debe ser menor a la tension admisible en el lateral</t>
  </si>
  <si>
    <t>Determinación del Momento de Fondo</t>
  </si>
  <si>
    <t>tg alpha2</t>
  </si>
  <si>
    <t>&gt;</t>
  </si>
  <si>
    <t>&gt;=</t>
  </si>
  <si>
    <t>Mb</t>
  </si>
  <si>
    <t>P2</t>
  </si>
  <si>
    <t>debe ser menor a la tension adm en el fondo</t>
  </si>
  <si>
    <t>&lt;</t>
  </si>
  <si>
    <t>Ms=Me</t>
  </si>
  <si>
    <t>s=F</t>
  </si>
  <si>
    <t>Verificación de la Estabilidad</t>
  </si>
  <si>
    <t>Mb+Me&gt;= F*M</t>
  </si>
  <si>
    <t>El momento de vuelco (M) se calcula rotando a la profundidad D</t>
  </si>
  <si>
    <t>El momento de vuelco (M) se calcula rotando a la profundidad 2/3 D</t>
  </si>
  <si>
    <t>F</t>
  </si>
  <si>
    <t>M</t>
  </si>
  <si>
    <t>usar el apropiado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</si>
</sst>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7" formatCode="0\ &quot;kN/m²&quot;"/>
    <numFmt numFmtId="169" formatCode="0\ &quot;kN/m³&quot;"/>
    <numFmt numFmtId="170" formatCode="0.00&quot;°&quot;"/>
    <numFmt numFmtId="171" formatCode="0.00\ &quot;m&quot;"/>
    <numFmt numFmtId="172" formatCode="0.00\ &quot;kN&quot;"/>
    <numFmt numFmtId="173" formatCode="0.00\ &quot;kNm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0" xfId="0" applyFont="1"/>
    <xf numFmtId="167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17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447675</xdr:colOff>
      <xdr:row>59</xdr:row>
      <xdr:rowOff>180975</xdr:rowOff>
    </xdr:from>
    <xdr:to>
      <xdr:col>20</xdr:col>
      <xdr:colOff>103980</xdr:colOff>
      <xdr:row>64</xdr:row>
      <xdr:rowOff>95142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DB26316-8D13-4186-AEAA-62CC83A6DE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9850" y="11420475"/>
          <a:ext cx="6361905" cy="8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5"/>
  <sheetViews>
    <sheetView tabSelected="1" topLeftCell="A46" workbookViewId="0">
      <selection activeCell="D59" sqref="D59"/>
    </sheetView>
  </sheetViews>
  <sheetFormatPr baseColWidth="10" defaultColWidth="9.140625" defaultRowHeight="15" outlineLevelRow="1" x14ac:dyDescent="0.25"/>
  <cols>
    <col min="1" max="1" width="11.85546875" customWidth="1"/>
    <col min="2" max="2" width="13.7109375" customWidth="1"/>
  </cols>
  <sheetData>
    <row r="1" spans="1:10" x14ac:dyDescent="0.25">
      <c r="A1" t="s">
        <v>0</v>
      </c>
    </row>
    <row r="2" spans="1:10" x14ac:dyDescent="0.25">
      <c r="A2" s="2" t="s">
        <v>5</v>
      </c>
    </row>
    <row r="3" spans="1:10" x14ac:dyDescent="0.25">
      <c r="A3" s="1" t="s">
        <v>1</v>
      </c>
      <c r="B3" s="4">
        <v>17</v>
      </c>
    </row>
    <row r="4" spans="1:10" x14ac:dyDescent="0.25">
      <c r="A4" t="s">
        <v>2</v>
      </c>
      <c r="B4" s="3">
        <v>110</v>
      </c>
    </row>
    <row r="5" spans="1:10" x14ac:dyDescent="0.25">
      <c r="A5" t="s">
        <v>10</v>
      </c>
      <c r="B5" s="4">
        <v>100000</v>
      </c>
    </row>
    <row r="6" spans="1:10" x14ac:dyDescent="0.25">
      <c r="A6" t="s">
        <v>3</v>
      </c>
      <c r="B6" s="5">
        <v>10</v>
      </c>
      <c r="E6" t="s">
        <v>4</v>
      </c>
    </row>
    <row r="7" spans="1:10" x14ac:dyDescent="0.25">
      <c r="A7" t="s">
        <v>11</v>
      </c>
      <c r="B7">
        <v>0.4</v>
      </c>
    </row>
    <row r="9" spans="1:10" x14ac:dyDescent="0.25">
      <c r="A9" s="2" t="s">
        <v>6</v>
      </c>
      <c r="E9" s="2" t="s">
        <v>12</v>
      </c>
    </row>
    <row r="10" spans="1:10" x14ac:dyDescent="0.25">
      <c r="A10" t="s">
        <v>7</v>
      </c>
      <c r="B10" s="6">
        <v>0.48</v>
      </c>
      <c r="E10" t="s">
        <v>13</v>
      </c>
      <c r="F10" s="6">
        <v>0.9</v>
      </c>
      <c r="I10" t="s">
        <v>23</v>
      </c>
      <c r="J10" s="6">
        <v>0.3</v>
      </c>
    </row>
    <row r="11" spans="1:10" x14ac:dyDescent="0.25">
      <c r="A11" t="s">
        <v>8</v>
      </c>
      <c r="B11" s="6">
        <v>0.24</v>
      </c>
      <c r="E11" t="s">
        <v>14</v>
      </c>
      <c r="F11" s="6">
        <v>0.9</v>
      </c>
      <c r="I11" t="s">
        <v>24</v>
      </c>
      <c r="J11" s="6">
        <f>F12</f>
        <v>1.8</v>
      </c>
    </row>
    <row r="12" spans="1:10" x14ac:dyDescent="0.25">
      <c r="A12" t="s">
        <v>9</v>
      </c>
      <c r="B12" s="6">
        <v>6.3</v>
      </c>
      <c r="E12" t="s">
        <v>15</v>
      </c>
      <c r="F12" s="6">
        <v>1.8</v>
      </c>
    </row>
    <row r="13" spans="1:10" x14ac:dyDescent="0.25">
      <c r="E13" s="1" t="s">
        <v>16</v>
      </c>
      <c r="F13" s="4">
        <v>25</v>
      </c>
    </row>
    <row r="15" spans="1:10" x14ac:dyDescent="0.25">
      <c r="A15" s="2" t="s">
        <v>18</v>
      </c>
      <c r="E15" s="2" t="s">
        <v>29</v>
      </c>
    </row>
    <row r="16" spans="1:10" x14ac:dyDescent="0.25">
      <c r="A16" t="s">
        <v>19</v>
      </c>
      <c r="E16" t="s">
        <v>9</v>
      </c>
      <c r="F16" s="7">
        <v>10</v>
      </c>
    </row>
    <row r="17" spans="1:6" x14ac:dyDescent="0.25">
      <c r="A17" s="1" t="s">
        <v>17</v>
      </c>
      <c r="B17" s="7">
        <f>F13*F10*F11*F12</f>
        <v>36.450000000000003</v>
      </c>
    </row>
    <row r="18" spans="1:6" x14ac:dyDescent="0.25">
      <c r="A18" s="1" t="s">
        <v>20</v>
      </c>
    </row>
    <row r="19" spans="1:6" x14ac:dyDescent="0.25">
      <c r="A19" s="1" t="s">
        <v>22</v>
      </c>
      <c r="B19" s="7">
        <f>SUM(B16:B18)</f>
        <v>36.450000000000003</v>
      </c>
    </row>
    <row r="21" spans="1:6" x14ac:dyDescent="0.25">
      <c r="A21" s="2" t="s">
        <v>21</v>
      </c>
    </row>
    <row r="22" spans="1:6" x14ac:dyDescent="0.25">
      <c r="A22" t="s">
        <v>25</v>
      </c>
      <c r="B22" s="7">
        <f>B19*B7</f>
        <v>14.580000000000002</v>
      </c>
    </row>
    <row r="24" spans="1:6" x14ac:dyDescent="0.25">
      <c r="A24" t="s">
        <v>26</v>
      </c>
      <c r="B24">
        <v>1</v>
      </c>
      <c r="C24" t="s">
        <v>27</v>
      </c>
    </row>
    <row r="26" spans="1:6" x14ac:dyDescent="0.25">
      <c r="A26" t="s">
        <v>28</v>
      </c>
      <c r="B26" s="7">
        <f>B22/(((J10+J11)*2*J11^2*B24)/(F10^3+B24*J11^3)-1)</f>
        <v>13.574482758620693</v>
      </c>
    </row>
    <row r="28" spans="1:6" outlineLevel="1" x14ac:dyDescent="0.25">
      <c r="A28" t="s">
        <v>9</v>
      </c>
      <c r="B28" t="s">
        <v>30</v>
      </c>
      <c r="C28" t="s">
        <v>28</v>
      </c>
      <c r="D28" t="str">
        <f>IF(F16&lt;=B26,"Usar","No Usar")</f>
        <v>Usar</v>
      </c>
      <c r="F28" t="s">
        <v>46</v>
      </c>
    </row>
    <row r="29" spans="1:6" outlineLevel="1" x14ac:dyDescent="0.25"/>
    <row r="30" spans="1:6" outlineLevel="1" x14ac:dyDescent="0.25">
      <c r="A30" t="s">
        <v>31</v>
      </c>
      <c r="B30" s="8">
        <f>F11*F12^3/12*B5*0.01</f>
        <v>437.40000000000009</v>
      </c>
    </row>
    <row r="31" spans="1:6" outlineLevel="1" x14ac:dyDescent="0.25"/>
    <row r="32" spans="1:6" outlineLevel="1" x14ac:dyDescent="0.25">
      <c r="A32" t="s">
        <v>32</v>
      </c>
      <c r="B32" s="3">
        <f>B5*J11/4*0.01</f>
        <v>450</v>
      </c>
      <c r="D32" t="s">
        <v>33</v>
      </c>
    </row>
    <row r="35" spans="1:6" outlineLevel="1" x14ac:dyDescent="0.25">
      <c r="A35" t="s">
        <v>9</v>
      </c>
      <c r="B35" t="s">
        <v>36</v>
      </c>
      <c r="C35" t="s">
        <v>28</v>
      </c>
      <c r="D35" t="str">
        <f>IF(F16&gt;B26,"Usar","No Usar")</f>
        <v>No Usar</v>
      </c>
      <c r="F35" t="s">
        <v>47</v>
      </c>
    </row>
    <row r="36" spans="1:6" outlineLevel="1" x14ac:dyDescent="0.25"/>
    <row r="37" spans="1:6" outlineLevel="1" x14ac:dyDescent="0.25">
      <c r="A37" t="s">
        <v>31</v>
      </c>
      <c r="B37" s="8">
        <f>F11*J11^3/36*B5*0.01</f>
        <v>145.80000000000004</v>
      </c>
    </row>
    <row r="38" spans="1:6" outlineLevel="1" x14ac:dyDescent="0.25"/>
    <row r="39" spans="1:6" outlineLevel="1" x14ac:dyDescent="0.25">
      <c r="A39" t="s">
        <v>32</v>
      </c>
      <c r="B39" s="3">
        <f>B5*J11/9*0.01</f>
        <v>200</v>
      </c>
      <c r="D39" t="s">
        <v>33</v>
      </c>
    </row>
    <row r="42" spans="1:6" x14ac:dyDescent="0.25">
      <c r="A42" s="2" t="s">
        <v>34</v>
      </c>
    </row>
    <row r="43" spans="1:6" x14ac:dyDescent="0.25">
      <c r="A43" t="s">
        <v>35</v>
      </c>
      <c r="B43">
        <f>2*B19/(F10^2*F11*B5)</f>
        <v>9.999999999999998E-4</v>
      </c>
    </row>
    <row r="45" spans="1:6" outlineLevel="1" x14ac:dyDescent="0.25">
      <c r="A45" t="s">
        <v>35</v>
      </c>
      <c r="B45" t="s">
        <v>37</v>
      </c>
      <c r="C45">
        <v>0.01</v>
      </c>
      <c r="D45" t="str">
        <f>IF(B43&gt;=C45,"Usar","No Usar")</f>
        <v>No Usar</v>
      </c>
    </row>
    <row r="46" spans="1:6" outlineLevel="1" x14ac:dyDescent="0.25"/>
    <row r="47" spans="1:6" outlineLevel="1" x14ac:dyDescent="0.25">
      <c r="A47" t="s">
        <v>38</v>
      </c>
      <c r="B47" s="8">
        <f>F11*F10^3/12*B5*0.01</f>
        <v>54.675000000000011</v>
      </c>
    </row>
    <row r="48" spans="1:6" outlineLevel="1" x14ac:dyDescent="0.25"/>
    <row r="49" spans="1:11" outlineLevel="1" x14ac:dyDescent="0.25">
      <c r="A49" t="s">
        <v>39</v>
      </c>
      <c r="B49" s="3">
        <f>B19/(F10*F11)+F10*B5*0.005</f>
        <v>495</v>
      </c>
      <c r="D49" t="s">
        <v>40</v>
      </c>
    </row>
    <row r="52" spans="1:11" outlineLevel="1" x14ac:dyDescent="0.25">
      <c r="A52" t="s">
        <v>35</v>
      </c>
      <c r="B52" t="s">
        <v>41</v>
      </c>
      <c r="C52">
        <v>0.01</v>
      </c>
      <c r="D52" t="str">
        <f>IF(B43&lt;C52,"Usar","No Usar")</f>
        <v>Usar</v>
      </c>
    </row>
    <row r="53" spans="1:11" outlineLevel="1" x14ac:dyDescent="0.25"/>
    <row r="54" spans="1:11" outlineLevel="1" x14ac:dyDescent="0.25">
      <c r="A54" t="s">
        <v>38</v>
      </c>
      <c r="B54" s="8">
        <f>B19*(F10/2-0.47*SQRT(B19/(F11*B5*0.01)))</f>
        <v>12.954852129911613</v>
      </c>
    </row>
    <row r="55" spans="1:11" outlineLevel="1" x14ac:dyDescent="0.25"/>
    <row r="56" spans="1:11" outlineLevel="1" x14ac:dyDescent="0.25">
      <c r="A56" t="s">
        <v>39</v>
      </c>
      <c r="B56" s="3">
        <f>SQRT(B5*2*B19*0.01/F11)</f>
        <v>284.60498941515419</v>
      </c>
      <c r="D56" t="s">
        <v>40</v>
      </c>
    </row>
    <row r="58" spans="1:11" x14ac:dyDescent="0.25">
      <c r="K58" t="s">
        <v>42</v>
      </c>
    </row>
    <row r="59" spans="1:11" x14ac:dyDescent="0.25">
      <c r="A59" s="2" t="s">
        <v>44</v>
      </c>
      <c r="K59" t="s">
        <v>43</v>
      </c>
    </row>
    <row r="60" spans="1:11" x14ac:dyDescent="0.25">
      <c r="A60" t="s">
        <v>38</v>
      </c>
      <c r="C60" t="s">
        <v>50</v>
      </c>
    </row>
    <row r="61" spans="1:11" x14ac:dyDescent="0.25">
      <c r="A61" t="s">
        <v>31</v>
      </c>
    </row>
    <row r="62" spans="1:11" x14ac:dyDescent="0.25">
      <c r="A62" t="s">
        <v>48</v>
      </c>
      <c r="B62">
        <v>1</v>
      </c>
    </row>
    <row r="63" spans="1:11" x14ac:dyDescent="0.25">
      <c r="A63" t="s">
        <v>49</v>
      </c>
      <c r="B63">
        <v>30</v>
      </c>
    </row>
    <row r="65" spans="1:3" x14ac:dyDescent="0.25">
      <c r="A65" t="s">
        <v>45</v>
      </c>
      <c r="C65" t="str">
        <f>IF(B60+B61&gt;=B62*B63,"Verifica","No Verifica")</f>
        <v>No Verifica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2015-06-05T18:19:34Z</dcterms:created>
  <dcterms:modified xsi:type="dcterms:W3CDTF">2023-05-12T14:57:04Z</dcterms:modified>
</cp:coreProperties>
</file>