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gma\23-000_ILAG_Viviendas\01_Hojas de calculo\"/>
    </mc:Choice>
  </mc:AlternateContent>
  <xr:revisionPtr revIDLastSave="0" documentId="13_ncr:1_{EF5285C9-CFE4-4943-8653-8C8A52DD6888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L10" sheetId="5" r:id="rId1"/>
    <sheet name="Digna Standard" sheetId="6" r:id="rId2"/>
    <sheet name="Duplex" sheetId="3" r:id="rId3"/>
  </sheets>
  <definedNames>
    <definedName name="b">#REF!</definedName>
    <definedName name="d">#REF!</definedName>
    <definedName name="E">#REF!</definedName>
    <definedName name="fu">#REF!</definedName>
    <definedName name="fy">#REF!</definedName>
    <definedName name="g">#REF!</definedName>
    <definedName name="h">#REF!</definedName>
    <definedName name="pend">#REF!</definedName>
    <definedName name="t">#REF!</definedName>
    <definedName name="u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2" i="6" l="1"/>
  <c r="K111" i="6"/>
  <c r="J111" i="6"/>
  <c r="D111" i="6"/>
  <c r="C111" i="6"/>
  <c r="D110" i="6"/>
  <c r="C110" i="6"/>
  <c r="C108" i="6"/>
  <c r="O107" i="6"/>
  <c r="D107" i="6"/>
  <c r="O106" i="6"/>
  <c r="N106" i="6"/>
  <c r="D106" i="6"/>
  <c r="C106" i="6"/>
  <c r="O105" i="6"/>
  <c r="N105" i="6"/>
  <c r="D98" i="6"/>
  <c r="D97" i="6"/>
  <c r="C97" i="6"/>
  <c r="E97" i="6" s="1"/>
  <c r="D96" i="6"/>
  <c r="D95" i="6"/>
  <c r="D94" i="6"/>
  <c r="C94" i="6"/>
  <c r="E94" i="6" s="1"/>
  <c r="B93" i="6"/>
  <c r="B92" i="6"/>
  <c r="C91" i="6"/>
  <c r="E91" i="6" s="1"/>
  <c r="B91" i="6"/>
  <c r="B90" i="6"/>
  <c r="D89" i="6"/>
  <c r="B89" i="6"/>
  <c r="J85" i="6"/>
  <c r="L111" i="6" s="1"/>
  <c r="D83" i="6"/>
  <c r="D82" i="6"/>
  <c r="C82" i="6"/>
  <c r="E82" i="6" s="1"/>
  <c r="F81" i="6"/>
  <c r="D81" i="6"/>
  <c r="C81" i="6"/>
  <c r="E81" i="6" s="1"/>
  <c r="D80" i="6"/>
  <c r="C80" i="6"/>
  <c r="E80" i="6" s="1"/>
  <c r="D79" i="6"/>
  <c r="C79" i="6"/>
  <c r="F79" i="6" s="1"/>
  <c r="F78" i="6"/>
  <c r="D78" i="6"/>
  <c r="C78" i="6"/>
  <c r="E78" i="6" s="1"/>
  <c r="D77" i="6"/>
  <c r="C77" i="6"/>
  <c r="E77" i="6" s="1"/>
  <c r="B77" i="6"/>
  <c r="D76" i="6"/>
  <c r="B65" i="6"/>
  <c r="B58" i="6"/>
  <c r="C57" i="6"/>
  <c r="D52" i="6"/>
  <c r="D51" i="6"/>
  <c r="B45" i="6"/>
  <c r="A45" i="6"/>
  <c r="C45" i="6" s="1"/>
  <c r="D45" i="6" s="1"/>
  <c r="E45" i="6" s="1"/>
  <c r="D35" i="6"/>
  <c r="C93" i="6" s="1"/>
  <c r="D34" i="6"/>
  <c r="C92" i="6" s="1"/>
  <c r="D33" i="6"/>
  <c r="C83" i="6" s="1"/>
  <c r="E83" i="6" s="1"/>
  <c r="B33" i="6"/>
  <c r="D32" i="6"/>
  <c r="C90" i="6" s="1"/>
  <c r="D31" i="6"/>
  <c r="C76" i="6" s="1"/>
  <c r="C30" i="6"/>
  <c r="C112" i="5"/>
  <c r="D111" i="5"/>
  <c r="C111" i="5"/>
  <c r="D110" i="5"/>
  <c r="C110" i="5"/>
  <c r="C108" i="5"/>
  <c r="D107" i="5"/>
  <c r="D106" i="5"/>
  <c r="C106" i="5"/>
  <c r="D98" i="5"/>
  <c r="D97" i="5"/>
  <c r="D96" i="5"/>
  <c r="D95" i="5"/>
  <c r="D94" i="5"/>
  <c r="C93" i="5"/>
  <c r="B93" i="5"/>
  <c r="C92" i="5"/>
  <c r="B92" i="5"/>
  <c r="B90" i="5"/>
  <c r="D89" i="5"/>
  <c r="B89" i="5"/>
  <c r="D83" i="5"/>
  <c r="D82" i="5"/>
  <c r="D81" i="5"/>
  <c r="D80" i="5"/>
  <c r="D79" i="5"/>
  <c r="D78" i="5"/>
  <c r="D77" i="5"/>
  <c r="C77" i="5"/>
  <c r="B77" i="5"/>
  <c r="D76" i="5"/>
  <c r="B65" i="5"/>
  <c r="B58" i="5"/>
  <c r="C57" i="5"/>
  <c r="D52" i="5"/>
  <c r="D51" i="5"/>
  <c r="B45" i="5"/>
  <c r="A45" i="5"/>
  <c r="D35" i="5"/>
  <c r="D34" i="5"/>
  <c r="D33" i="5"/>
  <c r="J85" i="5" s="1"/>
  <c r="B33" i="5"/>
  <c r="B91" i="5" s="1"/>
  <c r="D32" i="5"/>
  <c r="C90" i="5" s="1"/>
  <c r="D31" i="5"/>
  <c r="C76" i="5" s="1"/>
  <c r="C30" i="5"/>
  <c r="E83" i="3"/>
  <c r="E82" i="3"/>
  <c r="D83" i="3"/>
  <c r="D82" i="3"/>
  <c r="C82" i="3"/>
  <c r="C83" i="3"/>
  <c r="C30" i="3"/>
  <c r="B33" i="3"/>
  <c r="C45" i="5" l="1"/>
  <c r="D45" i="5" s="1"/>
  <c r="E45" i="5" s="1"/>
  <c r="F90" i="6"/>
  <c r="E90" i="6"/>
  <c r="F92" i="6"/>
  <c r="E92" i="6"/>
  <c r="F93" i="6"/>
  <c r="E93" i="6"/>
  <c r="F76" i="6"/>
  <c r="E76" i="6"/>
  <c r="F91" i="6"/>
  <c r="F94" i="6"/>
  <c r="F97" i="6"/>
  <c r="M111" i="6"/>
  <c r="C89" i="6"/>
  <c r="C95" i="6"/>
  <c r="C98" i="6"/>
  <c r="J110" i="6"/>
  <c r="N111" i="6"/>
  <c r="V106" i="6" s="1"/>
  <c r="F80" i="6"/>
  <c r="K110" i="6"/>
  <c r="O111" i="6"/>
  <c r="F77" i="6"/>
  <c r="L110" i="6"/>
  <c r="J107" i="6"/>
  <c r="M110" i="6"/>
  <c r="J112" i="6"/>
  <c r="J105" i="6"/>
  <c r="J106" i="6"/>
  <c r="K107" i="6"/>
  <c r="N110" i="6"/>
  <c r="K112" i="6"/>
  <c r="C96" i="6"/>
  <c r="K105" i="6"/>
  <c r="K106" i="6"/>
  <c r="L107" i="6"/>
  <c r="O110" i="6"/>
  <c r="L112" i="6"/>
  <c r="E79" i="6"/>
  <c r="L105" i="6"/>
  <c r="M107" i="6"/>
  <c r="M112" i="6"/>
  <c r="L106" i="6"/>
  <c r="M105" i="6"/>
  <c r="M106" i="6"/>
  <c r="N107" i="6"/>
  <c r="N112" i="6"/>
  <c r="O112" i="6"/>
  <c r="C91" i="5"/>
  <c r="F91" i="5" s="1"/>
  <c r="C80" i="5"/>
  <c r="C78" i="5"/>
  <c r="E78" i="5" s="1"/>
  <c r="C81" i="5"/>
  <c r="E81" i="5" s="1"/>
  <c r="E93" i="5"/>
  <c r="C83" i="5"/>
  <c r="E83" i="5" s="1"/>
  <c r="L111" i="5"/>
  <c r="O112" i="5"/>
  <c r="N112" i="5"/>
  <c r="M112" i="5"/>
  <c r="M107" i="5"/>
  <c r="L106" i="5"/>
  <c r="L105" i="5"/>
  <c r="O110" i="5"/>
  <c r="L107" i="5"/>
  <c r="K106" i="5"/>
  <c r="K105" i="5"/>
  <c r="L110" i="5"/>
  <c r="J110" i="5"/>
  <c r="O105" i="5"/>
  <c r="O107" i="5"/>
  <c r="N106" i="5"/>
  <c r="C97" i="5"/>
  <c r="N107" i="5"/>
  <c r="M106" i="5"/>
  <c r="L112" i="5"/>
  <c r="K112" i="5"/>
  <c r="N110" i="5"/>
  <c r="K107" i="5"/>
  <c r="J106" i="5"/>
  <c r="J105" i="5"/>
  <c r="C96" i="5"/>
  <c r="M110" i="5"/>
  <c r="J107" i="5"/>
  <c r="C95" i="5"/>
  <c r="K111" i="5"/>
  <c r="O106" i="5"/>
  <c r="N105" i="5"/>
  <c r="C94" i="5"/>
  <c r="F93" i="5"/>
  <c r="J112" i="5"/>
  <c r="O111" i="5"/>
  <c r="K110" i="5"/>
  <c r="C98" i="5"/>
  <c r="N111" i="5"/>
  <c r="J111" i="5"/>
  <c r="M105" i="5"/>
  <c r="M111" i="5"/>
  <c r="F76" i="5"/>
  <c r="E76" i="5"/>
  <c r="E90" i="5"/>
  <c r="F90" i="5"/>
  <c r="E77" i="5"/>
  <c r="F78" i="5"/>
  <c r="E80" i="5"/>
  <c r="E92" i="5"/>
  <c r="F77" i="5"/>
  <c r="F80" i="5"/>
  <c r="C89" i="5"/>
  <c r="F92" i="5"/>
  <c r="C79" i="5"/>
  <c r="C82" i="5"/>
  <c r="E82" i="5" s="1"/>
  <c r="D97" i="3"/>
  <c r="D98" i="3"/>
  <c r="D96" i="3"/>
  <c r="D89" i="3"/>
  <c r="C57" i="3"/>
  <c r="F96" i="6" l="1"/>
  <c r="E96" i="6"/>
  <c r="W106" i="6"/>
  <c r="S106" i="6"/>
  <c r="T106" i="6"/>
  <c r="W105" i="6"/>
  <c r="V105" i="6"/>
  <c r="J115" i="6"/>
  <c r="S105" i="6"/>
  <c r="I115" i="6"/>
  <c r="T105" i="6"/>
  <c r="F98" i="6"/>
  <c r="E98" i="6"/>
  <c r="F95" i="6"/>
  <c r="E95" i="6"/>
  <c r="F89" i="6"/>
  <c r="E89" i="6"/>
  <c r="E91" i="5"/>
  <c r="F81" i="5"/>
  <c r="S106" i="5"/>
  <c r="T106" i="5"/>
  <c r="V105" i="5"/>
  <c r="W105" i="5"/>
  <c r="E96" i="5"/>
  <c r="F96" i="5"/>
  <c r="E79" i="5"/>
  <c r="F79" i="5"/>
  <c r="E98" i="5"/>
  <c r="F98" i="5"/>
  <c r="J115" i="5"/>
  <c r="S105" i="5"/>
  <c r="I115" i="5"/>
  <c r="T105" i="5"/>
  <c r="F89" i="5"/>
  <c r="E89" i="5"/>
  <c r="E94" i="5"/>
  <c r="F94" i="5"/>
  <c r="F95" i="5"/>
  <c r="E95" i="5"/>
  <c r="E97" i="5"/>
  <c r="F97" i="5"/>
  <c r="V106" i="5"/>
  <c r="W106" i="5"/>
  <c r="C106" i="3"/>
  <c r="B58" i="3"/>
  <c r="B65" i="3"/>
  <c r="B45" i="3"/>
  <c r="A45" i="3"/>
  <c r="D32" i="3"/>
  <c r="D33" i="3"/>
  <c r="D34" i="3"/>
  <c r="D35" i="3"/>
  <c r="D31" i="3"/>
  <c r="D107" i="3"/>
  <c r="C111" i="3" l="1"/>
  <c r="C110" i="3"/>
  <c r="D111" i="3"/>
  <c r="C108" i="3"/>
  <c r="D110" i="3"/>
  <c r="C112" i="3"/>
  <c r="D106" i="3"/>
  <c r="D95" i="3"/>
  <c r="D94" i="3"/>
  <c r="D51" i="3"/>
  <c r="D52" i="3" s="1"/>
  <c r="B90" i="3"/>
  <c r="B91" i="3"/>
  <c r="B92" i="3"/>
  <c r="B93" i="3"/>
  <c r="B89" i="3"/>
  <c r="D80" i="3"/>
  <c r="D81" i="3"/>
  <c r="B77" i="3"/>
  <c r="D79" i="3" l="1"/>
  <c r="D78" i="3"/>
  <c r="D77" i="3"/>
  <c r="D76" i="3"/>
  <c r="C93" i="3" l="1"/>
  <c r="C92" i="3"/>
  <c r="J85" i="3"/>
  <c r="M111" i="3" l="1"/>
  <c r="K110" i="3"/>
  <c r="O107" i="3"/>
  <c r="J107" i="3"/>
  <c r="L110" i="3"/>
  <c r="J106" i="3"/>
  <c r="M112" i="3"/>
  <c r="J111" i="3"/>
  <c r="K106" i="3"/>
  <c r="O105" i="3"/>
  <c r="O110" i="3"/>
  <c r="N107" i="3"/>
  <c r="L107" i="3"/>
  <c r="K112" i="3"/>
  <c r="O111" i="3"/>
  <c r="M110" i="3"/>
  <c r="J112" i="3"/>
  <c r="K107" i="3"/>
  <c r="N105" i="3"/>
  <c r="L112" i="3"/>
  <c r="K105" i="3"/>
  <c r="J105" i="3"/>
  <c r="N112" i="3"/>
  <c r="O112" i="3"/>
  <c r="L111" i="3"/>
  <c r="J110" i="3"/>
  <c r="N106" i="3"/>
  <c r="L105" i="3"/>
  <c r="L106" i="3"/>
  <c r="N110" i="3"/>
  <c r="M106" i="3"/>
  <c r="M105" i="3"/>
  <c r="O106" i="3"/>
  <c r="N111" i="3"/>
  <c r="M107" i="3"/>
  <c r="K111" i="3"/>
  <c r="F92" i="3"/>
  <c r="E92" i="3"/>
  <c r="F93" i="3"/>
  <c r="E93" i="3"/>
  <c r="C95" i="3"/>
  <c r="C94" i="3"/>
  <c r="C98" i="3"/>
  <c r="C97" i="3"/>
  <c r="C96" i="3"/>
  <c r="C90" i="3"/>
  <c r="C77" i="3"/>
  <c r="C89" i="3"/>
  <c r="C76" i="3"/>
  <c r="C91" i="3"/>
  <c r="C79" i="3"/>
  <c r="C80" i="3"/>
  <c r="C81" i="3"/>
  <c r="C78" i="3"/>
  <c r="C45" i="3"/>
  <c r="D45" i="3" s="1"/>
  <c r="E45" i="3" s="1"/>
  <c r="S106" i="3" l="1"/>
  <c r="T106" i="3"/>
  <c r="V106" i="3"/>
  <c r="W106" i="3"/>
  <c r="J115" i="3"/>
  <c r="S105" i="3"/>
  <c r="I115" i="3"/>
  <c r="T105" i="3"/>
  <c r="W105" i="3"/>
  <c r="V105" i="3"/>
  <c r="F91" i="3"/>
  <c r="E91" i="3"/>
  <c r="E89" i="3"/>
  <c r="F89" i="3"/>
  <c r="F90" i="3"/>
  <c r="E90" i="3"/>
  <c r="F96" i="3"/>
  <c r="E96" i="3"/>
  <c r="F97" i="3"/>
  <c r="E97" i="3"/>
  <c r="F98" i="3"/>
  <c r="E98" i="3"/>
  <c r="F94" i="3"/>
  <c r="E94" i="3"/>
  <c r="F95" i="3"/>
  <c r="E95" i="3"/>
  <c r="F80" i="3"/>
  <c r="E80" i="3"/>
  <c r="E76" i="3"/>
  <c r="F76" i="3"/>
  <c r="E77" i="3"/>
  <c r="F77" i="3"/>
  <c r="F78" i="3"/>
  <c r="E78" i="3"/>
  <c r="F81" i="3"/>
  <c r="E81" i="3"/>
  <c r="F79" i="3"/>
  <c r="E79" i="3"/>
</calcChain>
</file>

<file path=xl/sharedStrings.xml><?xml version="1.0" encoding="utf-8"?>
<sst xmlns="http://schemas.openxmlformats.org/spreadsheetml/2006/main" count="603" uniqueCount="136">
  <si>
    <t>0-5</t>
  </si>
  <si>
    <t>Laterales</t>
  </si>
  <si>
    <t>Alero</t>
  </si>
  <si>
    <t>Cubierta</t>
  </si>
  <si>
    <t>Cumbrera</t>
  </si>
  <si>
    <t>Categoría</t>
  </si>
  <si>
    <t>II</t>
  </si>
  <si>
    <t>Factor de importancia (I)</t>
  </si>
  <si>
    <t>CALCULO DE VIENTO PARA NAVE INDUSTRIAL</t>
  </si>
  <si>
    <t>[m]</t>
  </si>
  <si>
    <t xml:space="preserve">Altura            </t>
  </si>
  <si>
    <t xml:space="preserve">Exposición              </t>
  </si>
  <si>
    <t>Denominación</t>
  </si>
  <si>
    <t>VALORES DE Kz</t>
  </si>
  <si>
    <t>PRESIÓN DINÁMICA</t>
  </si>
  <si>
    <t>[N/m2]</t>
  </si>
  <si>
    <t>q</t>
  </si>
  <si>
    <t>PRESIONES DE VIENTO DE DISEÑO - SPRFV</t>
  </si>
  <si>
    <t>Altura media h</t>
  </si>
  <si>
    <t>Ancho menor</t>
  </si>
  <si>
    <t>h/ancho menor</t>
  </si>
  <si>
    <t>G</t>
  </si>
  <si>
    <t>Estructura</t>
  </si>
  <si>
    <t>Figura 3</t>
  </si>
  <si>
    <t>Pared a Barlovento</t>
  </si>
  <si>
    <t>Pared a Sotavento</t>
  </si>
  <si>
    <t>Paredes Laterales</t>
  </si>
  <si>
    <t>Todos los valores</t>
  </si>
  <si>
    <t>L/B</t>
  </si>
  <si>
    <t>Superficie</t>
  </si>
  <si>
    <t>Cp</t>
  </si>
  <si>
    <t>Usar con</t>
  </si>
  <si>
    <t>qz</t>
  </si>
  <si>
    <t>qh</t>
  </si>
  <si>
    <t>Para todo h</t>
  </si>
  <si>
    <t>Coeficiente de Presión Externa - Cp - Paredes</t>
  </si>
  <si>
    <t>Todas las Paredes</t>
  </si>
  <si>
    <t>Direccion del viento</t>
  </si>
  <si>
    <t>Todas</t>
  </si>
  <si>
    <t>Paralelo a la cumbrera</t>
  </si>
  <si>
    <t>Normal a la cumbrera</t>
  </si>
  <si>
    <t>COEFICIENTE DE PRESION EXTERNA (Cp) p/Cubierta - VIENTO PERPENDICULAR A CUMBRERA</t>
  </si>
  <si>
    <t xml:space="preserve">Superficie </t>
  </si>
  <si>
    <t>h/L</t>
  </si>
  <si>
    <t>Angulo - Cp</t>
  </si>
  <si>
    <t>COEFICIENTE DE PRESION EXTERNA (Cp) p/Cubierta - VIENTO PARALELO A CUMBRERA</t>
  </si>
  <si>
    <t>Distancia horizontal desde el borde a barlovento</t>
  </si>
  <si>
    <t>0 - h</t>
  </si>
  <si>
    <t>h - 2h</t>
  </si>
  <si>
    <t>≥ 2h</t>
  </si>
  <si>
    <t>PRESIONES DE DISEÑO SOBRE EL SPRFV - VIENTO NORMAL A LA CUMBRERA</t>
  </si>
  <si>
    <t>q                  [N/m2]</t>
  </si>
  <si>
    <t>Presion Neta [N/m2]</t>
  </si>
  <si>
    <t>Gcpi+</t>
  </si>
  <si>
    <t>Gcpi-</t>
  </si>
  <si>
    <t>0 - 5</t>
  </si>
  <si>
    <t xml:space="preserve">Paredes Laterales </t>
  </si>
  <si>
    <t>PRESIONES DE DISEÑO SOBRE EL SPRFV - VIENTO PARALELO A LA CUMBRERA</t>
  </si>
  <si>
    <t>Altura media - h</t>
  </si>
  <si>
    <t>GCp</t>
  </si>
  <si>
    <t xml:space="preserve"> PAREDES</t>
  </si>
  <si>
    <t xml:space="preserve">Zonas 4 y 5 </t>
  </si>
  <si>
    <t>Zona 4</t>
  </si>
  <si>
    <t>Zona 5</t>
  </si>
  <si>
    <t>Largueros</t>
  </si>
  <si>
    <t>Panel</t>
  </si>
  <si>
    <t>Fijador</t>
  </si>
  <si>
    <t>CUBIERTA</t>
  </si>
  <si>
    <t>Correas</t>
  </si>
  <si>
    <t>PAREDES</t>
  </si>
  <si>
    <t>(+)</t>
  </si>
  <si>
    <t>(-)</t>
  </si>
  <si>
    <t>Larguero</t>
  </si>
  <si>
    <t xml:space="preserve">Zonas 1,2 Y 3 </t>
  </si>
  <si>
    <t>Correa</t>
  </si>
  <si>
    <t>Componentes</t>
  </si>
  <si>
    <t>Areas</t>
  </si>
  <si>
    <t>Areas efectivas</t>
  </si>
  <si>
    <t>[m2]</t>
  </si>
  <si>
    <t>-</t>
  </si>
  <si>
    <t>z                                     [m]</t>
  </si>
  <si>
    <t>Coeficiente GCp p/ Cubiertas y Revestimientos</t>
  </si>
  <si>
    <t>PRESIONES DE VIENTO DE DISEÑO  - COMPONENTES Y REVESTIMIENTOS</t>
  </si>
  <si>
    <t>PRESIONES NETAS SOBRE COMPONENTES Y REVESTIMIENTOS [N/m2]</t>
  </si>
  <si>
    <t>0-h</t>
  </si>
  <si>
    <t>h a 2h</t>
  </si>
  <si>
    <t xml:space="preserve"> z [m]</t>
  </si>
  <si>
    <t>Lado Mayor [m]</t>
  </si>
  <si>
    <t>Lado Menor [m]</t>
  </si>
  <si>
    <t>Altura de Cumbrera [m]</t>
  </si>
  <si>
    <t>Altura media de Cumbrera [m]</t>
  </si>
  <si>
    <t>Velocidad Básica [m/s]</t>
  </si>
  <si>
    <t>Carasteristicas Geométricas</t>
  </si>
  <si>
    <t>Parámetros Generales</t>
  </si>
  <si>
    <t>Factor de direccionalidad del viento (Kd)</t>
  </si>
  <si>
    <t>Categoría de Exposición</t>
  </si>
  <si>
    <t>No existen efectos topográficos.</t>
  </si>
  <si>
    <t>Observaciones</t>
  </si>
  <si>
    <t>Sep. Largueros [m]</t>
  </si>
  <si>
    <t>Sep. Correas [m]</t>
  </si>
  <si>
    <t>Sep. Cerchas [m]</t>
  </si>
  <si>
    <t>Pendiente</t>
  </si>
  <si>
    <t>Factor topográfico (Kzt)</t>
  </si>
  <si>
    <t>0 a h</t>
  </si>
  <si>
    <t>P/ Edificios Cerrados</t>
  </si>
  <si>
    <r>
      <rPr>
        <sz val="10"/>
        <color theme="1"/>
        <rFont val="Calibri"/>
        <family val="2"/>
      </rPr>
      <t>±</t>
    </r>
    <r>
      <rPr>
        <sz val="10"/>
        <color theme="1"/>
        <rFont val="Arial"/>
        <family val="2"/>
      </rPr>
      <t>0,18</t>
    </r>
  </si>
  <si>
    <t>Zona 1 y 2</t>
  </si>
  <si>
    <t>Zona 4 y 5</t>
  </si>
  <si>
    <t>+Gcpi</t>
  </si>
  <si>
    <t>+GCpi</t>
  </si>
  <si>
    <t>-GCpi</t>
  </si>
  <si>
    <t>-Gcpi</t>
  </si>
  <si>
    <t>Zona 3</t>
  </si>
  <si>
    <t>Zona 1, 2 y 3</t>
  </si>
  <si>
    <t>Paredes</t>
  </si>
  <si>
    <t>Larquero</t>
  </si>
  <si>
    <t>PRESIONES MÁXIMAS Y MÍNIMAS SOBRE CyR [N/m²]</t>
  </si>
  <si>
    <t>Fig. 1A/B</t>
  </si>
  <si>
    <t>Tabla 6</t>
  </si>
  <si>
    <t>Fig. 2</t>
  </si>
  <si>
    <t>Tabla 1</t>
  </si>
  <si>
    <t>Tabla A-1</t>
  </si>
  <si>
    <t>Tabla 5</t>
  </si>
  <si>
    <t>Fig, 3</t>
  </si>
  <si>
    <t>Fig. 3</t>
  </si>
  <si>
    <t>Tabla 7</t>
  </si>
  <si>
    <t>B</t>
  </si>
  <si>
    <t>6º</t>
  </si>
  <si>
    <t>P/ Alero</t>
  </si>
  <si>
    <t>Sup. Superior</t>
  </si>
  <si>
    <t>Sup. Inferior</t>
  </si>
  <si>
    <t>P/ ciudad de Resistencia.</t>
  </si>
  <si>
    <t xml:space="preserve">COEFICIENTE DE PRESIÓN INTERNA (GCpi) p/ Edificios </t>
  </si>
  <si>
    <t>Factor de Ráfaga - G</t>
  </si>
  <si>
    <t>6,73º</t>
  </si>
  <si>
    <t>7,93º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</si>
</sst>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2" fontId="2" fillId="0" borderId="1" xfId="0" applyNumberFormat="1" applyFont="1" applyBorder="1" applyAlignment="1">
      <alignment horizontal="right"/>
    </xf>
    <xf numFmtId="0" fontId="2" fillId="4" borderId="2" xfId="0" applyFont="1" applyFill="1" applyBorder="1"/>
    <xf numFmtId="2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1" fillId="0" borderId="1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" xfId="0" applyFont="1" applyFill="1" applyBorder="1"/>
    <xf numFmtId="2" fontId="2" fillId="0" borderId="1" xfId="0" applyNumberFormat="1" applyFont="1" applyBorder="1" applyAlignment="1">
      <alignment horizontal="right" vertical="center"/>
    </xf>
    <xf numFmtId="2" fontId="2" fillId="2" borderId="1" xfId="0" applyNumberFormat="1" applyFont="1" applyFill="1" applyBorder="1"/>
    <xf numFmtId="0" fontId="2" fillId="0" borderId="1" xfId="0" applyFont="1" applyBorder="1" applyAlignment="1">
      <alignment horizontal="right"/>
    </xf>
    <xf numFmtId="2" fontId="2" fillId="0" borderId="1" xfId="0" applyNumberFormat="1" applyFont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0" xfId="0" applyNumberFormat="1" applyFont="1"/>
    <xf numFmtId="0" fontId="2" fillId="3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2" fillId="4" borderId="4" xfId="0" applyNumberFormat="1" applyFont="1" applyFill="1" applyBorder="1"/>
    <xf numFmtId="0" fontId="1" fillId="5" borderId="15" xfId="0" applyFont="1" applyFill="1" applyBorder="1"/>
    <xf numFmtId="0" fontId="2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vertical="center"/>
    </xf>
    <xf numFmtId="0" fontId="2" fillId="7" borderId="15" xfId="0" applyFont="1" applyFill="1" applyBorder="1"/>
    <xf numFmtId="164" fontId="2" fillId="0" borderId="1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center"/>
    </xf>
    <xf numFmtId="0" fontId="2" fillId="3" borderId="0" xfId="0" applyFont="1" applyFill="1"/>
    <xf numFmtId="0" fontId="2" fillId="9" borderId="1" xfId="0" applyFont="1" applyFill="1" applyBorder="1" applyAlignment="1">
      <alignment horizontal="left" wrapText="1"/>
    </xf>
    <xf numFmtId="0" fontId="2" fillId="9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8" borderId="14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2" fontId="2" fillId="0" borderId="18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8" borderId="2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D5F3E2"/>
      <color rgb="FF89FF89"/>
      <color rgb="FF66FF66"/>
      <color rgb="FFFFCC66"/>
      <color rgb="FFFFF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</xdr:colOff>
      <xdr:row>23</xdr:row>
      <xdr:rowOff>106680</xdr:rowOff>
    </xdr:from>
    <xdr:ext cx="3192780" cy="2667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5DA8085C-B0C0-4D3C-A13E-51D741B6A31F}"/>
                </a:ext>
              </a:extLst>
            </xdr:cNvPr>
            <xdr:cNvSpPr txBox="1"/>
          </xdr:nvSpPr>
          <xdr:spPr>
            <a:xfrm>
              <a:off x="1440180" y="4328160"/>
              <a:ext cx="3192780" cy="2667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AR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q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= 0,613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Kz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x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Kzt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x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Kd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x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sSup>
                      <m:sSupPr>
                        <m:ctrlPr>
                          <a:rPr lang="es-AR" sz="140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es-AR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𝑉</m:t>
                        </m:r>
                      </m:e>
                      <m:sup>
                        <m:r>
                          <a:rPr lang="es-AR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s-AR" sz="14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𝑥</m:t>
                    </m:r>
                    <m:r>
                      <a:rPr lang="es-AR" sz="14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AR" sz="14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𝐼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</m:oMath>
                </m:oMathPara>
              </a14:m>
              <a:endParaRPr lang="es-AR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5DA8085C-B0C0-4D3C-A13E-51D741B6A31F}"/>
                </a:ext>
              </a:extLst>
            </xdr:cNvPr>
            <xdr:cNvSpPr txBox="1"/>
          </xdr:nvSpPr>
          <xdr:spPr>
            <a:xfrm>
              <a:off x="1440180" y="4328160"/>
              <a:ext cx="3192780" cy="2667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AR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"q</a:t>
              </a:r>
              <a:r>
                <a:rPr lang="es-AR" sz="14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= 0,613 Kz x Kzt x Kd x " </a:t>
              </a:r>
              <a:r>
                <a:rPr lang="es-AR" sz="14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𝑉^2 𝑥 𝐼"</a:t>
              </a:r>
              <a:r>
                <a:rPr lang="es-AR" sz="14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"</a:t>
              </a:r>
              <a:endParaRPr lang="es-AR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144780</xdr:colOff>
      <xdr:row>38</xdr:row>
      <xdr:rowOff>15240</xdr:rowOff>
    </xdr:from>
    <xdr:ext cx="3040380" cy="2267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5EA3FA7-13C3-4CA1-8353-B5A7A401A3DA}"/>
                </a:ext>
              </a:extLst>
            </xdr:cNvPr>
            <xdr:cNvSpPr txBox="1"/>
          </xdr:nvSpPr>
          <xdr:spPr>
            <a:xfrm>
              <a:off x="1577340" y="6096000"/>
              <a:ext cx="3040380" cy="22678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14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𝐺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𝐶𝑝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 −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𝑞𝑖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∗(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𝐺𝐶𝑝𝑖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5EA3FA7-13C3-4CA1-8353-B5A7A401A3DA}"/>
                </a:ext>
              </a:extLst>
            </xdr:cNvPr>
            <xdr:cNvSpPr txBox="1"/>
          </xdr:nvSpPr>
          <xdr:spPr>
            <a:xfrm>
              <a:off x="1577340" y="6096000"/>
              <a:ext cx="3040380" cy="22678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AR" sz="1400" b="0" i="0">
                  <a:latin typeface="Cambria Math" panose="02040503050406030204" pitchFamily="18" charset="0"/>
                </a:rPr>
                <a:t>𝑝=𝑞∗𝐺∗𝐶𝑝 −𝑞𝑖∗(𝐺𝐶𝑝𝑖)</a:t>
              </a:r>
              <a:endParaRPr lang="es-AR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</xdr:colOff>
      <xdr:row>23</xdr:row>
      <xdr:rowOff>106680</xdr:rowOff>
    </xdr:from>
    <xdr:ext cx="3192780" cy="2667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4884E09-C346-47D3-A34A-C35C394C457B}"/>
                </a:ext>
              </a:extLst>
            </xdr:cNvPr>
            <xdr:cNvSpPr txBox="1"/>
          </xdr:nvSpPr>
          <xdr:spPr>
            <a:xfrm>
              <a:off x="1438275" y="4295775"/>
              <a:ext cx="3192780" cy="2667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AR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q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= 0,613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Kz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x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Kzt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x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Kd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x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sSup>
                      <m:sSupPr>
                        <m:ctrlPr>
                          <a:rPr lang="es-AR" sz="140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es-AR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𝑉</m:t>
                        </m:r>
                      </m:e>
                      <m:sup>
                        <m:r>
                          <a:rPr lang="es-AR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s-AR" sz="14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𝑥</m:t>
                    </m:r>
                    <m:r>
                      <a:rPr lang="es-AR" sz="14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AR" sz="14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𝐼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</m:oMath>
                </m:oMathPara>
              </a14:m>
              <a:endParaRPr lang="es-AR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4884E09-C346-47D3-A34A-C35C394C457B}"/>
                </a:ext>
              </a:extLst>
            </xdr:cNvPr>
            <xdr:cNvSpPr txBox="1"/>
          </xdr:nvSpPr>
          <xdr:spPr>
            <a:xfrm>
              <a:off x="1438275" y="4295775"/>
              <a:ext cx="3192780" cy="2667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AR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"q</a:t>
              </a:r>
              <a:r>
                <a:rPr lang="es-AR" sz="14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= 0,613 Kz x Kzt x Kd x " </a:t>
              </a:r>
              <a:r>
                <a:rPr lang="es-AR" sz="14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𝑉^2 𝑥 𝐼"</a:t>
              </a:r>
              <a:r>
                <a:rPr lang="es-AR" sz="14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"</a:t>
              </a:r>
              <a:endParaRPr lang="es-AR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144780</xdr:colOff>
      <xdr:row>38</xdr:row>
      <xdr:rowOff>15240</xdr:rowOff>
    </xdr:from>
    <xdr:ext cx="3040380" cy="2267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4BE69ACC-272D-477D-90B3-CC2F9F5164C3}"/>
                </a:ext>
              </a:extLst>
            </xdr:cNvPr>
            <xdr:cNvSpPr txBox="1"/>
          </xdr:nvSpPr>
          <xdr:spPr>
            <a:xfrm>
              <a:off x="1571625" y="6096000"/>
              <a:ext cx="3040380" cy="22678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14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𝐺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𝐶𝑝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 −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𝑞𝑖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∗(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𝐺𝐶𝑝𝑖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AR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4BE69ACC-272D-477D-90B3-CC2F9F5164C3}"/>
                </a:ext>
              </a:extLst>
            </xdr:cNvPr>
            <xdr:cNvSpPr txBox="1"/>
          </xdr:nvSpPr>
          <xdr:spPr>
            <a:xfrm>
              <a:off x="1571625" y="6096000"/>
              <a:ext cx="3040380" cy="22678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AR" sz="1400" b="0" i="0">
                  <a:latin typeface="Cambria Math" panose="02040503050406030204" pitchFamily="18" charset="0"/>
                </a:rPr>
                <a:t>𝑝=𝑞∗𝐺∗𝐶𝑝 −𝑞𝑖∗(𝐺𝐶𝑝𝑖)</a:t>
              </a:r>
              <a:endParaRPr lang="es-AR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</xdr:colOff>
      <xdr:row>23</xdr:row>
      <xdr:rowOff>106680</xdr:rowOff>
    </xdr:from>
    <xdr:ext cx="3192780" cy="2667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160E491-5ABE-4EF9-BC1D-D13312C686B3}"/>
                </a:ext>
              </a:extLst>
            </xdr:cNvPr>
            <xdr:cNvSpPr txBox="1"/>
          </xdr:nvSpPr>
          <xdr:spPr>
            <a:xfrm>
              <a:off x="1607820" y="3246120"/>
              <a:ext cx="3192780" cy="2667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AR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q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= 0,613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Kz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x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Kzt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x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Kd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x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sSup>
                      <m:sSupPr>
                        <m:ctrlPr>
                          <a:rPr lang="es-AR" sz="140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es-AR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𝑉</m:t>
                        </m:r>
                      </m:e>
                      <m:sup>
                        <m:r>
                          <a:rPr lang="es-AR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s-AR" sz="14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𝑥</m:t>
                    </m:r>
                    <m:r>
                      <a:rPr lang="es-AR" sz="14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AR" sz="14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𝐼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</m:oMath>
                </m:oMathPara>
              </a14:m>
              <a:endParaRPr lang="es-AR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160E491-5ABE-4EF9-BC1D-D13312C686B3}"/>
                </a:ext>
              </a:extLst>
            </xdr:cNvPr>
            <xdr:cNvSpPr txBox="1"/>
          </xdr:nvSpPr>
          <xdr:spPr>
            <a:xfrm>
              <a:off x="1607820" y="3246120"/>
              <a:ext cx="3192780" cy="2667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AR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"q</a:t>
              </a:r>
              <a:r>
                <a:rPr lang="es-AR" sz="14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= 0,613 Kz x Kzt x Kd x " </a:t>
              </a:r>
              <a:r>
                <a:rPr lang="es-AR" sz="14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𝑉^2 𝑥 𝐼"</a:t>
              </a:r>
              <a:r>
                <a:rPr lang="es-AR" sz="14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"</a:t>
              </a:r>
              <a:endParaRPr lang="es-AR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144780</xdr:colOff>
      <xdr:row>38</xdr:row>
      <xdr:rowOff>15240</xdr:rowOff>
    </xdr:from>
    <xdr:ext cx="3040380" cy="2267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1461770-8635-4655-B868-AF09CCA7DBDE}"/>
                </a:ext>
              </a:extLst>
            </xdr:cNvPr>
            <xdr:cNvSpPr txBox="1"/>
          </xdr:nvSpPr>
          <xdr:spPr>
            <a:xfrm>
              <a:off x="1744980" y="6492240"/>
              <a:ext cx="3040380" cy="22678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14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𝐺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𝐶𝑝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 −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𝑞𝑖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∗(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𝐺𝐶𝑝𝑖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1461770-8635-4655-B868-AF09CCA7DBDE}"/>
                </a:ext>
              </a:extLst>
            </xdr:cNvPr>
            <xdr:cNvSpPr txBox="1"/>
          </xdr:nvSpPr>
          <xdr:spPr>
            <a:xfrm>
              <a:off x="1744980" y="6492240"/>
              <a:ext cx="3040380" cy="22678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AR" sz="1400" b="0" i="0">
                  <a:latin typeface="Cambria Math" panose="02040503050406030204" pitchFamily="18" charset="0"/>
                </a:rPr>
                <a:t>𝑝=𝑞∗𝐺∗𝐶𝑝 −𝑞𝑖∗(𝐺𝐶𝑝𝑖)</a:t>
              </a:r>
              <a:endParaRPr lang="es-A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39F7-9E68-4A7B-AE64-CFDE26430FEC}">
  <dimension ref="A1:W145"/>
  <sheetViews>
    <sheetView showGridLines="0" tabSelected="1" topLeftCell="A15" zoomScaleNormal="100" workbookViewId="0">
      <selection activeCell="B20" sqref="B20"/>
    </sheetView>
  </sheetViews>
  <sheetFormatPr baseColWidth="10" defaultColWidth="11.5546875" defaultRowHeight="13.2" x14ac:dyDescent="0.25"/>
  <cols>
    <col min="1" max="1" width="20.88671875" style="1" customWidth="1"/>
    <col min="2" max="2" width="19.5546875" style="3" customWidth="1"/>
    <col min="3" max="3" width="12.6640625" style="1" customWidth="1"/>
    <col min="4" max="4" width="16" style="1" customWidth="1"/>
    <col min="5" max="5" width="16.44140625" style="1" customWidth="1"/>
    <col min="6" max="6" width="11.6640625" style="1" customWidth="1"/>
    <col min="7" max="9" width="11.5546875" style="1"/>
    <col min="10" max="10" width="12.33203125" style="1" bestFit="1" customWidth="1"/>
    <col min="11" max="16384" width="11.5546875" style="1"/>
  </cols>
  <sheetData>
    <row r="1" spans="1:14" ht="14.4" customHeight="1" x14ac:dyDescent="0.25">
      <c r="A1" s="132" t="s">
        <v>8</v>
      </c>
      <c r="B1" s="133"/>
      <c r="C1" s="133"/>
      <c r="D1" s="133"/>
      <c r="E1" s="133"/>
      <c r="F1" s="134"/>
    </row>
    <row r="2" spans="1:14" ht="14.4" customHeight="1" thickBot="1" x14ac:dyDescent="0.3">
      <c r="A2" s="135"/>
      <c r="B2" s="136"/>
      <c r="C2" s="136"/>
      <c r="D2" s="136"/>
      <c r="E2" s="136"/>
      <c r="F2" s="137"/>
    </row>
    <row r="3" spans="1:14" ht="14.4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" customHeight="1" x14ac:dyDescent="0.25">
      <c r="A4" s="138" t="s">
        <v>92</v>
      </c>
      <c r="B4" s="13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4" customHeight="1" x14ac:dyDescent="0.25">
      <c r="A5" s="60" t="s">
        <v>88</v>
      </c>
      <c r="B5" s="54">
        <v>8.85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4" customHeight="1" x14ac:dyDescent="0.25">
      <c r="A6" s="60" t="s">
        <v>87</v>
      </c>
      <c r="B6" s="54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idden="1" x14ac:dyDescent="0.25">
      <c r="A7" s="60" t="s">
        <v>89</v>
      </c>
      <c r="B7" s="7">
        <v>6</v>
      </c>
    </row>
    <row r="8" spans="1:14" ht="26.4" x14ac:dyDescent="0.25">
      <c r="A8" s="60" t="s">
        <v>90</v>
      </c>
      <c r="B8" s="63">
        <v>3.58</v>
      </c>
    </row>
    <row r="9" spans="1:14" x14ac:dyDescent="0.25">
      <c r="A9" s="60" t="s">
        <v>101</v>
      </c>
      <c r="B9" s="7" t="s">
        <v>135</v>
      </c>
    </row>
    <row r="10" spans="1:14" ht="14.4" hidden="1" x14ac:dyDescent="0.25">
      <c r="A10" s="61" t="s">
        <v>100</v>
      </c>
      <c r="B10" s="55">
        <v>4</v>
      </c>
    </row>
    <row r="11" spans="1:14" hidden="1" x14ac:dyDescent="0.25">
      <c r="A11" s="61" t="s">
        <v>98</v>
      </c>
      <c r="B11" s="54">
        <v>1.4</v>
      </c>
    </row>
    <row r="12" spans="1:14" hidden="1" x14ac:dyDescent="0.25">
      <c r="A12" s="61" t="s">
        <v>99</v>
      </c>
      <c r="B12" s="54">
        <v>1.5</v>
      </c>
    </row>
    <row r="13" spans="1:14" ht="14.4" x14ac:dyDescent="0.3">
      <c r="A13"/>
      <c r="B13"/>
    </row>
    <row r="14" spans="1:14" ht="14.4" x14ac:dyDescent="0.25">
      <c r="A14" s="140" t="s">
        <v>93</v>
      </c>
      <c r="B14" s="140"/>
      <c r="C14" s="141" t="s">
        <v>97</v>
      </c>
      <c r="D14" s="142"/>
    </row>
    <row r="15" spans="1:14" ht="14.4" x14ac:dyDescent="0.25">
      <c r="A15" s="61" t="s">
        <v>91</v>
      </c>
      <c r="B15" s="54">
        <v>45</v>
      </c>
      <c r="C15" s="125" t="s">
        <v>131</v>
      </c>
      <c r="D15" s="126"/>
      <c r="I15" s="59" t="s">
        <v>117</v>
      </c>
    </row>
    <row r="16" spans="1:14" ht="39.6" x14ac:dyDescent="0.25">
      <c r="A16" s="61" t="s">
        <v>94</v>
      </c>
      <c r="B16" s="55">
        <v>0.85</v>
      </c>
      <c r="C16" s="125" t="s">
        <v>79</v>
      </c>
      <c r="D16" s="126"/>
      <c r="I16" s="59" t="s">
        <v>118</v>
      </c>
    </row>
    <row r="17" spans="1:9" ht="14.4" x14ac:dyDescent="0.3">
      <c r="A17" s="61" t="s">
        <v>102</v>
      </c>
      <c r="B17" s="56">
        <v>1</v>
      </c>
      <c r="C17" s="125" t="s">
        <v>96</v>
      </c>
      <c r="D17" s="126"/>
      <c r="I17" s="59" t="s">
        <v>119</v>
      </c>
    </row>
    <row r="18" spans="1:9" ht="14.4" x14ac:dyDescent="0.25">
      <c r="A18" s="61" t="s">
        <v>5</v>
      </c>
      <c r="B18" s="55" t="s">
        <v>6</v>
      </c>
      <c r="C18" s="125"/>
      <c r="D18" s="126"/>
      <c r="I18" s="59" t="s">
        <v>121</v>
      </c>
    </row>
    <row r="19" spans="1:9" ht="26.4" x14ac:dyDescent="0.25">
      <c r="A19" s="61" t="s">
        <v>7</v>
      </c>
      <c r="B19" s="55">
        <v>1</v>
      </c>
      <c r="C19" s="125" t="s">
        <v>79</v>
      </c>
      <c r="D19" s="126"/>
      <c r="I19" s="59" t="s">
        <v>120</v>
      </c>
    </row>
    <row r="20" spans="1:9" ht="26.4" x14ac:dyDescent="0.25">
      <c r="A20" s="61" t="s">
        <v>95</v>
      </c>
      <c r="B20" s="55" t="s">
        <v>126</v>
      </c>
      <c r="C20" s="127"/>
      <c r="D20" s="128"/>
      <c r="I20" s="59">
        <v>5.6</v>
      </c>
    </row>
    <row r="21" spans="1:9" ht="14.4" x14ac:dyDescent="0.3">
      <c r="A21"/>
      <c r="B21"/>
    </row>
    <row r="22" spans="1:9" ht="13.8" thickBot="1" x14ac:dyDescent="0.3">
      <c r="A22" s="4"/>
      <c r="B22" s="2"/>
    </row>
    <row r="23" spans="1:9" ht="13.8" thickBot="1" x14ac:dyDescent="0.3">
      <c r="A23" s="129" t="s">
        <v>14</v>
      </c>
      <c r="B23" s="130"/>
      <c r="C23" s="130"/>
      <c r="D23" s="130"/>
      <c r="E23" s="130"/>
      <c r="F23" s="131"/>
    </row>
    <row r="24" spans="1:9" x14ac:dyDescent="0.25">
      <c r="A24" s="4"/>
      <c r="B24" s="2"/>
    </row>
    <row r="25" spans="1:9" x14ac:dyDescent="0.25">
      <c r="A25" s="4"/>
      <c r="B25" s="2"/>
    </row>
    <row r="26" spans="1:9" x14ac:dyDescent="0.25">
      <c r="A26" s="4"/>
      <c r="B26" s="2"/>
    </row>
    <row r="28" spans="1:9" x14ac:dyDescent="0.25">
      <c r="A28" s="92" t="s">
        <v>13</v>
      </c>
      <c r="B28" s="92"/>
      <c r="C28" s="92"/>
      <c r="D28" s="92" t="s">
        <v>14</v>
      </c>
      <c r="E28" s="92"/>
      <c r="I28" s="59" t="s">
        <v>122</v>
      </c>
    </row>
    <row r="29" spans="1:9" x14ac:dyDescent="0.25">
      <c r="A29" s="79" t="s">
        <v>12</v>
      </c>
      <c r="B29" s="6" t="s">
        <v>10</v>
      </c>
      <c r="C29" s="6" t="s">
        <v>11</v>
      </c>
      <c r="D29" s="124" t="s">
        <v>16</v>
      </c>
      <c r="E29" s="124"/>
    </row>
    <row r="30" spans="1:9" x14ac:dyDescent="0.25">
      <c r="A30" s="79"/>
      <c r="B30" s="6" t="s">
        <v>9</v>
      </c>
      <c r="C30" s="6" t="str">
        <f>B20</f>
        <v>B</v>
      </c>
      <c r="D30" s="79" t="s">
        <v>15</v>
      </c>
      <c r="E30" s="79"/>
    </row>
    <row r="31" spans="1:9" hidden="1" x14ac:dyDescent="0.25">
      <c r="A31" s="5" t="s">
        <v>1</v>
      </c>
      <c r="B31" s="7" t="s">
        <v>0</v>
      </c>
      <c r="C31" s="53">
        <v>0.87</v>
      </c>
      <c r="D31" s="91">
        <f>0.613*C31*$B$17*$B$16*$B$15^2*$B$19</f>
        <v>917.95983749999982</v>
      </c>
      <c r="E31" s="91"/>
    </row>
    <row r="32" spans="1:9" hidden="1" x14ac:dyDescent="0.25">
      <c r="A32" s="5" t="s">
        <v>2</v>
      </c>
      <c r="B32" s="7">
        <v>6.4</v>
      </c>
      <c r="C32" s="53">
        <v>0.91100000000000003</v>
      </c>
      <c r="D32" s="91">
        <f t="shared" ref="D32:D35" si="0">0.613*C32*$B$17*$B$16*$B$15^2*$B$19</f>
        <v>961.22001375000002</v>
      </c>
      <c r="E32" s="91"/>
    </row>
    <row r="33" spans="1:9" x14ac:dyDescent="0.25">
      <c r="A33" s="38" t="s">
        <v>58</v>
      </c>
      <c r="B33" s="65">
        <f>B8</f>
        <v>3.58</v>
      </c>
      <c r="C33" s="7">
        <v>0.59</v>
      </c>
      <c r="D33" s="91">
        <f t="shared" si="0"/>
        <v>622.52448750000008</v>
      </c>
      <c r="E33" s="91"/>
      <c r="F33" s="62" t="s">
        <v>33</v>
      </c>
    </row>
    <row r="34" spans="1:9" hidden="1" x14ac:dyDescent="0.25">
      <c r="A34" s="5" t="s">
        <v>3</v>
      </c>
      <c r="B34" s="7">
        <v>7.5</v>
      </c>
      <c r="C34" s="53">
        <v>0.94</v>
      </c>
      <c r="D34" s="91">
        <f t="shared" si="0"/>
        <v>991.81867499999998</v>
      </c>
      <c r="E34" s="91"/>
    </row>
    <row r="35" spans="1:9" hidden="1" x14ac:dyDescent="0.25">
      <c r="A35" s="5" t="s">
        <v>4</v>
      </c>
      <c r="B35" s="7">
        <v>7.9</v>
      </c>
      <c r="C35" s="53">
        <v>0.95</v>
      </c>
      <c r="D35" s="91">
        <f t="shared" si="0"/>
        <v>1002.3699374999999</v>
      </c>
      <c r="E35" s="91"/>
    </row>
    <row r="36" spans="1:9" ht="13.8" thickBot="1" x14ac:dyDescent="0.3"/>
    <row r="37" spans="1:9" ht="13.8" thickBot="1" x14ac:dyDescent="0.3">
      <c r="A37" s="120" t="s">
        <v>17</v>
      </c>
      <c r="B37" s="121"/>
      <c r="C37" s="121"/>
      <c r="D37" s="121"/>
      <c r="E37" s="121"/>
      <c r="F37" s="122"/>
    </row>
    <row r="38" spans="1:9" x14ac:dyDescent="0.25">
      <c r="B38" s="8"/>
      <c r="C38" s="8"/>
      <c r="D38" s="8"/>
      <c r="E38" s="8"/>
      <c r="F38" s="8"/>
      <c r="G38" s="8"/>
      <c r="H38" s="8"/>
    </row>
    <row r="39" spans="1:9" x14ac:dyDescent="0.25">
      <c r="B39" s="8"/>
      <c r="C39" s="8"/>
      <c r="D39" s="8"/>
      <c r="E39" s="8"/>
      <c r="F39" s="8"/>
      <c r="G39" s="8"/>
      <c r="H39" s="8"/>
    </row>
    <row r="40" spans="1:9" x14ac:dyDescent="0.25">
      <c r="B40" s="8"/>
      <c r="C40" s="8"/>
      <c r="D40" s="8"/>
      <c r="E40" s="8"/>
      <c r="F40" s="8"/>
      <c r="G40" s="8"/>
      <c r="H40" s="8"/>
    </row>
    <row r="42" spans="1:9" x14ac:dyDescent="0.25">
      <c r="A42" s="123" t="s">
        <v>133</v>
      </c>
      <c r="B42" s="123"/>
      <c r="C42" s="123"/>
      <c r="D42" s="123"/>
      <c r="E42" s="123"/>
    </row>
    <row r="43" spans="1:9" x14ac:dyDescent="0.25">
      <c r="A43" s="25" t="s">
        <v>18</v>
      </c>
      <c r="B43" s="25" t="s">
        <v>19</v>
      </c>
      <c r="C43" s="82" t="s">
        <v>20</v>
      </c>
      <c r="D43" s="79" t="s">
        <v>22</v>
      </c>
      <c r="E43" s="79" t="s">
        <v>21</v>
      </c>
    </row>
    <row r="44" spans="1:9" x14ac:dyDescent="0.25">
      <c r="A44" s="24" t="s">
        <v>9</v>
      </c>
      <c r="B44" s="24" t="s">
        <v>9</v>
      </c>
      <c r="C44" s="82"/>
      <c r="D44" s="79"/>
      <c r="E44" s="79"/>
    </row>
    <row r="45" spans="1:9" x14ac:dyDescent="0.25">
      <c r="A45" s="31">
        <f>B8</f>
        <v>3.58</v>
      </c>
      <c r="B45" s="31">
        <f>B5</f>
        <v>8.85</v>
      </c>
      <c r="C45" s="27">
        <f>+A45/B45</f>
        <v>0.40451977401129946</v>
      </c>
      <c r="D45" s="31" t="str">
        <f>+IF(C45&lt;1.4, "Rígida", "Flexible")</f>
        <v>Rígida</v>
      </c>
      <c r="E45" s="31">
        <f>+IF(D45="Rígida", 0.85, "Ver 5.8")</f>
        <v>0.85</v>
      </c>
    </row>
    <row r="46" spans="1:9" x14ac:dyDescent="0.25">
      <c r="B46" s="1"/>
    </row>
    <row r="47" spans="1:9" hidden="1" x14ac:dyDescent="0.25">
      <c r="A47" s="92" t="s">
        <v>35</v>
      </c>
      <c r="B47" s="92"/>
      <c r="C47" s="92"/>
      <c r="D47" s="92"/>
      <c r="E47" s="92"/>
      <c r="F47" s="92"/>
      <c r="I47" s="59" t="s">
        <v>123</v>
      </c>
    </row>
    <row r="48" spans="1:9" hidden="1" x14ac:dyDescent="0.25">
      <c r="A48" s="111" t="s">
        <v>23</v>
      </c>
      <c r="B48" s="112"/>
      <c r="C48" s="113"/>
      <c r="D48" s="66" t="s">
        <v>36</v>
      </c>
      <c r="E48" s="66"/>
      <c r="F48" s="39" t="s">
        <v>34</v>
      </c>
    </row>
    <row r="49" spans="1:9" hidden="1" x14ac:dyDescent="0.25">
      <c r="A49" s="9" t="s">
        <v>29</v>
      </c>
      <c r="B49" s="114" t="s">
        <v>37</v>
      </c>
      <c r="C49" s="115"/>
      <c r="D49" s="26" t="s">
        <v>28</v>
      </c>
      <c r="E49" s="26" t="s">
        <v>30</v>
      </c>
      <c r="F49" s="26" t="s">
        <v>31</v>
      </c>
    </row>
    <row r="50" spans="1:9" hidden="1" x14ac:dyDescent="0.25">
      <c r="A50" s="10" t="s">
        <v>24</v>
      </c>
      <c r="B50" s="116" t="s">
        <v>38</v>
      </c>
      <c r="C50" s="117"/>
      <c r="D50" s="11" t="s">
        <v>27</v>
      </c>
      <c r="E50" s="34">
        <v>0.8</v>
      </c>
      <c r="F50" s="11" t="s">
        <v>32</v>
      </c>
    </row>
    <row r="51" spans="1:9" hidden="1" x14ac:dyDescent="0.25">
      <c r="A51" s="85" t="s">
        <v>25</v>
      </c>
      <c r="B51" s="102" t="s">
        <v>39</v>
      </c>
      <c r="C51" s="103"/>
      <c r="D51" s="31">
        <f>B11/B12</f>
        <v>0.93333333333333324</v>
      </c>
      <c r="E51" s="7">
        <v>-0.27500000000000002</v>
      </c>
      <c r="F51" s="118" t="s">
        <v>33</v>
      </c>
    </row>
    <row r="52" spans="1:9" hidden="1" x14ac:dyDescent="0.25">
      <c r="A52" s="87"/>
      <c r="B52" s="102" t="s">
        <v>40</v>
      </c>
      <c r="C52" s="103"/>
      <c r="D52" s="31">
        <f>1/D51</f>
        <v>1.0714285714285716</v>
      </c>
      <c r="E52" s="7">
        <v>-0.5</v>
      </c>
      <c r="F52" s="119"/>
    </row>
    <row r="53" spans="1:9" hidden="1" x14ac:dyDescent="0.25">
      <c r="A53" s="5" t="s">
        <v>26</v>
      </c>
      <c r="B53" s="102" t="s">
        <v>38</v>
      </c>
      <c r="C53" s="103"/>
      <c r="D53" s="31" t="s">
        <v>27</v>
      </c>
      <c r="E53" s="7">
        <v>-0.7</v>
      </c>
      <c r="F53" s="31" t="s">
        <v>33</v>
      </c>
    </row>
    <row r="54" spans="1:9" hidden="1" x14ac:dyDescent="0.25"/>
    <row r="55" spans="1:9" x14ac:dyDescent="0.25">
      <c r="A55" s="104" t="s">
        <v>41</v>
      </c>
      <c r="B55" s="105"/>
      <c r="C55" s="105"/>
      <c r="D55" s="105"/>
      <c r="E55" s="106"/>
      <c r="I55" s="59" t="s">
        <v>124</v>
      </c>
    </row>
    <row r="56" spans="1:9" x14ac:dyDescent="0.25">
      <c r="A56" s="107" t="s">
        <v>42</v>
      </c>
      <c r="B56" s="107" t="s">
        <v>43</v>
      </c>
      <c r="C56" s="108" t="s">
        <v>44</v>
      </c>
      <c r="D56" s="109"/>
      <c r="E56" s="110"/>
    </row>
    <row r="57" spans="1:9" ht="14.4" customHeight="1" x14ac:dyDescent="0.25">
      <c r="A57" s="80"/>
      <c r="B57" s="80"/>
      <c r="C57" s="108" t="str">
        <f>B9</f>
        <v>7,93º</v>
      </c>
      <c r="D57" s="109"/>
      <c r="E57" s="110"/>
    </row>
    <row r="58" spans="1:9" x14ac:dyDescent="0.25">
      <c r="A58" s="85" t="s">
        <v>3</v>
      </c>
      <c r="B58" s="88">
        <f>B8/B5</f>
        <v>0.40451977401129946</v>
      </c>
      <c r="C58" s="31" t="s">
        <v>84</v>
      </c>
      <c r="D58" s="99">
        <v>-0.9</v>
      </c>
      <c r="E58" s="100"/>
    </row>
    <row r="59" spans="1:9" x14ac:dyDescent="0.25">
      <c r="A59" s="87"/>
      <c r="B59" s="90"/>
      <c r="C59" s="31" t="s">
        <v>85</v>
      </c>
      <c r="D59" s="99">
        <v>-0.5</v>
      </c>
      <c r="E59" s="100"/>
    </row>
    <row r="60" spans="1:9" x14ac:dyDescent="0.25">
      <c r="A60" s="28" t="s">
        <v>2</v>
      </c>
      <c r="B60" s="32" t="s">
        <v>79</v>
      </c>
      <c r="C60" s="31" t="s">
        <v>79</v>
      </c>
      <c r="D60" s="101">
        <v>0.8</v>
      </c>
      <c r="E60" s="101"/>
    </row>
    <row r="61" spans="1:9" hidden="1" x14ac:dyDescent="0.25"/>
    <row r="62" spans="1:9" hidden="1" x14ac:dyDescent="0.25">
      <c r="A62" s="92" t="s">
        <v>45</v>
      </c>
      <c r="B62" s="92"/>
      <c r="C62" s="92"/>
      <c r="D62" s="92"/>
      <c r="E62" s="92"/>
      <c r="F62" s="92"/>
      <c r="I62" s="59" t="s">
        <v>124</v>
      </c>
    </row>
    <row r="63" spans="1:9" ht="14.4" hidden="1" customHeight="1" x14ac:dyDescent="0.25">
      <c r="A63" s="79" t="s">
        <v>29</v>
      </c>
      <c r="B63" s="79" t="s">
        <v>43</v>
      </c>
      <c r="C63" s="79" t="s">
        <v>46</v>
      </c>
      <c r="D63" s="79"/>
      <c r="E63" s="79"/>
      <c r="F63" s="79" t="s">
        <v>30</v>
      </c>
    </row>
    <row r="64" spans="1:9" hidden="1" x14ac:dyDescent="0.25">
      <c r="A64" s="79"/>
      <c r="B64" s="79"/>
      <c r="C64" s="79"/>
      <c r="D64" s="79"/>
      <c r="E64" s="79"/>
      <c r="F64" s="79"/>
    </row>
    <row r="65" spans="1:9" hidden="1" x14ac:dyDescent="0.25">
      <c r="A65" s="96" t="s">
        <v>3</v>
      </c>
      <c r="B65" s="97">
        <f>B8/B6</f>
        <v>0.35799999999999998</v>
      </c>
      <c r="C65" s="98" t="s">
        <v>47</v>
      </c>
      <c r="D65" s="98"/>
      <c r="E65" s="98"/>
      <c r="F65" s="54">
        <v>-0.9</v>
      </c>
    </row>
    <row r="66" spans="1:9" hidden="1" x14ac:dyDescent="0.25">
      <c r="A66" s="96"/>
      <c r="B66" s="97"/>
      <c r="C66" s="98" t="s">
        <v>48</v>
      </c>
      <c r="D66" s="98"/>
      <c r="E66" s="98"/>
      <c r="F66" s="54">
        <v>-0.5</v>
      </c>
    </row>
    <row r="67" spans="1:9" hidden="1" x14ac:dyDescent="0.25">
      <c r="A67" s="96"/>
      <c r="B67" s="97"/>
      <c r="C67" s="98" t="s">
        <v>49</v>
      </c>
      <c r="D67" s="98"/>
      <c r="E67" s="98"/>
      <c r="F67" s="54">
        <v>-0.3</v>
      </c>
    </row>
    <row r="68" spans="1:9" x14ac:dyDescent="0.25">
      <c r="A68" s="2"/>
      <c r="B68" s="49"/>
      <c r="C68" s="3"/>
      <c r="D68" s="3"/>
      <c r="E68" s="3"/>
      <c r="F68" s="2"/>
    </row>
    <row r="69" spans="1:9" x14ac:dyDescent="0.25">
      <c r="A69" s="92" t="s">
        <v>132</v>
      </c>
      <c r="B69" s="92"/>
      <c r="C69" s="92"/>
      <c r="D69" s="92"/>
      <c r="E69" s="92"/>
      <c r="F69" s="92"/>
    </row>
    <row r="70" spans="1:9" ht="13.8" x14ac:dyDescent="0.25">
      <c r="A70" s="28" t="s">
        <v>104</v>
      </c>
      <c r="B70" s="93" t="s">
        <v>105</v>
      </c>
      <c r="C70" s="93"/>
      <c r="D70" s="93"/>
      <c r="E70" s="93"/>
      <c r="F70" s="93"/>
      <c r="I70" s="59" t="s">
        <v>125</v>
      </c>
    </row>
    <row r="71" spans="1:9" x14ac:dyDescent="0.25">
      <c r="A71" s="28" t="s">
        <v>128</v>
      </c>
      <c r="B71" s="93">
        <v>0</v>
      </c>
      <c r="C71" s="93"/>
      <c r="D71" s="93"/>
      <c r="E71" s="93"/>
      <c r="F71" s="93"/>
      <c r="I71" s="59"/>
    </row>
    <row r="73" spans="1:9" ht="18" customHeight="1" x14ac:dyDescent="0.25">
      <c r="A73" s="94" t="s">
        <v>50</v>
      </c>
      <c r="B73" s="94"/>
      <c r="C73" s="94"/>
      <c r="D73" s="94"/>
      <c r="E73" s="94"/>
      <c r="F73" s="94"/>
    </row>
    <row r="74" spans="1:9" ht="18" customHeight="1" x14ac:dyDescent="0.25">
      <c r="A74" s="80" t="s">
        <v>29</v>
      </c>
      <c r="B74" s="81" t="s">
        <v>80</v>
      </c>
      <c r="C74" s="81" t="s">
        <v>51</v>
      </c>
      <c r="D74" s="95" t="s">
        <v>30</v>
      </c>
      <c r="E74" s="80" t="s">
        <v>52</v>
      </c>
      <c r="F74" s="80"/>
    </row>
    <row r="75" spans="1:9" ht="18" customHeight="1" x14ac:dyDescent="0.25">
      <c r="A75" s="79"/>
      <c r="B75" s="82"/>
      <c r="C75" s="82"/>
      <c r="D75" s="80"/>
      <c r="E75" s="25" t="s">
        <v>53</v>
      </c>
      <c r="F75" s="25" t="s">
        <v>54</v>
      </c>
    </row>
    <row r="76" spans="1:9" ht="18" hidden="1" customHeight="1" x14ac:dyDescent="0.25">
      <c r="A76" s="85" t="s">
        <v>24</v>
      </c>
      <c r="B76" s="31" t="s">
        <v>55</v>
      </c>
      <c r="C76" s="27">
        <f>D31</f>
        <v>917.95983749999982</v>
      </c>
      <c r="D76" s="27">
        <f>E50</f>
        <v>0.8</v>
      </c>
      <c r="E76" s="27">
        <f>+(C76*0.85*D76)-(J85*0.18)</f>
        <v>512.1582817499999</v>
      </c>
      <c r="F76" s="27">
        <f t="shared" ref="F76:F81" si="1">+(C76*0.85*D76)-($J$85*-0.18)</f>
        <v>736.26709724999989</v>
      </c>
    </row>
    <row r="77" spans="1:9" ht="18" hidden="1" customHeight="1" x14ac:dyDescent="0.25">
      <c r="A77" s="87"/>
      <c r="B77" s="31">
        <f>B32</f>
        <v>6.4</v>
      </c>
      <c r="C77" s="27">
        <f>D32</f>
        <v>961.22001375000002</v>
      </c>
      <c r="D77" s="27">
        <f>E50</f>
        <v>0.8</v>
      </c>
      <c r="E77" s="27">
        <f>+(C77*0.85*D77)-(J85*0.18)</f>
        <v>541.57520160000001</v>
      </c>
      <c r="F77" s="27">
        <f t="shared" si="1"/>
        <v>765.68401710000001</v>
      </c>
    </row>
    <row r="78" spans="1:9" ht="18" hidden="1" customHeight="1" x14ac:dyDescent="0.25">
      <c r="A78" s="28" t="s">
        <v>25</v>
      </c>
      <c r="B78" s="31" t="s">
        <v>38</v>
      </c>
      <c r="C78" s="27">
        <f>$D$33</f>
        <v>622.52448750000008</v>
      </c>
      <c r="D78" s="27">
        <f>E52</f>
        <v>-0.5</v>
      </c>
      <c r="E78" s="27">
        <f>+(C78*0.85*D78)-(J85*0.18)</f>
        <v>-376.62731493750005</v>
      </c>
      <c r="F78" s="27">
        <f t="shared" si="1"/>
        <v>-152.51849943750005</v>
      </c>
    </row>
    <row r="79" spans="1:9" ht="18" hidden="1" customHeight="1" x14ac:dyDescent="0.25">
      <c r="A79" s="28" t="s">
        <v>56</v>
      </c>
      <c r="B79" s="31" t="s">
        <v>38</v>
      </c>
      <c r="C79" s="27">
        <f t="shared" ref="C79:C83" si="2">$D$33</f>
        <v>622.52448750000008</v>
      </c>
      <c r="D79" s="27">
        <f>E53</f>
        <v>-0.7</v>
      </c>
      <c r="E79" s="27">
        <f>+(C79*0.85*D79)-(J85*0.18)</f>
        <v>-482.45647781250005</v>
      </c>
      <c r="F79" s="27">
        <f t="shared" si="1"/>
        <v>-258.34766231250006</v>
      </c>
    </row>
    <row r="80" spans="1:9" ht="18" customHeight="1" x14ac:dyDescent="0.3">
      <c r="A80" s="85" t="s">
        <v>3</v>
      </c>
      <c r="B80" s="35" t="s">
        <v>103</v>
      </c>
      <c r="C80" s="27">
        <f t="shared" si="2"/>
        <v>622.52448750000008</v>
      </c>
      <c r="D80" s="27">
        <f>D58</f>
        <v>-0.9</v>
      </c>
      <c r="E80" s="27">
        <f>+(C80*0.85*D80)-($J$85*0.18)</f>
        <v>-588.28564068750018</v>
      </c>
      <c r="F80" s="27">
        <f t="shared" si="1"/>
        <v>-364.17682518750013</v>
      </c>
    </row>
    <row r="81" spans="1:10" ht="18" customHeight="1" x14ac:dyDescent="0.3">
      <c r="A81" s="87"/>
      <c r="B81" s="48" t="s">
        <v>85</v>
      </c>
      <c r="C81" s="27">
        <f t="shared" si="2"/>
        <v>622.52448750000008</v>
      </c>
      <c r="D81" s="27">
        <f>D59</f>
        <v>-0.5</v>
      </c>
      <c r="E81" s="27">
        <f>+(C81*0.85*D81)-($J$85*0.18)</f>
        <v>-376.62731493750005</v>
      </c>
      <c r="F81" s="27">
        <f t="shared" si="1"/>
        <v>-152.51849943750005</v>
      </c>
    </row>
    <row r="82" spans="1:10" ht="18" customHeight="1" x14ac:dyDescent="0.3">
      <c r="A82" s="72" t="s">
        <v>2</v>
      </c>
      <c r="B82" s="35" t="s">
        <v>129</v>
      </c>
      <c r="C82" s="27">
        <f t="shared" si="2"/>
        <v>622.52448750000008</v>
      </c>
      <c r="D82" s="27">
        <f>D58</f>
        <v>-0.9</v>
      </c>
      <c r="E82" s="91">
        <f>+(C82*0.85*D82)</f>
        <v>-476.23123293750012</v>
      </c>
      <c r="F82" s="91"/>
    </row>
    <row r="83" spans="1:10" ht="18" customHeight="1" x14ac:dyDescent="0.3">
      <c r="A83" s="72"/>
      <c r="B83" s="35" t="s">
        <v>130</v>
      </c>
      <c r="C83" s="27">
        <f t="shared" si="2"/>
        <v>622.52448750000008</v>
      </c>
      <c r="D83" s="27">
        <f>D60</f>
        <v>0.8</v>
      </c>
      <c r="E83" s="91">
        <f>+(C83*0.85*D83)</f>
        <v>423.31665150000009</v>
      </c>
      <c r="F83" s="91"/>
    </row>
    <row r="84" spans="1:10" ht="18" customHeight="1" thickBot="1" x14ac:dyDescent="0.35">
      <c r="A84" s="57"/>
      <c r="B84" s="64"/>
      <c r="C84" s="58"/>
      <c r="D84" s="58"/>
      <c r="E84" s="58"/>
      <c r="F84" s="58"/>
    </row>
    <row r="85" spans="1:10" ht="18" customHeight="1" thickBot="1" x14ac:dyDescent="0.3">
      <c r="I85" s="13" t="s">
        <v>33</v>
      </c>
      <c r="J85" s="36">
        <f>D33</f>
        <v>622.52448750000008</v>
      </c>
    </row>
    <row r="86" spans="1:10" ht="18" customHeight="1" x14ac:dyDescent="0.25">
      <c r="A86" s="92" t="s">
        <v>57</v>
      </c>
      <c r="B86" s="92"/>
      <c r="C86" s="92"/>
      <c r="D86" s="92"/>
      <c r="E86" s="92"/>
      <c r="F86" s="92"/>
    </row>
    <row r="87" spans="1:10" ht="18" customHeight="1" x14ac:dyDescent="0.25">
      <c r="A87" s="80" t="s">
        <v>29</v>
      </c>
      <c r="B87" s="81" t="s">
        <v>86</v>
      </c>
      <c r="C87" s="81" t="s">
        <v>51</v>
      </c>
      <c r="D87" s="80" t="s">
        <v>30</v>
      </c>
      <c r="E87" s="83" t="s">
        <v>52</v>
      </c>
      <c r="F87" s="84"/>
    </row>
    <row r="88" spans="1:10" ht="18" customHeight="1" x14ac:dyDescent="0.25">
      <c r="A88" s="79"/>
      <c r="B88" s="82"/>
      <c r="C88" s="82"/>
      <c r="D88" s="79"/>
      <c r="E88" s="25" t="s">
        <v>53</v>
      </c>
      <c r="F88" s="25" t="s">
        <v>54</v>
      </c>
    </row>
    <row r="89" spans="1:10" ht="18" customHeight="1" x14ac:dyDescent="0.25">
      <c r="A89" s="85" t="s">
        <v>24</v>
      </c>
      <c r="B89" s="31" t="str">
        <f>B31</f>
        <v>0-5</v>
      </c>
      <c r="C89" s="27">
        <f>D31</f>
        <v>917.95983749999982</v>
      </c>
      <c r="D89" s="88">
        <f>E50</f>
        <v>0.8</v>
      </c>
      <c r="E89" s="27">
        <f>+(C89*0.85*$D$89)-($J$85*0.18)</f>
        <v>512.1582817499999</v>
      </c>
      <c r="F89" s="27">
        <f>+(C89*0.85*$D$89)-($J$85*-0.18)</f>
        <v>736.26709724999989</v>
      </c>
    </row>
    <row r="90" spans="1:10" ht="18" customHeight="1" x14ac:dyDescent="0.25">
      <c r="A90" s="86"/>
      <c r="B90" s="31">
        <f>B32</f>
        <v>6.4</v>
      </c>
      <c r="C90" s="27">
        <f>D32</f>
        <v>961.22001375000002</v>
      </c>
      <c r="D90" s="89"/>
      <c r="E90" s="27">
        <f t="shared" ref="E90:E93" si="3">+(C90*0.85*$D$89)-($J$85*0.18)</f>
        <v>541.57520160000001</v>
      </c>
      <c r="F90" s="27">
        <f t="shared" ref="F90:F93" si="4">+(C90*0.85*$D$89)-($J$85*-0.18)</f>
        <v>765.68401710000001</v>
      </c>
    </row>
    <row r="91" spans="1:10" ht="18" customHeight="1" x14ac:dyDescent="0.25">
      <c r="A91" s="86"/>
      <c r="B91" s="31">
        <f>B33</f>
        <v>3.58</v>
      </c>
      <c r="C91" s="27">
        <f>D33</f>
        <v>622.52448750000008</v>
      </c>
      <c r="D91" s="89"/>
      <c r="E91" s="27">
        <f t="shared" si="3"/>
        <v>311.2622437500001</v>
      </c>
      <c r="F91" s="27">
        <f t="shared" si="4"/>
        <v>535.37105925000014</v>
      </c>
    </row>
    <row r="92" spans="1:10" ht="18" customHeight="1" x14ac:dyDescent="0.25">
      <c r="A92" s="86"/>
      <c r="B92" s="31">
        <f>B34</f>
        <v>7.5</v>
      </c>
      <c r="C92" s="27">
        <f>D34</f>
        <v>991.81867499999998</v>
      </c>
      <c r="D92" s="89"/>
      <c r="E92" s="27">
        <f t="shared" si="3"/>
        <v>562.38229124999998</v>
      </c>
      <c r="F92" s="27">
        <f t="shared" si="4"/>
        <v>786.49110674999997</v>
      </c>
    </row>
    <row r="93" spans="1:10" ht="18" customHeight="1" x14ac:dyDescent="0.25">
      <c r="A93" s="87"/>
      <c r="B93" s="31">
        <f>B35</f>
        <v>7.9</v>
      </c>
      <c r="C93" s="27">
        <f>D35</f>
        <v>1002.3699374999999</v>
      </c>
      <c r="D93" s="90"/>
      <c r="E93" s="27">
        <f t="shared" si="3"/>
        <v>569.55714974999989</v>
      </c>
      <c r="F93" s="27">
        <f t="shared" si="4"/>
        <v>793.66596524999989</v>
      </c>
    </row>
    <row r="94" spans="1:10" ht="18" customHeight="1" x14ac:dyDescent="0.25">
      <c r="A94" s="15" t="s">
        <v>25</v>
      </c>
      <c r="B94" s="31" t="s">
        <v>38</v>
      </c>
      <c r="C94" s="27">
        <f>J85</f>
        <v>622.52448750000008</v>
      </c>
      <c r="D94" s="47">
        <f>E51</f>
        <v>-0.27500000000000002</v>
      </c>
      <c r="E94" s="27">
        <f t="shared" ref="E94:E96" si="5">+(C94*0.85*D94)-($J$85*0.18)</f>
        <v>-257.56950670312506</v>
      </c>
      <c r="F94" s="27">
        <f>+(C94*0.85*D94)-($J$85*-0.18)</f>
        <v>-33.460691203125023</v>
      </c>
    </row>
    <row r="95" spans="1:10" ht="18" customHeight="1" x14ac:dyDescent="0.25">
      <c r="A95" s="15" t="s">
        <v>26</v>
      </c>
      <c r="B95" s="31" t="s">
        <v>38</v>
      </c>
      <c r="C95" s="27">
        <f>J85</f>
        <v>622.52448750000008</v>
      </c>
      <c r="D95" s="27">
        <f>E53</f>
        <v>-0.7</v>
      </c>
      <c r="E95" s="27">
        <f t="shared" si="5"/>
        <v>-482.45647781250005</v>
      </c>
      <c r="F95" s="27">
        <f t="shared" ref="F95:F98" si="6">+(C95*0.85*D95)-($J$85*-0.18)</f>
        <v>-258.34766231250006</v>
      </c>
    </row>
    <row r="96" spans="1:10" ht="18" customHeight="1" x14ac:dyDescent="0.25">
      <c r="A96" s="72" t="s">
        <v>3</v>
      </c>
      <c r="B96" s="31" t="s">
        <v>47</v>
      </c>
      <c r="C96" s="27">
        <f>J85</f>
        <v>622.52448750000008</v>
      </c>
      <c r="D96" s="27">
        <f>F65</f>
        <v>-0.9</v>
      </c>
      <c r="E96" s="27">
        <f t="shared" si="5"/>
        <v>-588.28564068750018</v>
      </c>
      <c r="F96" s="27">
        <f t="shared" si="6"/>
        <v>-364.17682518750013</v>
      </c>
    </row>
    <row r="97" spans="1:23" ht="18" customHeight="1" x14ac:dyDescent="0.25">
      <c r="A97" s="72"/>
      <c r="B97" s="31" t="s">
        <v>48</v>
      </c>
      <c r="C97" s="27">
        <f>J85</f>
        <v>622.52448750000008</v>
      </c>
      <c r="D97" s="27">
        <f>F66</f>
        <v>-0.5</v>
      </c>
      <c r="E97" s="27">
        <f>+(C97*0.85*D97)-($J$85*0.18)</f>
        <v>-376.62731493750005</v>
      </c>
      <c r="F97" s="27">
        <f t="shared" si="6"/>
        <v>-152.51849943750005</v>
      </c>
    </row>
    <row r="98" spans="1:23" ht="18" customHeight="1" x14ac:dyDescent="0.25">
      <c r="A98" s="72"/>
      <c r="B98" s="31" t="s">
        <v>49</v>
      </c>
      <c r="C98" s="27">
        <f>J85</f>
        <v>622.52448750000008</v>
      </c>
      <c r="D98" s="27">
        <f>F67</f>
        <v>-0.3</v>
      </c>
      <c r="E98" s="27">
        <f>+(C98*0.85*D98)-($J$85*0.18)</f>
        <v>-270.79815206250004</v>
      </c>
      <c r="F98" s="27">
        <f t="shared" si="6"/>
        <v>-46.689336562500003</v>
      </c>
    </row>
    <row r="99" spans="1:23" ht="18" customHeight="1" x14ac:dyDescent="0.25">
      <c r="A99" s="57"/>
      <c r="C99" s="58"/>
      <c r="D99" s="58"/>
      <c r="E99" s="58"/>
      <c r="F99" s="58"/>
    </row>
    <row r="101" spans="1:23" x14ac:dyDescent="0.25">
      <c r="A101" s="73" t="s">
        <v>82</v>
      </c>
      <c r="B101" s="74"/>
      <c r="C101" s="74"/>
      <c r="D101" s="74"/>
      <c r="E101" s="74"/>
      <c r="F101" s="74"/>
      <c r="G101" s="37"/>
    </row>
    <row r="102" spans="1:23" ht="14.4" customHeight="1" x14ac:dyDescent="0.3">
      <c r="A102" s="75" t="s">
        <v>81</v>
      </c>
      <c r="B102" s="76"/>
      <c r="C102" s="76"/>
      <c r="D102" s="76"/>
      <c r="E102" s="76"/>
      <c r="F102" s="76"/>
      <c r="G102" s="77"/>
      <c r="I102" s="78" t="s">
        <v>83</v>
      </c>
      <c r="J102" s="78"/>
      <c r="K102" s="78"/>
      <c r="L102" s="78"/>
      <c r="M102" s="78"/>
      <c r="N102" s="78"/>
      <c r="O102" s="78"/>
      <c r="R102"/>
      <c r="S102"/>
      <c r="T102"/>
    </row>
    <row r="103" spans="1:23" x14ac:dyDescent="0.25">
      <c r="A103" s="79" t="s">
        <v>29</v>
      </c>
      <c r="B103" s="79" t="s">
        <v>75</v>
      </c>
      <c r="C103" s="16" t="s">
        <v>76</v>
      </c>
      <c r="D103" s="16" t="s">
        <v>77</v>
      </c>
      <c r="E103" s="79" t="s">
        <v>59</v>
      </c>
      <c r="F103" s="79"/>
      <c r="G103" s="79"/>
      <c r="I103" s="68" t="s">
        <v>69</v>
      </c>
      <c r="J103" s="66" t="s">
        <v>107</v>
      </c>
      <c r="K103" s="66"/>
      <c r="L103" s="66" t="s">
        <v>62</v>
      </c>
      <c r="M103" s="66"/>
      <c r="N103" s="66" t="s">
        <v>63</v>
      </c>
      <c r="O103" s="66"/>
      <c r="R103" s="67" t="s">
        <v>116</v>
      </c>
      <c r="S103" s="67"/>
      <c r="T103" s="67"/>
      <c r="U103" s="67"/>
      <c r="V103" s="67"/>
      <c r="W103" s="67"/>
    </row>
    <row r="104" spans="1:23" x14ac:dyDescent="0.25">
      <c r="A104" s="79"/>
      <c r="B104" s="79"/>
      <c r="C104" s="17" t="s">
        <v>78</v>
      </c>
      <c r="D104" s="17" t="s">
        <v>78</v>
      </c>
      <c r="E104" s="79"/>
      <c r="F104" s="79"/>
      <c r="G104" s="79"/>
      <c r="I104" s="68"/>
      <c r="J104" s="50" t="s">
        <v>109</v>
      </c>
      <c r="K104" s="51" t="s">
        <v>110</v>
      </c>
      <c r="L104" s="50" t="s">
        <v>108</v>
      </c>
      <c r="M104" s="50" t="s">
        <v>111</v>
      </c>
      <c r="N104" s="50" t="s">
        <v>108</v>
      </c>
      <c r="O104" s="50" t="s">
        <v>111</v>
      </c>
      <c r="R104" s="68" t="s">
        <v>114</v>
      </c>
      <c r="S104" s="68"/>
      <c r="T104" s="68"/>
      <c r="U104" s="68" t="s">
        <v>3</v>
      </c>
      <c r="V104" s="68"/>
      <c r="W104" s="68"/>
    </row>
    <row r="105" spans="1:23" x14ac:dyDescent="0.25">
      <c r="A105" s="69" t="s">
        <v>60</v>
      </c>
      <c r="B105" s="43"/>
      <c r="C105" s="43"/>
      <c r="D105" s="44"/>
      <c r="E105" s="40" t="s">
        <v>61</v>
      </c>
      <c r="F105" s="41" t="s">
        <v>62</v>
      </c>
      <c r="G105" s="41" t="s">
        <v>63</v>
      </c>
      <c r="I105" s="5" t="s">
        <v>72</v>
      </c>
      <c r="J105" s="23">
        <f>+$J$85*(E106-0.18)</f>
        <v>379.73993737500012</v>
      </c>
      <c r="K105" s="23">
        <f>+$J$85*(E106+0.18)</f>
        <v>603.84875287500006</v>
      </c>
      <c r="L105" s="23">
        <f>+$J$85*(F106-0.18)</f>
        <v>-715.90316062500006</v>
      </c>
      <c r="M105" s="23">
        <f>+$J$85*(F106+0.18)</f>
        <v>-491.79434512500006</v>
      </c>
      <c r="N105" s="27">
        <f>+$J$85*(G106-0.18)</f>
        <v>-728.35365037500003</v>
      </c>
      <c r="O105" s="27">
        <f>+$J$85*(G106+0.18)</f>
        <v>-504.24483487500009</v>
      </c>
      <c r="R105" s="39" t="s">
        <v>115</v>
      </c>
      <c r="S105" s="32">
        <f>MAX(J105:O105)</f>
        <v>603.84875287500006</v>
      </c>
      <c r="T105" s="32">
        <f>MIN(J105:O105)</f>
        <v>-728.35365037500003</v>
      </c>
      <c r="U105" s="39" t="s">
        <v>74</v>
      </c>
      <c r="V105" s="32">
        <f>MAX(J110:O110)</f>
        <v>261.46028475000003</v>
      </c>
      <c r="W105" s="32">
        <f>MIN(J110:O110)</f>
        <v>-1120.5440775000002</v>
      </c>
    </row>
    <row r="106" spans="1:23" x14ac:dyDescent="0.25">
      <c r="A106" s="70"/>
      <c r="B106" s="18" t="s">
        <v>64</v>
      </c>
      <c r="C106" s="19">
        <f>1.4*4</f>
        <v>5.6</v>
      </c>
      <c r="D106" s="12">
        <f>4*4/3</f>
        <v>5.333333333333333</v>
      </c>
      <c r="E106" s="20">
        <v>0.79</v>
      </c>
      <c r="F106" s="20">
        <v>-0.97</v>
      </c>
      <c r="G106" s="20">
        <v>-0.99</v>
      </c>
      <c r="I106" s="5" t="s">
        <v>65</v>
      </c>
      <c r="J106" s="23">
        <f t="shared" ref="J106:J107" si="7">+$J$85*(E107-0.18)</f>
        <v>429.54189637500002</v>
      </c>
      <c r="K106" s="23">
        <f t="shared" ref="K106:K107" si="8">+$J$85*(E107+0.18)</f>
        <v>653.65071187500007</v>
      </c>
      <c r="L106" s="23">
        <f t="shared" ref="L106:L107" si="9">+$J$85*(F107-0.18)</f>
        <v>-703.45267087499997</v>
      </c>
      <c r="M106" s="23">
        <f t="shared" ref="M106:M107" si="10">+$J$85*(F107+0.18)</f>
        <v>-479.34385537500009</v>
      </c>
      <c r="N106" s="27">
        <f t="shared" ref="N106:N107" si="11">+$J$85*(G107-0.18)</f>
        <v>-840.40805812500003</v>
      </c>
      <c r="O106" s="27">
        <f t="shared" ref="O106:O107" si="12">+$J$85*(G107+0.18)</f>
        <v>-616.29924262500003</v>
      </c>
      <c r="R106" s="39" t="s">
        <v>65</v>
      </c>
      <c r="S106" s="32">
        <f>MAX(J106:O106)</f>
        <v>653.65071187500007</v>
      </c>
      <c r="T106" s="32">
        <f>MIN(J106:O106)</f>
        <v>-840.40805812500003</v>
      </c>
      <c r="U106" s="39" t="s">
        <v>65</v>
      </c>
      <c r="V106" s="32">
        <f>MAX(J111:O111)</f>
        <v>286.36126425000003</v>
      </c>
      <c r="W106" s="32">
        <f>MIN(J111:O111)</f>
        <v>-1668.3656265000004</v>
      </c>
    </row>
    <row r="107" spans="1:23" x14ac:dyDescent="0.25">
      <c r="A107" s="70"/>
      <c r="B107" s="18" t="s">
        <v>65</v>
      </c>
      <c r="C107" s="21">
        <v>1.4</v>
      </c>
      <c r="D107" s="12">
        <f>1.4*1.4/3</f>
        <v>0.65333333333333321</v>
      </c>
      <c r="E107" s="20">
        <v>0.87</v>
      </c>
      <c r="F107" s="20">
        <v>-0.95</v>
      </c>
      <c r="G107" s="20">
        <v>-1.17</v>
      </c>
      <c r="I107" s="5" t="s">
        <v>66</v>
      </c>
      <c r="J107" s="23">
        <f t="shared" si="7"/>
        <v>510.47007975000008</v>
      </c>
      <c r="K107" s="23">
        <f t="shared" si="8"/>
        <v>734.57889525000007</v>
      </c>
      <c r="L107" s="23">
        <f t="shared" si="9"/>
        <v>-796.83134400000017</v>
      </c>
      <c r="M107" s="23">
        <f t="shared" si="10"/>
        <v>-572.72252850000018</v>
      </c>
      <c r="N107" s="27">
        <f t="shared" si="11"/>
        <v>-983.58869025000001</v>
      </c>
      <c r="O107" s="27">
        <f t="shared" si="12"/>
        <v>-759.47987475000002</v>
      </c>
    </row>
    <row r="108" spans="1:23" x14ac:dyDescent="0.25">
      <c r="A108" s="71"/>
      <c r="B108" s="30" t="s">
        <v>66</v>
      </c>
      <c r="C108" s="14">
        <f>0.25*1.5</f>
        <v>0.375</v>
      </c>
      <c r="D108" s="22" t="s">
        <v>79</v>
      </c>
      <c r="E108" s="20">
        <v>1</v>
      </c>
      <c r="F108" s="20">
        <v>-1.1000000000000001</v>
      </c>
      <c r="G108" s="20">
        <v>-1.4</v>
      </c>
      <c r="I108" s="68" t="s">
        <v>67</v>
      </c>
      <c r="J108" s="66" t="s">
        <v>73</v>
      </c>
      <c r="K108" s="66"/>
      <c r="L108" s="66" t="s">
        <v>106</v>
      </c>
      <c r="M108" s="66"/>
      <c r="N108" s="66" t="s">
        <v>112</v>
      </c>
      <c r="O108" s="66"/>
    </row>
    <row r="109" spans="1:23" x14ac:dyDescent="0.25">
      <c r="A109" s="69" t="s">
        <v>67</v>
      </c>
      <c r="B109" s="42"/>
      <c r="C109" s="45"/>
      <c r="D109" s="46"/>
      <c r="E109" s="40" t="s">
        <v>113</v>
      </c>
      <c r="F109" s="40" t="s">
        <v>106</v>
      </c>
      <c r="G109" s="40" t="s">
        <v>112</v>
      </c>
      <c r="I109" s="68"/>
      <c r="J109" s="39" t="s">
        <v>70</v>
      </c>
      <c r="K109" s="39" t="s">
        <v>71</v>
      </c>
      <c r="L109" s="39" t="s">
        <v>70</v>
      </c>
      <c r="M109" s="39" t="s">
        <v>71</v>
      </c>
      <c r="N109" s="39" t="s">
        <v>70</v>
      </c>
      <c r="O109" s="39" t="s">
        <v>71</v>
      </c>
    </row>
    <row r="110" spans="1:23" x14ac:dyDescent="0.25">
      <c r="A110" s="70"/>
      <c r="B110" s="29" t="s">
        <v>68</v>
      </c>
      <c r="C110" s="19">
        <f>4*1.5</f>
        <v>6</v>
      </c>
      <c r="D110" s="14">
        <f>4*4/3</f>
        <v>5.333333333333333</v>
      </c>
      <c r="E110" s="12">
        <v>0.24</v>
      </c>
      <c r="F110" s="12">
        <v>-1.62</v>
      </c>
      <c r="G110" s="12">
        <v>-1.5</v>
      </c>
      <c r="I110" s="5" t="s">
        <v>74</v>
      </c>
      <c r="J110" s="32">
        <f>+$J$85*(E110-0.18)</f>
        <v>37.351469250000001</v>
      </c>
      <c r="K110" s="52">
        <f>+$J$85*(E110+0.18)</f>
        <v>261.46028475000003</v>
      </c>
      <c r="L110" s="52">
        <f>+$J$85*(F110-0.18)</f>
        <v>-1120.5440775000002</v>
      </c>
      <c r="M110" s="52">
        <f>+$J$85*(F110+0.18)</f>
        <v>-896.43526200000019</v>
      </c>
      <c r="N110" s="27">
        <f>+$J$85*(G110-0.18)</f>
        <v>-1045.8411390000001</v>
      </c>
      <c r="O110" s="27">
        <f>+$J$85*(G110+0.18)</f>
        <v>-821.73232350000012</v>
      </c>
    </row>
    <row r="111" spans="1:23" x14ac:dyDescent="0.25">
      <c r="A111" s="70"/>
      <c r="B111" s="29" t="s">
        <v>65</v>
      </c>
      <c r="C111" s="21">
        <f>1*1.5</f>
        <v>1.5</v>
      </c>
      <c r="D111" s="14">
        <f>1/3</f>
        <v>0.33333333333333331</v>
      </c>
      <c r="E111" s="12">
        <v>0.28000000000000003</v>
      </c>
      <c r="F111" s="12">
        <v>-1.68</v>
      </c>
      <c r="G111" s="12">
        <v>-2.5</v>
      </c>
      <c r="I111" s="5" t="s">
        <v>65</v>
      </c>
      <c r="J111" s="32">
        <f t="shared" ref="J111:J112" si="13">+$J$85*(E111-0.18)</f>
        <v>62.252448750000028</v>
      </c>
      <c r="K111" s="52">
        <f t="shared" ref="K111:K112" si="14">+$J$85*(E111+0.18)</f>
        <v>286.36126425000003</v>
      </c>
      <c r="L111" s="52">
        <f t="shared" ref="L111:L112" si="15">+$J$85*(F111-0.18)</f>
        <v>-1157.89554675</v>
      </c>
      <c r="M111" s="52">
        <f t="shared" ref="M111:M112" si="16">+$J$85*(F111+0.18)</f>
        <v>-933.78673125000012</v>
      </c>
      <c r="N111" s="27">
        <f t="shared" ref="N111:N112" si="17">+$J$85*(G111-0.18)</f>
        <v>-1668.3656265000004</v>
      </c>
      <c r="O111" s="27">
        <f t="shared" ref="O111:O112" si="18">+$J$85*(G111+0.18)</f>
        <v>-1444.256811</v>
      </c>
    </row>
    <row r="112" spans="1:23" x14ac:dyDescent="0.25">
      <c r="A112" s="71"/>
      <c r="B112" s="31" t="s">
        <v>66</v>
      </c>
      <c r="C112" s="14">
        <f>0.25*2</f>
        <v>0.5</v>
      </c>
      <c r="D112" s="22" t="s">
        <v>79</v>
      </c>
      <c r="E112" s="12">
        <v>0.3</v>
      </c>
      <c r="F112" s="12">
        <v>-1</v>
      </c>
      <c r="G112" s="12">
        <v>-2.8</v>
      </c>
      <c r="I112" s="5" t="s">
        <v>66</v>
      </c>
      <c r="J112" s="32">
        <f t="shared" si="13"/>
        <v>74.702938500000002</v>
      </c>
      <c r="K112" s="52">
        <f t="shared" si="14"/>
        <v>298.81175400000001</v>
      </c>
      <c r="L112" s="52">
        <f t="shared" si="15"/>
        <v>-734.57889525000007</v>
      </c>
      <c r="M112" s="52">
        <f t="shared" si="16"/>
        <v>-510.47007975000008</v>
      </c>
      <c r="N112" s="27">
        <f t="shared" si="17"/>
        <v>-1855.1229727500001</v>
      </c>
      <c r="O112" s="27">
        <f t="shared" si="18"/>
        <v>-1631.0141572499999</v>
      </c>
    </row>
    <row r="114" spans="1:17" x14ac:dyDescent="0.25">
      <c r="B114" s="1"/>
    </row>
    <row r="115" spans="1:17" x14ac:dyDescent="0.25">
      <c r="B115" s="1"/>
      <c r="I115" s="33">
        <f>MAX(J105:O105)</f>
        <v>603.84875287500006</v>
      </c>
      <c r="J115" s="33">
        <f>MIN(J105:O105)</f>
        <v>-728.35365037500003</v>
      </c>
    </row>
    <row r="116" spans="1:17" x14ac:dyDescent="0.25">
      <c r="B116" s="1"/>
    </row>
    <row r="117" spans="1:17" x14ac:dyDescent="0.25">
      <c r="B117" s="1"/>
    </row>
    <row r="118" spans="1:17" x14ac:dyDescent="0.25">
      <c r="B118" s="1"/>
    </row>
    <row r="119" spans="1:17" x14ac:dyDescent="0.25">
      <c r="B119" s="1"/>
    </row>
    <row r="120" spans="1:17" x14ac:dyDescent="0.25">
      <c r="B120" s="1"/>
    </row>
    <row r="121" spans="1:17" x14ac:dyDescent="0.25">
      <c r="B121" s="1"/>
    </row>
    <row r="122" spans="1:17" x14ac:dyDescent="0.25">
      <c r="B122" s="1"/>
    </row>
    <row r="123" spans="1:17" ht="14.4" x14ac:dyDescent="0.3">
      <c r="B123" s="1"/>
      <c r="K123"/>
      <c r="L123"/>
      <c r="M123"/>
      <c r="N123"/>
      <c r="O123"/>
      <c r="P123"/>
      <c r="Q123"/>
    </row>
    <row r="124" spans="1:17" ht="14.4" x14ac:dyDescent="0.3">
      <c r="B124" s="1"/>
      <c r="K124"/>
      <c r="L124"/>
      <c r="M124"/>
      <c r="N124"/>
      <c r="O124"/>
      <c r="P124"/>
      <c r="Q124"/>
    </row>
    <row r="125" spans="1:17" ht="14.4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ht="14.4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ht="14.4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ht="14.4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ht="14.4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ht="14.4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ht="14.4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ht="14.4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ht="14.4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ht="14.4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ht="14.4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ht="14.4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ht="12.6" customHeight="1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ht="14.4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ht="14.4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ht="14.4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ht="14.4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ht="14.4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ht="14.4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ht="14.4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2:2" x14ac:dyDescent="0.25">
      <c r="B145" s="1"/>
    </row>
  </sheetData>
  <mergeCells count="98">
    <mergeCell ref="C16:D16"/>
    <mergeCell ref="A1:F2"/>
    <mergeCell ref="A4:B4"/>
    <mergeCell ref="A14:B14"/>
    <mergeCell ref="C14:D14"/>
    <mergeCell ref="C15:D15"/>
    <mergeCell ref="D33:E33"/>
    <mergeCell ref="C17:D17"/>
    <mergeCell ref="C18:D18"/>
    <mergeCell ref="C19:D19"/>
    <mergeCell ref="C20:D20"/>
    <mergeCell ref="A23:F23"/>
    <mergeCell ref="A28:C28"/>
    <mergeCell ref="D28:E28"/>
    <mergeCell ref="A29:A30"/>
    <mergeCell ref="D29:E29"/>
    <mergeCell ref="D30:E30"/>
    <mergeCell ref="D31:E31"/>
    <mergeCell ref="D32:E32"/>
    <mergeCell ref="A51:A52"/>
    <mergeCell ref="B51:C51"/>
    <mergeCell ref="F51:F52"/>
    <mergeCell ref="B52:C52"/>
    <mergeCell ref="D34:E34"/>
    <mergeCell ref="D35:E35"/>
    <mergeCell ref="A37:F37"/>
    <mergeCell ref="A42:E42"/>
    <mergeCell ref="C43:C44"/>
    <mergeCell ref="D43:D44"/>
    <mergeCell ref="E43:E44"/>
    <mergeCell ref="A47:F47"/>
    <mergeCell ref="A48:C48"/>
    <mergeCell ref="D48:E48"/>
    <mergeCell ref="B49:C49"/>
    <mergeCell ref="B50:C50"/>
    <mergeCell ref="A62:F62"/>
    <mergeCell ref="B53:C53"/>
    <mergeCell ref="A55:E55"/>
    <mergeCell ref="A56:A57"/>
    <mergeCell ref="B56:B57"/>
    <mergeCell ref="C56:E56"/>
    <mergeCell ref="C57:E57"/>
    <mergeCell ref="A58:A59"/>
    <mergeCell ref="B58:B59"/>
    <mergeCell ref="D58:E58"/>
    <mergeCell ref="D59:E59"/>
    <mergeCell ref="D60:E60"/>
    <mergeCell ref="A63:A64"/>
    <mergeCell ref="B63:B64"/>
    <mergeCell ref="C63:E64"/>
    <mergeCell ref="F63:F64"/>
    <mergeCell ref="A65:A67"/>
    <mergeCell ref="B65:B67"/>
    <mergeCell ref="C65:E65"/>
    <mergeCell ref="C66:E66"/>
    <mergeCell ref="C67:E67"/>
    <mergeCell ref="E82:F82"/>
    <mergeCell ref="E83:F83"/>
    <mergeCell ref="A86:F86"/>
    <mergeCell ref="A69:F69"/>
    <mergeCell ref="B70:F70"/>
    <mergeCell ref="B71:F71"/>
    <mergeCell ref="A73:F73"/>
    <mergeCell ref="A74:A75"/>
    <mergeCell ref="B74:B75"/>
    <mergeCell ref="C74:C75"/>
    <mergeCell ref="D74:D75"/>
    <mergeCell ref="E74:F74"/>
    <mergeCell ref="A89:A93"/>
    <mergeCell ref="D89:D93"/>
    <mergeCell ref="A76:A77"/>
    <mergeCell ref="A80:A81"/>
    <mergeCell ref="A82:A83"/>
    <mergeCell ref="A87:A88"/>
    <mergeCell ref="B87:B88"/>
    <mergeCell ref="C87:C88"/>
    <mergeCell ref="D87:D88"/>
    <mergeCell ref="E87:F87"/>
    <mergeCell ref="A96:A98"/>
    <mergeCell ref="A101:F101"/>
    <mergeCell ref="A102:G102"/>
    <mergeCell ref="I102:O102"/>
    <mergeCell ref="A103:A104"/>
    <mergeCell ref="B103:B104"/>
    <mergeCell ref="E103:G104"/>
    <mergeCell ref="I103:I104"/>
    <mergeCell ref="J103:K103"/>
    <mergeCell ref="L103:M103"/>
    <mergeCell ref="N103:O103"/>
    <mergeCell ref="R103:W103"/>
    <mergeCell ref="R104:T104"/>
    <mergeCell ref="U104:W104"/>
    <mergeCell ref="A105:A108"/>
    <mergeCell ref="I108:I109"/>
    <mergeCell ref="J108:K108"/>
    <mergeCell ref="L108:M108"/>
    <mergeCell ref="N108:O108"/>
    <mergeCell ref="A109:A112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BFBF-3C1F-4AEF-AD7C-C2A35437ADCE}">
  <dimension ref="A1:W145"/>
  <sheetViews>
    <sheetView showGridLines="0" topLeftCell="A23" zoomScaleNormal="100" workbookViewId="0">
      <selection activeCell="C36" sqref="C36"/>
    </sheetView>
  </sheetViews>
  <sheetFormatPr baseColWidth="10" defaultColWidth="11.5546875" defaultRowHeight="13.2" x14ac:dyDescent="0.25"/>
  <cols>
    <col min="1" max="1" width="20.88671875" style="1" customWidth="1"/>
    <col min="2" max="2" width="19.5546875" style="3" customWidth="1"/>
    <col min="3" max="3" width="12.6640625" style="1" customWidth="1"/>
    <col min="4" max="4" width="16" style="1" customWidth="1"/>
    <col min="5" max="5" width="16.44140625" style="1" customWidth="1"/>
    <col min="6" max="6" width="11.6640625" style="1" customWidth="1"/>
    <col min="7" max="9" width="11.5546875" style="1"/>
    <col min="10" max="10" width="12.33203125" style="1" bestFit="1" customWidth="1"/>
    <col min="11" max="16384" width="11.5546875" style="1"/>
  </cols>
  <sheetData>
    <row r="1" spans="1:14" ht="14.4" customHeight="1" x14ac:dyDescent="0.25">
      <c r="A1" s="132" t="s">
        <v>8</v>
      </c>
      <c r="B1" s="133"/>
      <c r="C1" s="133"/>
      <c r="D1" s="133"/>
      <c r="E1" s="133"/>
      <c r="F1" s="134"/>
    </row>
    <row r="2" spans="1:14" ht="14.4" customHeight="1" thickBot="1" x14ac:dyDescent="0.3">
      <c r="A2" s="135"/>
      <c r="B2" s="136"/>
      <c r="C2" s="136"/>
      <c r="D2" s="136"/>
      <c r="E2" s="136"/>
      <c r="F2" s="137"/>
    </row>
    <row r="3" spans="1:14" ht="14.4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" customHeight="1" x14ac:dyDescent="0.25">
      <c r="A4" s="138" t="s">
        <v>92</v>
      </c>
      <c r="B4" s="13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4" customHeight="1" x14ac:dyDescent="0.25">
      <c r="A5" s="60" t="s">
        <v>88</v>
      </c>
      <c r="B5" s="54">
        <v>7.45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4" customHeight="1" x14ac:dyDescent="0.25">
      <c r="A6" s="60" t="s">
        <v>87</v>
      </c>
      <c r="B6" s="54">
        <v>10.25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idden="1" x14ac:dyDescent="0.25">
      <c r="A7" s="60" t="s">
        <v>89</v>
      </c>
      <c r="B7" s="7">
        <v>6</v>
      </c>
    </row>
    <row r="8" spans="1:14" ht="26.4" x14ac:dyDescent="0.25">
      <c r="A8" s="60" t="s">
        <v>90</v>
      </c>
      <c r="B8" s="63">
        <v>3.4</v>
      </c>
    </row>
    <row r="9" spans="1:14" x14ac:dyDescent="0.25">
      <c r="A9" s="60" t="s">
        <v>101</v>
      </c>
      <c r="B9" s="7" t="s">
        <v>134</v>
      </c>
    </row>
    <row r="10" spans="1:14" ht="14.4" hidden="1" x14ac:dyDescent="0.25">
      <c r="A10" s="61" t="s">
        <v>100</v>
      </c>
      <c r="B10" s="55">
        <v>4</v>
      </c>
    </row>
    <row r="11" spans="1:14" hidden="1" x14ac:dyDescent="0.25">
      <c r="A11" s="61" t="s">
        <v>98</v>
      </c>
      <c r="B11" s="54">
        <v>1.4</v>
      </c>
    </row>
    <row r="12" spans="1:14" hidden="1" x14ac:dyDescent="0.25">
      <c r="A12" s="61" t="s">
        <v>99</v>
      </c>
      <c r="B12" s="54">
        <v>1.5</v>
      </c>
    </row>
    <row r="13" spans="1:14" ht="14.4" x14ac:dyDescent="0.3">
      <c r="A13"/>
      <c r="B13"/>
    </row>
    <row r="14" spans="1:14" ht="14.4" x14ac:dyDescent="0.25">
      <c r="A14" s="140" t="s">
        <v>93</v>
      </c>
      <c r="B14" s="140"/>
      <c r="C14" s="141" t="s">
        <v>97</v>
      </c>
      <c r="D14" s="142"/>
    </row>
    <row r="15" spans="1:14" ht="14.4" x14ac:dyDescent="0.25">
      <c r="A15" s="61" t="s">
        <v>91</v>
      </c>
      <c r="B15" s="54">
        <v>45</v>
      </c>
      <c r="C15" s="125" t="s">
        <v>131</v>
      </c>
      <c r="D15" s="126"/>
      <c r="I15" s="59" t="s">
        <v>117</v>
      </c>
    </row>
    <row r="16" spans="1:14" ht="39.6" x14ac:dyDescent="0.25">
      <c r="A16" s="61" t="s">
        <v>94</v>
      </c>
      <c r="B16" s="55">
        <v>0.85</v>
      </c>
      <c r="C16" s="125" t="s">
        <v>79</v>
      </c>
      <c r="D16" s="126"/>
      <c r="I16" s="59" t="s">
        <v>118</v>
      </c>
    </row>
    <row r="17" spans="1:9" ht="14.4" x14ac:dyDescent="0.3">
      <c r="A17" s="61" t="s">
        <v>102</v>
      </c>
      <c r="B17" s="56">
        <v>1</v>
      </c>
      <c r="C17" s="125" t="s">
        <v>96</v>
      </c>
      <c r="D17" s="126"/>
      <c r="I17" s="59" t="s">
        <v>119</v>
      </c>
    </row>
    <row r="18" spans="1:9" ht="14.4" x14ac:dyDescent="0.25">
      <c r="A18" s="61" t="s">
        <v>5</v>
      </c>
      <c r="B18" s="55" t="s">
        <v>6</v>
      </c>
      <c r="C18" s="125"/>
      <c r="D18" s="126"/>
      <c r="I18" s="59" t="s">
        <v>121</v>
      </c>
    </row>
    <row r="19" spans="1:9" ht="26.4" x14ac:dyDescent="0.25">
      <c r="A19" s="61" t="s">
        <v>7</v>
      </c>
      <c r="B19" s="55">
        <v>1</v>
      </c>
      <c r="C19" s="125" t="s">
        <v>79</v>
      </c>
      <c r="D19" s="126"/>
      <c r="I19" s="59" t="s">
        <v>120</v>
      </c>
    </row>
    <row r="20" spans="1:9" ht="26.4" x14ac:dyDescent="0.25">
      <c r="A20" s="61" t="s">
        <v>95</v>
      </c>
      <c r="B20" s="55" t="s">
        <v>126</v>
      </c>
      <c r="C20" s="127"/>
      <c r="D20" s="128"/>
      <c r="I20" s="59">
        <v>5.6</v>
      </c>
    </row>
    <row r="21" spans="1:9" ht="14.4" x14ac:dyDescent="0.3">
      <c r="A21"/>
      <c r="B21"/>
    </row>
    <row r="22" spans="1:9" ht="13.8" thickBot="1" x14ac:dyDescent="0.3">
      <c r="A22" s="4"/>
      <c r="B22" s="2"/>
    </row>
    <row r="23" spans="1:9" ht="13.8" thickBot="1" x14ac:dyDescent="0.3">
      <c r="A23" s="129" t="s">
        <v>14</v>
      </c>
      <c r="B23" s="130"/>
      <c r="C23" s="130"/>
      <c r="D23" s="130"/>
      <c r="E23" s="130"/>
      <c r="F23" s="131"/>
    </row>
    <row r="24" spans="1:9" x14ac:dyDescent="0.25">
      <c r="A24" s="4"/>
      <c r="B24" s="2"/>
    </row>
    <row r="25" spans="1:9" x14ac:dyDescent="0.25">
      <c r="A25" s="4"/>
      <c r="B25" s="2"/>
    </row>
    <row r="26" spans="1:9" x14ac:dyDescent="0.25">
      <c r="A26" s="4"/>
      <c r="B26" s="2"/>
    </row>
    <row r="28" spans="1:9" x14ac:dyDescent="0.25">
      <c r="A28" s="92" t="s">
        <v>13</v>
      </c>
      <c r="B28" s="92"/>
      <c r="C28" s="92"/>
      <c r="D28" s="92" t="s">
        <v>14</v>
      </c>
      <c r="E28" s="92"/>
      <c r="I28" s="59" t="s">
        <v>122</v>
      </c>
    </row>
    <row r="29" spans="1:9" x14ac:dyDescent="0.25">
      <c r="A29" s="79" t="s">
        <v>12</v>
      </c>
      <c r="B29" s="6" t="s">
        <v>10</v>
      </c>
      <c r="C29" s="6" t="s">
        <v>11</v>
      </c>
      <c r="D29" s="124" t="s">
        <v>16</v>
      </c>
      <c r="E29" s="124"/>
    </row>
    <row r="30" spans="1:9" x14ac:dyDescent="0.25">
      <c r="A30" s="79"/>
      <c r="B30" s="6" t="s">
        <v>9</v>
      </c>
      <c r="C30" s="6" t="str">
        <f>B20</f>
        <v>B</v>
      </c>
      <c r="D30" s="79" t="s">
        <v>15</v>
      </c>
      <c r="E30" s="79"/>
    </row>
    <row r="31" spans="1:9" hidden="1" x14ac:dyDescent="0.25">
      <c r="A31" s="5" t="s">
        <v>1</v>
      </c>
      <c r="B31" s="7" t="s">
        <v>0</v>
      </c>
      <c r="C31" s="53">
        <v>0.87</v>
      </c>
      <c r="D31" s="91">
        <f>0.613*C31*$B$17*$B$16*$B$15^2*$B$19</f>
        <v>917.95983749999982</v>
      </c>
      <c r="E31" s="91"/>
    </row>
    <row r="32" spans="1:9" hidden="1" x14ac:dyDescent="0.25">
      <c r="A32" s="5" t="s">
        <v>2</v>
      </c>
      <c r="B32" s="7">
        <v>6.4</v>
      </c>
      <c r="C32" s="53">
        <v>0.91100000000000003</v>
      </c>
      <c r="D32" s="91">
        <f t="shared" ref="D32:D35" si="0">0.613*C32*$B$17*$B$16*$B$15^2*$B$19</f>
        <v>961.22001375000002</v>
      </c>
      <c r="E32" s="91"/>
    </row>
    <row r="33" spans="1:9" x14ac:dyDescent="0.25">
      <c r="A33" s="38" t="s">
        <v>58</v>
      </c>
      <c r="B33" s="65">
        <f>B8</f>
        <v>3.4</v>
      </c>
      <c r="C33" s="7">
        <v>0.59</v>
      </c>
      <c r="D33" s="91">
        <f t="shared" si="0"/>
        <v>622.52448750000008</v>
      </c>
      <c r="E33" s="91"/>
      <c r="F33" s="62" t="s">
        <v>33</v>
      </c>
    </row>
    <row r="34" spans="1:9" hidden="1" x14ac:dyDescent="0.25">
      <c r="A34" s="5" t="s">
        <v>3</v>
      </c>
      <c r="B34" s="7">
        <v>7.5</v>
      </c>
      <c r="C34" s="53">
        <v>0.94</v>
      </c>
      <c r="D34" s="91">
        <f t="shared" si="0"/>
        <v>991.81867499999998</v>
      </c>
      <c r="E34" s="91"/>
    </row>
    <row r="35" spans="1:9" hidden="1" x14ac:dyDescent="0.25">
      <c r="A35" s="5" t="s">
        <v>4</v>
      </c>
      <c r="B35" s="7">
        <v>7.9</v>
      </c>
      <c r="C35" s="53">
        <v>0.95</v>
      </c>
      <c r="D35" s="91">
        <f t="shared" si="0"/>
        <v>1002.3699374999999</v>
      </c>
      <c r="E35" s="91"/>
    </row>
    <row r="36" spans="1:9" ht="13.8" thickBot="1" x14ac:dyDescent="0.3"/>
    <row r="37" spans="1:9" ht="13.8" thickBot="1" x14ac:dyDescent="0.3">
      <c r="A37" s="120" t="s">
        <v>17</v>
      </c>
      <c r="B37" s="121"/>
      <c r="C37" s="121"/>
      <c r="D37" s="121"/>
      <c r="E37" s="121"/>
      <c r="F37" s="122"/>
    </row>
    <row r="38" spans="1:9" x14ac:dyDescent="0.25">
      <c r="B38" s="8"/>
      <c r="C38" s="8"/>
      <c r="D38" s="8"/>
      <c r="E38" s="8"/>
      <c r="F38" s="8"/>
      <c r="G38" s="8"/>
      <c r="H38" s="8"/>
    </row>
    <row r="39" spans="1:9" x14ac:dyDescent="0.25">
      <c r="B39" s="8"/>
      <c r="C39" s="8"/>
      <c r="D39" s="8"/>
      <c r="E39" s="8"/>
      <c r="F39" s="8"/>
      <c r="G39" s="8"/>
      <c r="H39" s="8"/>
    </row>
    <row r="40" spans="1:9" x14ac:dyDescent="0.25">
      <c r="B40" s="8"/>
      <c r="C40" s="8"/>
      <c r="D40" s="8"/>
      <c r="E40" s="8"/>
      <c r="F40" s="8"/>
      <c r="G40" s="8"/>
      <c r="H40" s="8"/>
    </row>
    <row r="42" spans="1:9" x14ac:dyDescent="0.25">
      <c r="A42" s="123" t="s">
        <v>133</v>
      </c>
      <c r="B42" s="123"/>
      <c r="C42" s="123"/>
      <c r="D42" s="123"/>
      <c r="E42" s="123"/>
    </row>
    <row r="43" spans="1:9" x14ac:dyDescent="0.25">
      <c r="A43" s="25" t="s">
        <v>18</v>
      </c>
      <c r="B43" s="25" t="s">
        <v>19</v>
      </c>
      <c r="C43" s="82" t="s">
        <v>20</v>
      </c>
      <c r="D43" s="79" t="s">
        <v>22</v>
      </c>
      <c r="E43" s="79" t="s">
        <v>21</v>
      </c>
    </row>
    <row r="44" spans="1:9" x14ac:dyDescent="0.25">
      <c r="A44" s="24" t="s">
        <v>9</v>
      </c>
      <c r="B44" s="24" t="s">
        <v>9</v>
      </c>
      <c r="C44" s="82"/>
      <c r="D44" s="79"/>
      <c r="E44" s="79"/>
    </row>
    <row r="45" spans="1:9" x14ac:dyDescent="0.25">
      <c r="A45" s="31">
        <f>B8</f>
        <v>3.4</v>
      </c>
      <c r="B45" s="31">
        <f>B5</f>
        <v>7.45</v>
      </c>
      <c r="C45" s="27">
        <f>+A45/B45</f>
        <v>0.45637583892617445</v>
      </c>
      <c r="D45" s="31" t="str">
        <f>+IF(C45&lt;1.4, "Rígida", "Flexible")</f>
        <v>Rígida</v>
      </c>
      <c r="E45" s="31">
        <f>+IF(D45="Rígida", 0.85, "Ver 5.8")</f>
        <v>0.85</v>
      </c>
    </row>
    <row r="46" spans="1:9" x14ac:dyDescent="0.25">
      <c r="B46" s="1"/>
    </row>
    <row r="47" spans="1:9" hidden="1" x14ac:dyDescent="0.25">
      <c r="A47" s="92" t="s">
        <v>35</v>
      </c>
      <c r="B47" s="92"/>
      <c r="C47" s="92"/>
      <c r="D47" s="92"/>
      <c r="E47" s="92"/>
      <c r="F47" s="92"/>
      <c r="I47" s="59" t="s">
        <v>123</v>
      </c>
    </row>
    <row r="48" spans="1:9" hidden="1" x14ac:dyDescent="0.25">
      <c r="A48" s="111" t="s">
        <v>23</v>
      </c>
      <c r="B48" s="112"/>
      <c r="C48" s="113"/>
      <c r="D48" s="66" t="s">
        <v>36</v>
      </c>
      <c r="E48" s="66"/>
      <c r="F48" s="39" t="s">
        <v>34</v>
      </c>
    </row>
    <row r="49" spans="1:9" hidden="1" x14ac:dyDescent="0.25">
      <c r="A49" s="9" t="s">
        <v>29</v>
      </c>
      <c r="B49" s="114" t="s">
        <v>37</v>
      </c>
      <c r="C49" s="115"/>
      <c r="D49" s="26" t="s">
        <v>28</v>
      </c>
      <c r="E49" s="26" t="s">
        <v>30</v>
      </c>
      <c r="F49" s="26" t="s">
        <v>31</v>
      </c>
    </row>
    <row r="50" spans="1:9" hidden="1" x14ac:dyDescent="0.25">
      <c r="A50" s="10" t="s">
        <v>24</v>
      </c>
      <c r="B50" s="116" t="s">
        <v>38</v>
      </c>
      <c r="C50" s="117"/>
      <c r="D50" s="11" t="s">
        <v>27</v>
      </c>
      <c r="E50" s="34">
        <v>0.8</v>
      </c>
      <c r="F50" s="11" t="s">
        <v>32</v>
      </c>
    </row>
    <row r="51" spans="1:9" hidden="1" x14ac:dyDescent="0.25">
      <c r="A51" s="85" t="s">
        <v>25</v>
      </c>
      <c r="B51" s="102" t="s">
        <v>39</v>
      </c>
      <c r="C51" s="103"/>
      <c r="D51" s="31">
        <f>B11/B12</f>
        <v>0.93333333333333324</v>
      </c>
      <c r="E51" s="7">
        <v>-0.27500000000000002</v>
      </c>
      <c r="F51" s="118" t="s">
        <v>33</v>
      </c>
    </row>
    <row r="52" spans="1:9" hidden="1" x14ac:dyDescent="0.25">
      <c r="A52" s="87"/>
      <c r="B52" s="102" t="s">
        <v>40</v>
      </c>
      <c r="C52" s="103"/>
      <c r="D52" s="31">
        <f>1/D51</f>
        <v>1.0714285714285716</v>
      </c>
      <c r="E52" s="7">
        <v>-0.5</v>
      </c>
      <c r="F52" s="119"/>
    </row>
    <row r="53" spans="1:9" hidden="1" x14ac:dyDescent="0.25">
      <c r="A53" s="5" t="s">
        <v>26</v>
      </c>
      <c r="B53" s="102" t="s">
        <v>38</v>
      </c>
      <c r="C53" s="103"/>
      <c r="D53" s="31" t="s">
        <v>27</v>
      </c>
      <c r="E53" s="7">
        <v>-0.7</v>
      </c>
      <c r="F53" s="31" t="s">
        <v>33</v>
      </c>
    </row>
    <row r="54" spans="1:9" hidden="1" x14ac:dyDescent="0.25"/>
    <row r="55" spans="1:9" x14ac:dyDescent="0.25">
      <c r="A55" s="104" t="s">
        <v>41</v>
      </c>
      <c r="B55" s="105"/>
      <c r="C55" s="105"/>
      <c r="D55" s="105"/>
      <c r="E55" s="106"/>
      <c r="I55" s="59" t="s">
        <v>124</v>
      </c>
    </row>
    <row r="56" spans="1:9" x14ac:dyDescent="0.25">
      <c r="A56" s="107" t="s">
        <v>42</v>
      </c>
      <c r="B56" s="107" t="s">
        <v>43</v>
      </c>
      <c r="C56" s="108" t="s">
        <v>44</v>
      </c>
      <c r="D56" s="109"/>
      <c r="E56" s="110"/>
    </row>
    <row r="57" spans="1:9" ht="14.4" customHeight="1" x14ac:dyDescent="0.25">
      <c r="A57" s="80"/>
      <c r="B57" s="80"/>
      <c r="C57" s="108" t="str">
        <f>B9</f>
        <v>6,73º</v>
      </c>
      <c r="D57" s="109"/>
      <c r="E57" s="110"/>
    </row>
    <row r="58" spans="1:9" x14ac:dyDescent="0.25">
      <c r="A58" s="85" t="s">
        <v>3</v>
      </c>
      <c r="B58" s="88">
        <f>B8/B5</f>
        <v>0.45637583892617445</v>
      </c>
      <c r="C58" s="31" t="s">
        <v>84</v>
      </c>
      <c r="D58" s="99">
        <v>-0.9</v>
      </c>
      <c r="E58" s="100"/>
    </row>
    <row r="59" spans="1:9" x14ac:dyDescent="0.25">
      <c r="A59" s="87"/>
      <c r="B59" s="90"/>
      <c r="C59" s="31" t="s">
        <v>85</v>
      </c>
      <c r="D59" s="99">
        <v>-0.5</v>
      </c>
      <c r="E59" s="100"/>
    </row>
    <row r="60" spans="1:9" x14ac:dyDescent="0.25">
      <c r="A60" s="28" t="s">
        <v>2</v>
      </c>
      <c r="B60" s="32" t="s">
        <v>79</v>
      </c>
      <c r="C60" s="31" t="s">
        <v>79</v>
      </c>
      <c r="D60" s="101">
        <v>0.8</v>
      </c>
      <c r="E60" s="101"/>
    </row>
    <row r="61" spans="1:9" hidden="1" x14ac:dyDescent="0.25"/>
    <row r="62" spans="1:9" hidden="1" x14ac:dyDescent="0.25">
      <c r="A62" s="92" t="s">
        <v>45</v>
      </c>
      <c r="B62" s="92"/>
      <c r="C62" s="92"/>
      <c r="D62" s="92"/>
      <c r="E62" s="92"/>
      <c r="F62" s="92"/>
      <c r="I62" s="59" t="s">
        <v>124</v>
      </c>
    </row>
    <row r="63" spans="1:9" ht="14.4" hidden="1" customHeight="1" x14ac:dyDescent="0.25">
      <c r="A63" s="79" t="s">
        <v>29</v>
      </c>
      <c r="B63" s="79" t="s">
        <v>43</v>
      </c>
      <c r="C63" s="79" t="s">
        <v>46</v>
      </c>
      <c r="D63" s="79"/>
      <c r="E63" s="79"/>
      <c r="F63" s="79" t="s">
        <v>30</v>
      </c>
    </row>
    <row r="64" spans="1:9" hidden="1" x14ac:dyDescent="0.25">
      <c r="A64" s="79"/>
      <c r="B64" s="79"/>
      <c r="C64" s="79"/>
      <c r="D64" s="79"/>
      <c r="E64" s="79"/>
      <c r="F64" s="79"/>
    </row>
    <row r="65" spans="1:9" hidden="1" x14ac:dyDescent="0.25">
      <c r="A65" s="96" t="s">
        <v>3</v>
      </c>
      <c r="B65" s="97">
        <f>B8/B6</f>
        <v>0.33170731707317075</v>
      </c>
      <c r="C65" s="98" t="s">
        <v>47</v>
      </c>
      <c r="D65" s="98"/>
      <c r="E65" s="98"/>
      <c r="F65" s="54">
        <v>-0.9</v>
      </c>
    </row>
    <row r="66" spans="1:9" hidden="1" x14ac:dyDescent="0.25">
      <c r="A66" s="96"/>
      <c r="B66" s="97"/>
      <c r="C66" s="98" t="s">
        <v>48</v>
      </c>
      <c r="D66" s="98"/>
      <c r="E66" s="98"/>
      <c r="F66" s="54">
        <v>-0.5</v>
      </c>
    </row>
    <row r="67" spans="1:9" hidden="1" x14ac:dyDescent="0.25">
      <c r="A67" s="96"/>
      <c r="B67" s="97"/>
      <c r="C67" s="98" t="s">
        <v>49</v>
      </c>
      <c r="D67" s="98"/>
      <c r="E67" s="98"/>
      <c r="F67" s="54">
        <v>-0.3</v>
      </c>
    </row>
    <row r="68" spans="1:9" x14ac:dyDescent="0.25">
      <c r="A68" s="2"/>
      <c r="B68" s="49"/>
      <c r="C68" s="3"/>
      <c r="D68" s="3"/>
      <c r="E68" s="3"/>
      <c r="F68" s="2"/>
    </row>
    <row r="69" spans="1:9" x14ac:dyDescent="0.25">
      <c r="A69" s="92" t="s">
        <v>132</v>
      </c>
      <c r="B69" s="92"/>
      <c r="C69" s="92"/>
      <c r="D69" s="92"/>
      <c r="E69" s="92"/>
      <c r="F69" s="92"/>
    </row>
    <row r="70" spans="1:9" ht="13.8" x14ac:dyDescent="0.25">
      <c r="A70" s="28" t="s">
        <v>104</v>
      </c>
      <c r="B70" s="93" t="s">
        <v>105</v>
      </c>
      <c r="C70" s="93"/>
      <c r="D70" s="93"/>
      <c r="E70" s="93"/>
      <c r="F70" s="93"/>
      <c r="I70" s="59" t="s">
        <v>125</v>
      </c>
    </row>
    <row r="71" spans="1:9" x14ac:dyDescent="0.25">
      <c r="A71" s="28" t="s">
        <v>128</v>
      </c>
      <c r="B71" s="93">
        <v>0</v>
      </c>
      <c r="C71" s="93"/>
      <c r="D71" s="93"/>
      <c r="E71" s="93"/>
      <c r="F71" s="93"/>
      <c r="I71" s="59"/>
    </row>
    <row r="73" spans="1:9" ht="18" customHeight="1" x14ac:dyDescent="0.25">
      <c r="A73" s="94" t="s">
        <v>50</v>
      </c>
      <c r="B73" s="94"/>
      <c r="C73" s="94"/>
      <c r="D73" s="94"/>
      <c r="E73" s="94"/>
      <c r="F73" s="94"/>
    </row>
    <row r="74" spans="1:9" ht="18" customHeight="1" x14ac:dyDescent="0.25">
      <c r="A74" s="80" t="s">
        <v>29</v>
      </c>
      <c r="B74" s="81" t="s">
        <v>80</v>
      </c>
      <c r="C74" s="81" t="s">
        <v>51</v>
      </c>
      <c r="D74" s="95" t="s">
        <v>30</v>
      </c>
      <c r="E74" s="80" t="s">
        <v>52</v>
      </c>
      <c r="F74" s="80"/>
    </row>
    <row r="75" spans="1:9" ht="18" customHeight="1" x14ac:dyDescent="0.25">
      <c r="A75" s="79"/>
      <c r="B75" s="82"/>
      <c r="C75" s="82"/>
      <c r="D75" s="80"/>
      <c r="E75" s="25" t="s">
        <v>53</v>
      </c>
      <c r="F75" s="25" t="s">
        <v>54</v>
      </c>
    </row>
    <row r="76" spans="1:9" ht="18" hidden="1" customHeight="1" x14ac:dyDescent="0.25">
      <c r="A76" s="85" t="s">
        <v>24</v>
      </c>
      <c r="B76" s="31" t="s">
        <v>55</v>
      </c>
      <c r="C76" s="27">
        <f>D31</f>
        <v>917.95983749999982</v>
      </c>
      <c r="D76" s="27">
        <f>E50</f>
        <v>0.8</v>
      </c>
      <c r="E76" s="27">
        <f>+(C76*0.85*D76)-(J85*0.18)</f>
        <v>512.1582817499999</v>
      </c>
      <c r="F76" s="27">
        <f t="shared" ref="F76:F81" si="1">+(C76*0.85*D76)-($J$85*-0.18)</f>
        <v>736.26709724999989</v>
      </c>
    </row>
    <row r="77" spans="1:9" ht="18" hidden="1" customHeight="1" x14ac:dyDescent="0.25">
      <c r="A77" s="87"/>
      <c r="B77" s="31">
        <f>B32</f>
        <v>6.4</v>
      </c>
      <c r="C77" s="27">
        <f>D32</f>
        <v>961.22001375000002</v>
      </c>
      <c r="D77" s="27">
        <f>E50</f>
        <v>0.8</v>
      </c>
      <c r="E77" s="27">
        <f>+(C77*0.85*D77)-(J85*0.18)</f>
        <v>541.57520160000001</v>
      </c>
      <c r="F77" s="27">
        <f t="shared" si="1"/>
        <v>765.68401710000001</v>
      </c>
    </row>
    <row r="78" spans="1:9" ht="18" hidden="1" customHeight="1" x14ac:dyDescent="0.25">
      <c r="A78" s="28" t="s">
        <v>25</v>
      </c>
      <c r="B78" s="31" t="s">
        <v>38</v>
      </c>
      <c r="C78" s="27">
        <f>$D$33</f>
        <v>622.52448750000008</v>
      </c>
      <c r="D78" s="27">
        <f>E52</f>
        <v>-0.5</v>
      </c>
      <c r="E78" s="27">
        <f>+(C78*0.85*D78)-(J85*0.18)</f>
        <v>-376.62731493750005</v>
      </c>
      <c r="F78" s="27">
        <f t="shared" si="1"/>
        <v>-152.51849943750005</v>
      </c>
    </row>
    <row r="79" spans="1:9" ht="18" hidden="1" customHeight="1" x14ac:dyDescent="0.25">
      <c r="A79" s="28" t="s">
        <v>56</v>
      </c>
      <c r="B79" s="31" t="s">
        <v>38</v>
      </c>
      <c r="C79" s="27">
        <f t="shared" ref="C79:C83" si="2">$D$33</f>
        <v>622.52448750000008</v>
      </c>
      <c r="D79" s="27">
        <f>E53</f>
        <v>-0.7</v>
      </c>
      <c r="E79" s="27">
        <f>+(C79*0.85*D79)-(J85*0.18)</f>
        <v>-482.45647781250005</v>
      </c>
      <c r="F79" s="27">
        <f t="shared" si="1"/>
        <v>-258.34766231250006</v>
      </c>
    </row>
    <row r="80" spans="1:9" ht="18" customHeight="1" x14ac:dyDescent="0.3">
      <c r="A80" s="85" t="s">
        <v>3</v>
      </c>
      <c r="B80" s="35" t="s">
        <v>103</v>
      </c>
      <c r="C80" s="27">
        <f t="shared" si="2"/>
        <v>622.52448750000008</v>
      </c>
      <c r="D80" s="27">
        <f>D58</f>
        <v>-0.9</v>
      </c>
      <c r="E80" s="27">
        <f>+(C80*0.85*D80)-($J$85*0.18)</f>
        <v>-588.28564068750018</v>
      </c>
      <c r="F80" s="27">
        <f t="shared" si="1"/>
        <v>-364.17682518750013</v>
      </c>
    </row>
    <row r="81" spans="1:10" ht="18" customHeight="1" x14ac:dyDescent="0.3">
      <c r="A81" s="87"/>
      <c r="B81" s="48" t="s">
        <v>85</v>
      </c>
      <c r="C81" s="27">
        <f t="shared" si="2"/>
        <v>622.52448750000008</v>
      </c>
      <c r="D81" s="27">
        <f>D59</f>
        <v>-0.5</v>
      </c>
      <c r="E81" s="27">
        <f>+(C81*0.85*D81)-($J$85*0.18)</f>
        <v>-376.62731493750005</v>
      </c>
      <c r="F81" s="27">
        <f t="shared" si="1"/>
        <v>-152.51849943750005</v>
      </c>
    </row>
    <row r="82" spans="1:10" ht="18" customHeight="1" x14ac:dyDescent="0.3">
      <c r="A82" s="72" t="s">
        <v>2</v>
      </c>
      <c r="B82" s="35" t="s">
        <v>129</v>
      </c>
      <c r="C82" s="27">
        <f t="shared" si="2"/>
        <v>622.52448750000008</v>
      </c>
      <c r="D82" s="27">
        <f>D58</f>
        <v>-0.9</v>
      </c>
      <c r="E82" s="91">
        <f>+(C82*0.85*D82)</f>
        <v>-476.23123293750012</v>
      </c>
      <c r="F82" s="91"/>
    </row>
    <row r="83" spans="1:10" ht="18" customHeight="1" x14ac:dyDescent="0.3">
      <c r="A83" s="72"/>
      <c r="B83" s="35" t="s">
        <v>130</v>
      </c>
      <c r="C83" s="27">
        <f t="shared" si="2"/>
        <v>622.52448750000008</v>
      </c>
      <c r="D83" s="27">
        <f>D60</f>
        <v>0.8</v>
      </c>
      <c r="E83" s="91">
        <f>+(C83*0.85*D83)</f>
        <v>423.31665150000009</v>
      </c>
      <c r="F83" s="91"/>
    </row>
    <row r="84" spans="1:10" ht="18" customHeight="1" thickBot="1" x14ac:dyDescent="0.35">
      <c r="A84" s="57"/>
      <c r="B84" s="64"/>
      <c r="C84" s="58"/>
      <c r="D84" s="58"/>
      <c r="E84" s="58"/>
      <c r="F84" s="58"/>
    </row>
    <row r="85" spans="1:10" ht="18" customHeight="1" thickBot="1" x14ac:dyDescent="0.3">
      <c r="I85" s="13" t="s">
        <v>33</v>
      </c>
      <c r="J85" s="36">
        <f>D33</f>
        <v>622.52448750000008</v>
      </c>
    </row>
    <row r="86" spans="1:10" ht="18" customHeight="1" x14ac:dyDescent="0.25">
      <c r="A86" s="92" t="s">
        <v>57</v>
      </c>
      <c r="B86" s="92"/>
      <c r="C86" s="92"/>
      <c r="D86" s="92"/>
      <c r="E86" s="92"/>
      <c r="F86" s="92"/>
    </row>
    <row r="87" spans="1:10" ht="18" customHeight="1" x14ac:dyDescent="0.25">
      <c r="A87" s="80" t="s">
        <v>29</v>
      </c>
      <c r="B87" s="81" t="s">
        <v>86</v>
      </c>
      <c r="C87" s="81" t="s">
        <v>51</v>
      </c>
      <c r="D87" s="80" t="s">
        <v>30</v>
      </c>
      <c r="E87" s="83" t="s">
        <v>52</v>
      </c>
      <c r="F87" s="84"/>
    </row>
    <row r="88" spans="1:10" ht="18" customHeight="1" x14ac:dyDescent="0.25">
      <c r="A88" s="79"/>
      <c r="B88" s="82"/>
      <c r="C88" s="82"/>
      <c r="D88" s="79"/>
      <c r="E88" s="25" t="s">
        <v>53</v>
      </c>
      <c r="F88" s="25" t="s">
        <v>54</v>
      </c>
    </row>
    <row r="89" spans="1:10" ht="18" customHeight="1" x14ac:dyDescent="0.25">
      <c r="A89" s="85" t="s">
        <v>24</v>
      </c>
      <c r="B89" s="31" t="str">
        <f>B31</f>
        <v>0-5</v>
      </c>
      <c r="C89" s="27">
        <f>D31</f>
        <v>917.95983749999982</v>
      </c>
      <c r="D89" s="88">
        <f>E50</f>
        <v>0.8</v>
      </c>
      <c r="E89" s="27">
        <f>+(C89*0.85*$D$89)-($J$85*0.18)</f>
        <v>512.1582817499999</v>
      </c>
      <c r="F89" s="27">
        <f>+(C89*0.85*$D$89)-($J$85*-0.18)</f>
        <v>736.26709724999989</v>
      </c>
    </row>
    <row r="90" spans="1:10" ht="18" customHeight="1" x14ac:dyDescent="0.25">
      <c r="A90" s="86"/>
      <c r="B90" s="31">
        <f>B32</f>
        <v>6.4</v>
      </c>
      <c r="C90" s="27">
        <f>D32</f>
        <v>961.22001375000002</v>
      </c>
      <c r="D90" s="89"/>
      <c r="E90" s="27">
        <f t="shared" ref="E90:E93" si="3">+(C90*0.85*$D$89)-($J$85*0.18)</f>
        <v>541.57520160000001</v>
      </c>
      <c r="F90" s="27">
        <f t="shared" ref="F90:F93" si="4">+(C90*0.85*$D$89)-($J$85*-0.18)</f>
        <v>765.68401710000001</v>
      </c>
    </row>
    <row r="91" spans="1:10" ht="18" customHeight="1" x14ac:dyDescent="0.25">
      <c r="A91" s="86"/>
      <c r="B91" s="31">
        <f>B33</f>
        <v>3.4</v>
      </c>
      <c r="C91" s="27">
        <f>D33</f>
        <v>622.52448750000008</v>
      </c>
      <c r="D91" s="89"/>
      <c r="E91" s="27">
        <f t="shared" si="3"/>
        <v>311.2622437500001</v>
      </c>
      <c r="F91" s="27">
        <f t="shared" si="4"/>
        <v>535.37105925000014</v>
      </c>
    </row>
    <row r="92" spans="1:10" ht="18" customHeight="1" x14ac:dyDescent="0.25">
      <c r="A92" s="86"/>
      <c r="B92" s="31">
        <f>B34</f>
        <v>7.5</v>
      </c>
      <c r="C92" s="27">
        <f>D34</f>
        <v>991.81867499999998</v>
      </c>
      <c r="D92" s="89"/>
      <c r="E92" s="27">
        <f t="shared" si="3"/>
        <v>562.38229124999998</v>
      </c>
      <c r="F92" s="27">
        <f t="shared" si="4"/>
        <v>786.49110674999997</v>
      </c>
    </row>
    <row r="93" spans="1:10" ht="18" customHeight="1" x14ac:dyDescent="0.25">
      <c r="A93" s="87"/>
      <c r="B93" s="31">
        <f>B35</f>
        <v>7.9</v>
      </c>
      <c r="C93" s="27">
        <f>D35</f>
        <v>1002.3699374999999</v>
      </c>
      <c r="D93" s="90"/>
      <c r="E93" s="27">
        <f t="shared" si="3"/>
        <v>569.55714974999989</v>
      </c>
      <c r="F93" s="27">
        <f t="shared" si="4"/>
        <v>793.66596524999989</v>
      </c>
    </row>
    <row r="94" spans="1:10" ht="18" customHeight="1" x14ac:dyDescent="0.25">
      <c r="A94" s="15" t="s">
        <v>25</v>
      </c>
      <c r="B94" s="31" t="s">
        <v>38</v>
      </c>
      <c r="C94" s="27">
        <f>J85</f>
        <v>622.52448750000008</v>
      </c>
      <c r="D94" s="47">
        <f>E51</f>
        <v>-0.27500000000000002</v>
      </c>
      <c r="E94" s="27">
        <f t="shared" ref="E94:E96" si="5">+(C94*0.85*D94)-($J$85*0.18)</f>
        <v>-257.56950670312506</v>
      </c>
      <c r="F94" s="27">
        <f>+(C94*0.85*D94)-($J$85*-0.18)</f>
        <v>-33.460691203125023</v>
      </c>
    </row>
    <row r="95" spans="1:10" ht="18" customHeight="1" x14ac:dyDescent="0.25">
      <c r="A95" s="15" t="s">
        <v>26</v>
      </c>
      <c r="B95" s="31" t="s">
        <v>38</v>
      </c>
      <c r="C95" s="27">
        <f>J85</f>
        <v>622.52448750000008</v>
      </c>
      <c r="D95" s="27">
        <f>E53</f>
        <v>-0.7</v>
      </c>
      <c r="E95" s="27">
        <f t="shared" si="5"/>
        <v>-482.45647781250005</v>
      </c>
      <c r="F95" s="27">
        <f t="shared" ref="F95:F98" si="6">+(C95*0.85*D95)-($J$85*-0.18)</f>
        <v>-258.34766231250006</v>
      </c>
    </row>
    <row r="96" spans="1:10" ht="18" customHeight="1" x14ac:dyDescent="0.25">
      <c r="A96" s="72" t="s">
        <v>3</v>
      </c>
      <c r="B96" s="31" t="s">
        <v>47</v>
      </c>
      <c r="C96" s="27">
        <f>J85</f>
        <v>622.52448750000008</v>
      </c>
      <c r="D96" s="27">
        <f>F65</f>
        <v>-0.9</v>
      </c>
      <c r="E96" s="27">
        <f t="shared" si="5"/>
        <v>-588.28564068750018</v>
      </c>
      <c r="F96" s="27">
        <f t="shared" si="6"/>
        <v>-364.17682518750013</v>
      </c>
    </row>
    <row r="97" spans="1:23" ht="18" customHeight="1" x14ac:dyDescent="0.25">
      <c r="A97" s="72"/>
      <c r="B97" s="31" t="s">
        <v>48</v>
      </c>
      <c r="C97" s="27">
        <f>J85</f>
        <v>622.52448750000008</v>
      </c>
      <c r="D97" s="27">
        <f>F66</f>
        <v>-0.5</v>
      </c>
      <c r="E97" s="27">
        <f>+(C97*0.85*D97)-($J$85*0.18)</f>
        <v>-376.62731493750005</v>
      </c>
      <c r="F97" s="27">
        <f t="shared" si="6"/>
        <v>-152.51849943750005</v>
      </c>
    </row>
    <row r="98" spans="1:23" ht="18" customHeight="1" x14ac:dyDescent="0.25">
      <c r="A98" s="72"/>
      <c r="B98" s="31" t="s">
        <v>49</v>
      </c>
      <c r="C98" s="27">
        <f>J85</f>
        <v>622.52448750000008</v>
      </c>
      <c r="D98" s="27">
        <f>F67</f>
        <v>-0.3</v>
      </c>
      <c r="E98" s="27">
        <f>+(C98*0.85*D98)-($J$85*0.18)</f>
        <v>-270.79815206250004</v>
      </c>
      <c r="F98" s="27">
        <f t="shared" si="6"/>
        <v>-46.689336562500003</v>
      </c>
    </row>
    <row r="99" spans="1:23" ht="18" customHeight="1" x14ac:dyDescent="0.25">
      <c r="A99" s="57"/>
      <c r="C99" s="58"/>
      <c r="D99" s="58"/>
      <c r="E99" s="58"/>
      <c r="F99" s="58"/>
    </row>
    <row r="101" spans="1:23" x14ac:dyDescent="0.25">
      <c r="A101" s="73" t="s">
        <v>82</v>
      </c>
      <c r="B101" s="74"/>
      <c r="C101" s="74"/>
      <c r="D101" s="74"/>
      <c r="E101" s="74"/>
      <c r="F101" s="74"/>
      <c r="G101" s="37"/>
    </row>
    <row r="102" spans="1:23" ht="14.4" customHeight="1" x14ac:dyDescent="0.3">
      <c r="A102" s="75" t="s">
        <v>81</v>
      </c>
      <c r="B102" s="76"/>
      <c r="C102" s="76"/>
      <c r="D102" s="76"/>
      <c r="E102" s="76"/>
      <c r="F102" s="76"/>
      <c r="G102" s="77"/>
      <c r="I102" s="78" t="s">
        <v>83</v>
      </c>
      <c r="J102" s="78"/>
      <c r="K102" s="78"/>
      <c r="L102" s="78"/>
      <c r="M102" s="78"/>
      <c r="N102" s="78"/>
      <c r="O102" s="78"/>
      <c r="R102"/>
      <c r="S102"/>
      <c r="T102"/>
    </row>
    <row r="103" spans="1:23" x14ac:dyDescent="0.25">
      <c r="A103" s="79" t="s">
        <v>29</v>
      </c>
      <c r="B103" s="79" t="s">
        <v>75</v>
      </c>
      <c r="C103" s="16" t="s">
        <v>76</v>
      </c>
      <c r="D103" s="16" t="s">
        <v>77</v>
      </c>
      <c r="E103" s="79" t="s">
        <v>59</v>
      </c>
      <c r="F103" s="79"/>
      <c r="G103" s="79"/>
      <c r="I103" s="68" t="s">
        <v>69</v>
      </c>
      <c r="J103" s="66" t="s">
        <v>107</v>
      </c>
      <c r="K103" s="66"/>
      <c r="L103" s="66" t="s">
        <v>62</v>
      </c>
      <c r="M103" s="66"/>
      <c r="N103" s="66" t="s">
        <v>63</v>
      </c>
      <c r="O103" s="66"/>
      <c r="R103" s="67" t="s">
        <v>116</v>
      </c>
      <c r="S103" s="67"/>
      <c r="T103" s="67"/>
      <c r="U103" s="67"/>
      <c r="V103" s="67"/>
      <c r="W103" s="67"/>
    </row>
    <row r="104" spans="1:23" x14ac:dyDescent="0.25">
      <c r="A104" s="79"/>
      <c r="B104" s="79"/>
      <c r="C104" s="17" t="s">
        <v>78</v>
      </c>
      <c r="D104" s="17" t="s">
        <v>78</v>
      </c>
      <c r="E104" s="79"/>
      <c r="F104" s="79"/>
      <c r="G104" s="79"/>
      <c r="I104" s="68"/>
      <c r="J104" s="50" t="s">
        <v>109</v>
      </c>
      <c r="K104" s="51" t="s">
        <v>110</v>
      </c>
      <c r="L104" s="50" t="s">
        <v>108</v>
      </c>
      <c r="M104" s="50" t="s">
        <v>111</v>
      </c>
      <c r="N104" s="50" t="s">
        <v>108</v>
      </c>
      <c r="O104" s="50" t="s">
        <v>111</v>
      </c>
      <c r="R104" s="68" t="s">
        <v>114</v>
      </c>
      <c r="S104" s="68"/>
      <c r="T104" s="68"/>
      <c r="U104" s="68" t="s">
        <v>3</v>
      </c>
      <c r="V104" s="68"/>
      <c r="W104" s="68"/>
    </row>
    <row r="105" spans="1:23" x14ac:dyDescent="0.25">
      <c r="A105" s="69" t="s">
        <v>60</v>
      </c>
      <c r="B105" s="43"/>
      <c r="C105" s="43"/>
      <c r="D105" s="44"/>
      <c r="E105" s="40" t="s">
        <v>61</v>
      </c>
      <c r="F105" s="41" t="s">
        <v>62</v>
      </c>
      <c r="G105" s="41" t="s">
        <v>63</v>
      </c>
      <c r="I105" s="5" t="s">
        <v>72</v>
      </c>
      <c r="J105" s="23">
        <f>+$J$85*(E106-0.18)</f>
        <v>379.73993737500012</v>
      </c>
      <c r="K105" s="23">
        <f>+$J$85*(E106+0.18)</f>
        <v>603.84875287500006</v>
      </c>
      <c r="L105" s="23">
        <f>+$J$85*(F106-0.18)</f>
        <v>-715.90316062500006</v>
      </c>
      <c r="M105" s="23">
        <f>+$J$85*(F106+0.18)</f>
        <v>-491.79434512500006</v>
      </c>
      <c r="N105" s="27">
        <f>+$J$85*(G106-0.18)</f>
        <v>-728.35365037500003</v>
      </c>
      <c r="O105" s="27">
        <f>+$J$85*(G106+0.18)</f>
        <v>-504.24483487500009</v>
      </c>
      <c r="R105" s="39" t="s">
        <v>115</v>
      </c>
      <c r="S105" s="32">
        <f>MAX(J105:O105)</f>
        <v>603.84875287500006</v>
      </c>
      <c r="T105" s="32">
        <f>MIN(J105:O105)</f>
        <v>-728.35365037500003</v>
      </c>
      <c r="U105" s="39" t="s">
        <v>74</v>
      </c>
      <c r="V105" s="32">
        <f>MAX(J110:O110)</f>
        <v>261.46028475000003</v>
      </c>
      <c r="W105" s="32">
        <f>MIN(J110:O110)</f>
        <v>-1120.5440775000002</v>
      </c>
    </row>
    <row r="106" spans="1:23" x14ac:dyDescent="0.25">
      <c r="A106" s="70"/>
      <c r="B106" s="18" t="s">
        <v>64</v>
      </c>
      <c r="C106" s="19">
        <f>1.4*4</f>
        <v>5.6</v>
      </c>
      <c r="D106" s="12">
        <f>4*4/3</f>
        <v>5.333333333333333</v>
      </c>
      <c r="E106" s="20">
        <v>0.79</v>
      </c>
      <c r="F106" s="20">
        <v>-0.97</v>
      </c>
      <c r="G106" s="20">
        <v>-0.99</v>
      </c>
      <c r="I106" s="5" t="s">
        <v>65</v>
      </c>
      <c r="J106" s="23">
        <f t="shared" ref="J106:J107" si="7">+$J$85*(E107-0.18)</f>
        <v>429.54189637500002</v>
      </c>
      <c r="K106" s="23">
        <f t="shared" ref="K106:K107" si="8">+$J$85*(E107+0.18)</f>
        <v>653.65071187500007</v>
      </c>
      <c r="L106" s="23">
        <f t="shared" ref="L106:L107" si="9">+$J$85*(F107-0.18)</f>
        <v>-703.45267087499997</v>
      </c>
      <c r="M106" s="23">
        <f t="shared" ref="M106:M107" si="10">+$J$85*(F107+0.18)</f>
        <v>-479.34385537500009</v>
      </c>
      <c r="N106" s="27">
        <f t="shared" ref="N106:N107" si="11">+$J$85*(G107-0.18)</f>
        <v>-840.40805812500003</v>
      </c>
      <c r="O106" s="27">
        <f t="shared" ref="O106:O107" si="12">+$J$85*(G107+0.18)</f>
        <v>-616.29924262500003</v>
      </c>
      <c r="R106" s="39" t="s">
        <v>65</v>
      </c>
      <c r="S106" s="32">
        <f>MAX(J106:O106)</f>
        <v>653.65071187500007</v>
      </c>
      <c r="T106" s="32">
        <f>MIN(J106:O106)</f>
        <v>-840.40805812500003</v>
      </c>
      <c r="U106" s="39" t="s">
        <v>65</v>
      </c>
      <c r="V106" s="32">
        <f>MAX(J111:O111)</f>
        <v>286.36126425000003</v>
      </c>
      <c r="W106" s="32">
        <f>MIN(J111:O111)</f>
        <v>-1668.3656265000004</v>
      </c>
    </row>
    <row r="107" spans="1:23" x14ac:dyDescent="0.25">
      <c r="A107" s="70"/>
      <c r="B107" s="18" t="s">
        <v>65</v>
      </c>
      <c r="C107" s="21">
        <v>1.4</v>
      </c>
      <c r="D107" s="12">
        <f>1.4*1.4/3</f>
        <v>0.65333333333333321</v>
      </c>
      <c r="E107" s="20">
        <v>0.87</v>
      </c>
      <c r="F107" s="20">
        <v>-0.95</v>
      </c>
      <c r="G107" s="20">
        <v>-1.17</v>
      </c>
      <c r="I107" s="5" t="s">
        <v>66</v>
      </c>
      <c r="J107" s="23">
        <f t="shared" si="7"/>
        <v>510.47007975000008</v>
      </c>
      <c r="K107" s="23">
        <f t="shared" si="8"/>
        <v>734.57889525000007</v>
      </c>
      <c r="L107" s="23">
        <f t="shared" si="9"/>
        <v>-796.83134400000017</v>
      </c>
      <c r="M107" s="23">
        <f t="shared" si="10"/>
        <v>-572.72252850000018</v>
      </c>
      <c r="N107" s="27">
        <f t="shared" si="11"/>
        <v>-983.58869025000001</v>
      </c>
      <c r="O107" s="27">
        <f t="shared" si="12"/>
        <v>-759.47987475000002</v>
      </c>
    </row>
    <row r="108" spans="1:23" x14ac:dyDescent="0.25">
      <c r="A108" s="71"/>
      <c r="B108" s="30" t="s">
        <v>66</v>
      </c>
      <c r="C108" s="14">
        <f>0.25*1.5</f>
        <v>0.375</v>
      </c>
      <c r="D108" s="22" t="s">
        <v>79</v>
      </c>
      <c r="E108" s="20">
        <v>1</v>
      </c>
      <c r="F108" s="20">
        <v>-1.1000000000000001</v>
      </c>
      <c r="G108" s="20">
        <v>-1.4</v>
      </c>
      <c r="I108" s="68" t="s">
        <v>67</v>
      </c>
      <c r="J108" s="66" t="s">
        <v>73</v>
      </c>
      <c r="K108" s="66"/>
      <c r="L108" s="66" t="s">
        <v>106</v>
      </c>
      <c r="M108" s="66"/>
      <c r="N108" s="66" t="s">
        <v>112</v>
      </c>
      <c r="O108" s="66"/>
    </row>
    <row r="109" spans="1:23" x14ac:dyDescent="0.25">
      <c r="A109" s="69" t="s">
        <v>67</v>
      </c>
      <c r="B109" s="42"/>
      <c r="C109" s="45"/>
      <c r="D109" s="46"/>
      <c r="E109" s="40" t="s">
        <v>113</v>
      </c>
      <c r="F109" s="40" t="s">
        <v>106</v>
      </c>
      <c r="G109" s="40" t="s">
        <v>112</v>
      </c>
      <c r="I109" s="68"/>
      <c r="J109" s="39" t="s">
        <v>70</v>
      </c>
      <c r="K109" s="39" t="s">
        <v>71</v>
      </c>
      <c r="L109" s="39" t="s">
        <v>70</v>
      </c>
      <c r="M109" s="39" t="s">
        <v>71</v>
      </c>
      <c r="N109" s="39" t="s">
        <v>70</v>
      </c>
      <c r="O109" s="39" t="s">
        <v>71</v>
      </c>
    </row>
    <row r="110" spans="1:23" x14ac:dyDescent="0.25">
      <c r="A110" s="70"/>
      <c r="B110" s="29" t="s">
        <v>68</v>
      </c>
      <c r="C110" s="19">
        <f>4*1.5</f>
        <v>6</v>
      </c>
      <c r="D110" s="14">
        <f>4*4/3</f>
        <v>5.333333333333333</v>
      </c>
      <c r="E110" s="12">
        <v>0.24</v>
      </c>
      <c r="F110" s="12">
        <v>-1.62</v>
      </c>
      <c r="G110" s="12">
        <v>-1.5</v>
      </c>
      <c r="I110" s="5" t="s">
        <v>74</v>
      </c>
      <c r="J110" s="32">
        <f>+$J$85*(E110-0.18)</f>
        <v>37.351469250000001</v>
      </c>
      <c r="K110" s="52">
        <f>+$J$85*(E110+0.18)</f>
        <v>261.46028475000003</v>
      </c>
      <c r="L110" s="52">
        <f>+$J$85*(F110-0.18)</f>
        <v>-1120.5440775000002</v>
      </c>
      <c r="M110" s="52">
        <f>+$J$85*(F110+0.18)</f>
        <v>-896.43526200000019</v>
      </c>
      <c r="N110" s="27">
        <f>+$J$85*(G110-0.18)</f>
        <v>-1045.8411390000001</v>
      </c>
      <c r="O110" s="27">
        <f>+$J$85*(G110+0.18)</f>
        <v>-821.73232350000012</v>
      </c>
    </row>
    <row r="111" spans="1:23" x14ac:dyDescent="0.25">
      <c r="A111" s="70"/>
      <c r="B111" s="29" t="s">
        <v>65</v>
      </c>
      <c r="C111" s="21">
        <f>1*1.5</f>
        <v>1.5</v>
      </c>
      <c r="D111" s="14">
        <f>1/3</f>
        <v>0.33333333333333331</v>
      </c>
      <c r="E111" s="12">
        <v>0.28000000000000003</v>
      </c>
      <c r="F111" s="12">
        <v>-1.68</v>
      </c>
      <c r="G111" s="12">
        <v>-2.5</v>
      </c>
      <c r="I111" s="5" t="s">
        <v>65</v>
      </c>
      <c r="J111" s="32">
        <f t="shared" ref="J111:J112" si="13">+$J$85*(E111-0.18)</f>
        <v>62.252448750000028</v>
      </c>
      <c r="K111" s="52">
        <f t="shared" ref="K111:K112" si="14">+$J$85*(E111+0.18)</f>
        <v>286.36126425000003</v>
      </c>
      <c r="L111" s="52">
        <f t="shared" ref="L111:L112" si="15">+$J$85*(F111-0.18)</f>
        <v>-1157.89554675</v>
      </c>
      <c r="M111" s="52">
        <f t="shared" ref="M111:M112" si="16">+$J$85*(F111+0.18)</f>
        <v>-933.78673125000012</v>
      </c>
      <c r="N111" s="27">
        <f t="shared" ref="N111:N112" si="17">+$J$85*(G111-0.18)</f>
        <v>-1668.3656265000004</v>
      </c>
      <c r="O111" s="27">
        <f t="shared" ref="O111:O112" si="18">+$J$85*(G111+0.18)</f>
        <v>-1444.256811</v>
      </c>
    </row>
    <row r="112" spans="1:23" x14ac:dyDescent="0.25">
      <c r="A112" s="71"/>
      <c r="B112" s="31" t="s">
        <v>66</v>
      </c>
      <c r="C112" s="14">
        <f>0.25*2</f>
        <v>0.5</v>
      </c>
      <c r="D112" s="22" t="s">
        <v>79</v>
      </c>
      <c r="E112" s="12">
        <v>0.3</v>
      </c>
      <c r="F112" s="12">
        <v>-1</v>
      </c>
      <c r="G112" s="12">
        <v>-2.8</v>
      </c>
      <c r="I112" s="5" t="s">
        <v>66</v>
      </c>
      <c r="J112" s="32">
        <f t="shared" si="13"/>
        <v>74.702938500000002</v>
      </c>
      <c r="K112" s="52">
        <f t="shared" si="14"/>
        <v>298.81175400000001</v>
      </c>
      <c r="L112" s="52">
        <f t="shared" si="15"/>
        <v>-734.57889525000007</v>
      </c>
      <c r="M112" s="52">
        <f t="shared" si="16"/>
        <v>-510.47007975000008</v>
      </c>
      <c r="N112" s="27">
        <f t="shared" si="17"/>
        <v>-1855.1229727500001</v>
      </c>
      <c r="O112" s="27">
        <f t="shared" si="18"/>
        <v>-1631.0141572499999</v>
      </c>
    </row>
    <row r="114" spans="1:17" x14ac:dyDescent="0.25">
      <c r="B114" s="1"/>
    </row>
    <row r="115" spans="1:17" x14ac:dyDescent="0.25">
      <c r="B115" s="1"/>
      <c r="I115" s="33">
        <f>MAX(J105:O105)</f>
        <v>603.84875287500006</v>
      </c>
      <c r="J115" s="33">
        <f>MIN(J105:O105)</f>
        <v>-728.35365037500003</v>
      </c>
    </row>
    <row r="116" spans="1:17" x14ac:dyDescent="0.25">
      <c r="B116" s="1"/>
    </row>
    <row r="117" spans="1:17" x14ac:dyDescent="0.25">
      <c r="B117" s="1"/>
    </row>
    <row r="118" spans="1:17" x14ac:dyDescent="0.25">
      <c r="B118" s="1"/>
    </row>
    <row r="119" spans="1:17" x14ac:dyDescent="0.25">
      <c r="B119" s="1"/>
    </row>
    <row r="120" spans="1:17" x14ac:dyDescent="0.25">
      <c r="B120" s="1"/>
    </row>
    <row r="121" spans="1:17" x14ac:dyDescent="0.25">
      <c r="B121" s="1"/>
    </row>
    <row r="122" spans="1:17" x14ac:dyDescent="0.25">
      <c r="B122" s="1"/>
    </row>
    <row r="123" spans="1:17" ht="14.4" x14ac:dyDescent="0.3">
      <c r="B123" s="1"/>
      <c r="K123"/>
      <c r="L123"/>
      <c r="M123"/>
      <c r="N123"/>
      <c r="O123"/>
      <c r="P123"/>
      <c r="Q123"/>
    </row>
    <row r="124" spans="1:17" ht="14.4" x14ac:dyDescent="0.3">
      <c r="B124" s="1"/>
      <c r="K124"/>
      <c r="L124"/>
      <c r="M124"/>
      <c r="N124"/>
      <c r="O124"/>
      <c r="P124"/>
      <c r="Q124"/>
    </row>
    <row r="125" spans="1:17" ht="14.4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ht="14.4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ht="14.4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ht="14.4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ht="14.4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ht="14.4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ht="14.4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ht="14.4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ht="14.4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ht="14.4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ht="14.4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ht="14.4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ht="12.6" customHeight="1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ht="14.4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ht="14.4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ht="14.4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ht="14.4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ht="14.4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ht="14.4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ht="14.4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2:2" x14ac:dyDescent="0.25">
      <c r="B145" s="1"/>
    </row>
  </sheetData>
  <mergeCells count="98">
    <mergeCell ref="N103:O103"/>
    <mergeCell ref="R103:W103"/>
    <mergeCell ref="R104:T104"/>
    <mergeCell ref="U104:W104"/>
    <mergeCell ref="A105:A108"/>
    <mergeCell ref="I108:I109"/>
    <mergeCell ref="J108:K108"/>
    <mergeCell ref="L108:M108"/>
    <mergeCell ref="N108:O108"/>
    <mergeCell ref="A109:A112"/>
    <mergeCell ref="A96:A98"/>
    <mergeCell ref="A101:F101"/>
    <mergeCell ref="A102:G102"/>
    <mergeCell ref="I102:O102"/>
    <mergeCell ref="A103:A104"/>
    <mergeCell ref="B103:B104"/>
    <mergeCell ref="E103:G104"/>
    <mergeCell ref="I103:I104"/>
    <mergeCell ref="J103:K103"/>
    <mergeCell ref="L103:M103"/>
    <mergeCell ref="A87:A88"/>
    <mergeCell ref="B87:B88"/>
    <mergeCell ref="C87:C88"/>
    <mergeCell ref="D87:D88"/>
    <mergeCell ref="E87:F87"/>
    <mergeCell ref="A89:A93"/>
    <mergeCell ref="D89:D93"/>
    <mergeCell ref="A76:A77"/>
    <mergeCell ref="A80:A81"/>
    <mergeCell ref="A82:A83"/>
    <mergeCell ref="E82:F82"/>
    <mergeCell ref="E83:F83"/>
    <mergeCell ref="A86:F86"/>
    <mergeCell ref="A69:F69"/>
    <mergeCell ref="B70:F70"/>
    <mergeCell ref="B71:F71"/>
    <mergeCell ref="A73:F73"/>
    <mergeCell ref="A74:A75"/>
    <mergeCell ref="B74:B75"/>
    <mergeCell ref="C74:C75"/>
    <mergeCell ref="D74:D75"/>
    <mergeCell ref="E74:F74"/>
    <mergeCell ref="A63:A64"/>
    <mergeCell ref="B63:B64"/>
    <mergeCell ref="C63:E64"/>
    <mergeCell ref="F63:F64"/>
    <mergeCell ref="A65:A67"/>
    <mergeCell ref="B65:B67"/>
    <mergeCell ref="C65:E65"/>
    <mergeCell ref="C66:E66"/>
    <mergeCell ref="C67:E67"/>
    <mergeCell ref="A58:A59"/>
    <mergeCell ref="B58:B59"/>
    <mergeCell ref="D58:E58"/>
    <mergeCell ref="D59:E59"/>
    <mergeCell ref="D60:E60"/>
    <mergeCell ref="A62:F62"/>
    <mergeCell ref="B53:C53"/>
    <mergeCell ref="A55:E55"/>
    <mergeCell ref="A56:A57"/>
    <mergeCell ref="B56:B57"/>
    <mergeCell ref="C56:E56"/>
    <mergeCell ref="C57:E57"/>
    <mergeCell ref="A47:F47"/>
    <mergeCell ref="A48:C48"/>
    <mergeCell ref="D48:E48"/>
    <mergeCell ref="B49:C49"/>
    <mergeCell ref="B50:C50"/>
    <mergeCell ref="A51:A52"/>
    <mergeCell ref="B51:C51"/>
    <mergeCell ref="F51:F52"/>
    <mergeCell ref="B52:C52"/>
    <mergeCell ref="D34:E34"/>
    <mergeCell ref="D35:E35"/>
    <mergeCell ref="A37:F37"/>
    <mergeCell ref="A42:E42"/>
    <mergeCell ref="C43:C44"/>
    <mergeCell ref="D43:D44"/>
    <mergeCell ref="E43:E44"/>
    <mergeCell ref="A29:A30"/>
    <mergeCell ref="D29:E29"/>
    <mergeCell ref="D30:E30"/>
    <mergeCell ref="D31:E31"/>
    <mergeCell ref="D32:E32"/>
    <mergeCell ref="D33:E33"/>
    <mergeCell ref="C17:D17"/>
    <mergeCell ref="C18:D18"/>
    <mergeCell ref="C19:D19"/>
    <mergeCell ref="C20:D20"/>
    <mergeCell ref="A23:F23"/>
    <mergeCell ref="A28:C28"/>
    <mergeCell ref="D28:E28"/>
    <mergeCell ref="A1:F2"/>
    <mergeCell ref="A4:B4"/>
    <mergeCell ref="A14:B14"/>
    <mergeCell ref="C14:D14"/>
    <mergeCell ref="C15:D15"/>
    <mergeCell ref="C16:D16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5"/>
  <sheetViews>
    <sheetView showGridLines="0" zoomScaleNormal="100" workbookViewId="0">
      <selection activeCell="G46" sqref="G46"/>
    </sheetView>
  </sheetViews>
  <sheetFormatPr baseColWidth="10" defaultColWidth="11.5546875" defaultRowHeight="13.2" x14ac:dyDescent="0.25"/>
  <cols>
    <col min="1" max="1" width="20.88671875" style="1" customWidth="1"/>
    <col min="2" max="2" width="19.5546875" style="3" customWidth="1"/>
    <col min="3" max="3" width="12.6640625" style="1" customWidth="1"/>
    <col min="4" max="4" width="16" style="1" customWidth="1"/>
    <col min="5" max="5" width="16.44140625" style="1" customWidth="1"/>
    <col min="6" max="6" width="11.6640625" style="1" customWidth="1"/>
    <col min="7" max="9" width="11.5546875" style="1"/>
    <col min="10" max="10" width="12.33203125" style="1" bestFit="1" customWidth="1"/>
    <col min="11" max="16384" width="11.5546875" style="1"/>
  </cols>
  <sheetData>
    <row r="1" spans="1:14" ht="14.4" customHeight="1" x14ac:dyDescent="0.25">
      <c r="A1" s="132" t="s">
        <v>8</v>
      </c>
      <c r="B1" s="133"/>
      <c r="C1" s="133"/>
      <c r="D1" s="133"/>
      <c r="E1" s="133"/>
      <c r="F1" s="134"/>
    </row>
    <row r="2" spans="1:14" ht="14.4" customHeight="1" thickBot="1" x14ac:dyDescent="0.3">
      <c r="A2" s="135"/>
      <c r="B2" s="136"/>
      <c r="C2" s="136"/>
      <c r="D2" s="136"/>
      <c r="E2" s="136"/>
      <c r="F2" s="137"/>
    </row>
    <row r="3" spans="1:14" ht="14.4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" customHeight="1" x14ac:dyDescent="0.25">
      <c r="A4" s="138" t="s">
        <v>92</v>
      </c>
      <c r="B4" s="13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4" customHeight="1" x14ac:dyDescent="0.25">
      <c r="A5" s="60" t="s">
        <v>88</v>
      </c>
      <c r="B5" s="54">
        <v>7.62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4" customHeight="1" x14ac:dyDescent="0.25">
      <c r="A6" s="60" t="s">
        <v>87</v>
      </c>
      <c r="B6" s="54">
        <v>15.2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idden="1" x14ac:dyDescent="0.25">
      <c r="A7" s="60" t="s">
        <v>89</v>
      </c>
      <c r="B7" s="7">
        <v>6</v>
      </c>
    </row>
    <row r="8" spans="1:14" ht="26.4" x14ac:dyDescent="0.25">
      <c r="A8" s="60" t="s">
        <v>90</v>
      </c>
      <c r="B8" s="54">
        <v>6</v>
      </c>
    </row>
    <row r="9" spans="1:14" x14ac:dyDescent="0.25">
      <c r="A9" s="60" t="s">
        <v>101</v>
      </c>
      <c r="B9" s="7" t="s">
        <v>127</v>
      </c>
    </row>
    <row r="10" spans="1:14" ht="14.4" hidden="1" x14ac:dyDescent="0.25">
      <c r="A10" s="61" t="s">
        <v>100</v>
      </c>
      <c r="B10" s="55">
        <v>4</v>
      </c>
    </row>
    <row r="11" spans="1:14" hidden="1" x14ac:dyDescent="0.25">
      <c r="A11" s="61" t="s">
        <v>98</v>
      </c>
      <c r="B11" s="54">
        <v>1.4</v>
      </c>
    </row>
    <row r="12" spans="1:14" hidden="1" x14ac:dyDescent="0.25">
      <c r="A12" s="61" t="s">
        <v>99</v>
      </c>
      <c r="B12" s="54">
        <v>1.5</v>
      </c>
    </row>
    <row r="13" spans="1:14" ht="14.4" x14ac:dyDescent="0.3">
      <c r="A13"/>
      <c r="B13"/>
    </row>
    <row r="14" spans="1:14" ht="14.4" x14ac:dyDescent="0.25">
      <c r="A14" s="140" t="s">
        <v>93</v>
      </c>
      <c r="B14" s="140"/>
      <c r="C14" s="141" t="s">
        <v>97</v>
      </c>
      <c r="D14" s="142"/>
    </row>
    <row r="15" spans="1:14" ht="14.4" x14ac:dyDescent="0.25">
      <c r="A15" s="61" t="s">
        <v>91</v>
      </c>
      <c r="B15" s="54">
        <v>45</v>
      </c>
      <c r="C15" s="125" t="s">
        <v>131</v>
      </c>
      <c r="D15" s="126"/>
      <c r="I15" s="59" t="s">
        <v>117</v>
      </c>
    </row>
    <row r="16" spans="1:14" ht="39.6" x14ac:dyDescent="0.25">
      <c r="A16" s="61" t="s">
        <v>94</v>
      </c>
      <c r="B16" s="55">
        <v>0.85</v>
      </c>
      <c r="C16" s="125" t="s">
        <v>79</v>
      </c>
      <c r="D16" s="126"/>
      <c r="I16" s="59" t="s">
        <v>118</v>
      </c>
    </row>
    <row r="17" spans="1:9" ht="14.4" x14ac:dyDescent="0.3">
      <c r="A17" s="61" t="s">
        <v>102</v>
      </c>
      <c r="B17" s="56">
        <v>1</v>
      </c>
      <c r="C17" s="125" t="s">
        <v>96</v>
      </c>
      <c r="D17" s="126"/>
      <c r="I17" s="59" t="s">
        <v>119</v>
      </c>
    </row>
    <row r="18" spans="1:9" ht="14.4" x14ac:dyDescent="0.25">
      <c r="A18" s="61" t="s">
        <v>5</v>
      </c>
      <c r="B18" s="55" t="s">
        <v>6</v>
      </c>
      <c r="C18" s="125"/>
      <c r="D18" s="126"/>
      <c r="I18" s="59" t="s">
        <v>121</v>
      </c>
    </row>
    <row r="19" spans="1:9" ht="26.4" x14ac:dyDescent="0.25">
      <c r="A19" s="61" t="s">
        <v>7</v>
      </c>
      <c r="B19" s="55">
        <v>1</v>
      </c>
      <c r="C19" s="125" t="s">
        <v>79</v>
      </c>
      <c r="D19" s="126"/>
      <c r="I19" s="59" t="s">
        <v>120</v>
      </c>
    </row>
    <row r="20" spans="1:9" ht="26.4" x14ac:dyDescent="0.25">
      <c r="A20" s="61" t="s">
        <v>95</v>
      </c>
      <c r="B20" s="55" t="s">
        <v>126</v>
      </c>
      <c r="C20" s="127"/>
      <c r="D20" s="128"/>
      <c r="I20" s="59">
        <v>5.6</v>
      </c>
    </row>
    <row r="21" spans="1:9" ht="14.4" x14ac:dyDescent="0.3">
      <c r="A21"/>
      <c r="B21"/>
    </row>
    <row r="22" spans="1:9" ht="13.8" thickBot="1" x14ac:dyDescent="0.3">
      <c r="A22" s="4"/>
      <c r="B22" s="2"/>
    </row>
    <row r="23" spans="1:9" ht="13.8" thickBot="1" x14ac:dyDescent="0.3">
      <c r="A23" s="129" t="s">
        <v>14</v>
      </c>
      <c r="B23" s="130"/>
      <c r="C23" s="130"/>
      <c r="D23" s="130"/>
      <c r="E23" s="130"/>
      <c r="F23" s="131"/>
    </row>
    <row r="24" spans="1:9" x14ac:dyDescent="0.25">
      <c r="A24" s="4"/>
      <c r="B24" s="2"/>
    </row>
    <row r="25" spans="1:9" x14ac:dyDescent="0.25">
      <c r="A25" s="4"/>
      <c r="B25" s="2"/>
    </row>
    <row r="26" spans="1:9" x14ac:dyDescent="0.25">
      <c r="A26" s="4"/>
      <c r="B26" s="2"/>
    </row>
    <row r="28" spans="1:9" x14ac:dyDescent="0.25">
      <c r="A28" s="92" t="s">
        <v>13</v>
      </c>
      <c r="B28" s="92"/>
      <c r="C28" s="92"/>
      <c r="D28" s="92" t="s">
        <v>14</v>
      </c>
      <c r="E28" s="92"/>
      <c r="I28" s="59" t="s">
        <v>122</v>
      </c>
    </row>
    <row r="29" spans="1:9" x14ac:dyDescent="0.25">
      <c r="A29" s="79" t="s">
        <v>12</v>
      </c>
      <c r="B29" s="6" t="s">
        <v>10</v>
      </c>
      <c r="C29" s="6" t="s">
        <v>11</v>
      </c>
      <c r="D29" s="124" t="s">
        <v>16</v>
      </c>
      <c r="E29" s="124"/>
    </row>
    <row r="30" spans="1:9" x14ac:dyDescent="0.25">
      <c r="A30" s="79"/>
      <c r="B30" s="6" t="s">
        <v>9</v>
      </c>
      <c r="C30" s="6" t="str">
        <f>B20</f>
        <v>B</v>
      </c>
      <c r="D30" s="79" t="s">
        <v>15</v>
      </c>
      <c r="E30" s="79"/>
    </row>
    <row r="31" spans="1:9" hidden="1" x14ac:dyDescent="0.25">
      <c r="A31" s="5" t="s">
        <v>1</v>
      </c>
      <c r="B31" s="7" t="s">
        <v>0</v>
      </c>
      <c r="C31" s="53">
        <v>0.87</v>
      </c>
      <c r="D31" s="91">
        <f>0.613*C31*$B$17*$B$16*$B$15^2*$B$19</f>
        <v>917.95983749999982</v>
      </c>
      <c r="E31" s="91"/>
    </row>
    <row r="32" spans="1:9" hidden="1" x14ac:dyDescent="0.25">
      <c r="A32" s="5" t="s">
        <v>2</v>
      </c>
      <c r="B32" s="7">
        <v>6.4</v>
      </c>
      <c r="C32" s="53">
        <v>0.91100000000000003</v>
      </c>
      <c r="D32" s="91">
        <f t="shared" ref="D32:D35" si="0">0.613*C32*$B$17*$B$16*$B$15^2*$B$19</f>
        <v>961.22001375000002</v>
      </c>
      <c r="E32" s="91"/>
    </row>
    <row r="33" spans="1:9" x14ac:dyDescent="0.25">
      <c r="A33" s="38" t="s">
        <v>58</v>
      </c>
      <c r="B33" s="7">
        <f>B8</f>
        <v>6</v>
      </c>
      <c r="C33" s="53">
        <v>0.62</v>
      </c>
      <c r="D33" s="91">
        <f t="shared" si="0"/>
        <v>654.17827499999999</v>
      </c>
      <c r="E33" s="91"/>
      <c r="F33" s="62" t="s">
        <v>33</v>
      </c>
    </row>
    <row r="34" spans="1:9" hidden="1" x14ac:dyDescent="0.25">
      <c r="A34" s="5" t="s">
        <v>3</v>
      </c>
      <c r="B34" s="7">
        <v>7.5</v>
      </c>
      <c r="C34" s="53">
        <v>0.94</v>
      </c>
      <c r="D34" s="91">
        <f t="shared" si="0"/>
        <v>991.81867499999998</v>
      </c>
      <c r="E34" s="91"/>
    </row>
    <row r="35" spans="1:9" hidden="1" x14ac:dyDescent="0.25">
      <c r="A35" s="5" t="s">
        <v>4</v>
      </c>
      <c r="B35" s="7">
        <v>7.9</v>
      </c>
      <c r="C35" s="53">
        <v>0.95</v>
      </c>
      <c r="D35" s="91">
        <f t="shared" si="0"/>
        <v>1002.3699374999999</v>
      </c>
      <c r="E35" s="91"/>
    </row>
    <row r="36" spans="1:9" ht="13.8" thickBot="1" x14ac:dyDescent="0.3"/>
    <row r="37" spans="1:9" ht="13.8" thickBot="1" x14ac:dyDescent="0.3">
      <c r="A37" s="120" t="s">
        <v>17</v>
      </c>
      <c r="B37" s="121"/>
      <c r="C37" s="121"/>
      <c r="D37" s="121"/>
      <c r="E37" s="121"/>
      <c r="F37" s="122"/>
    </row>
    <row r="38" spans="1:9" x14ac:dyDescent="0.25">
      <c r="B38" s="8"/>
      <c r="C38" s="8"/>
      <c r="D38" s="8"/>
      <c r="E38" s="8"/>
      <c r="F38" s="8"/>
      <c r="G38" s="8"/>
      <c r="H38" s="8"/>
    </row>
    <row r="39" spans="1:9" x14ac:dyDescent="0.25">
      <c r="B39" s="8"/>
      <c r="C39" s="8"/>
      <c r="D39" s="8"/>
      <c r="E39" s="8"/>
      <c r="F39" s="8"/>
      <c r="G39" s="8"/>
      <c r="H39" s="8"/>
    </row>
    <row r="40" spans="1:9" x14ac:dyDescent="0.25">
      <c r="B40" s="8"/>
      <c r="C40" s="8"/>
      <c r="D40" s="8"/>
      <c r="E40" s="8"/>
      <c r="F40" s="8"/>
      <c r="G40" s="8"/>
      <c r="H40" s="8"/>
    </row>
    <row r="42" spans="1:9" x14ac:dyDescent="0.25">
      <c r="A42" s="123" t="s">
        <v>133</v>
      </c>
      <c r="B42" s="123"/>
      <c r="C42" s="123"/>
      <c r="D42" s="123"/>
      <c r="E42" s="123"/>
    </row>
    <row r="43" spans="1:9" x14ac:dyDescent="0.25">
      <c r="A43" s="25" t="s">
        <v>18</v>
      </c>
      <c r="B43" s="25" t="s">
        <v>19</v>
      </c>
      <c r="C43" s="82" t="s">
        <v>20</v>
      </c>
      <c r="D43" s="79" t="s">
        <v>22</v>
      </c>
      <c r="E43" s="79" t="s">
        <v>21</v>
      </c>
    </row>
    <row r="44" spans="1:9" x14ac:dyDescent="0.25">
      <c r="A44" s="24" t="s">
        <v>9</v>
      </c>
      <c r="B44" s="24" t="s">
        <v>9</v>
      </c>
      <c r="C44" s="82"/>
      <c r="D44" s="79"/>
      <c r="E44" s="79"/>
    </row>
    <row r="45" spans="1:9" x14ac:dyDescent="0.25">
      <c r="A45" s="31">
        <f>B8</f>
        <v>6</v>
      </c>
      <c r="B45" s="31">
        <f>B5</f>
        <v>7.62</v>
      </c>
      <c r="C45" s="27">
        <f>+A45/B45</f>
        <v>0.78740157480314954</v>
      </c>
      <c r="D45" s="31" t="str">
        <f>+IF(C45&lt;1.4, "Rígida", "Flexible")</f>
        <v>Rígida</v>
      </c>
      <c r="E45" s="31">
        <f>+IF(D45="Rígida", 0.85, "Ver 5.8")</f>
        <v>0.85</v>
      </c>
    </row>
    <row r="46" spans="1:9" x14ac:dyDescent="0.25">
      <c r="B46" s="1"/>
    </row>
    <row r="47" spans="1:9" hidden="1" x14ac:dyDescent="0.25">
      <c r="A47" s="92" t="s">
        <v>35</v>
      </c>
      <c r="B47" s="92"/>
      <c r="C47" s="92"/>
      <c r="D47" s="92"/>
      <c r="E47" s="92"/>
      <c r="F47" s="92"/>
      <c r="I47" s="59" t="s">
        <v>123</v>
      </c>
    </row>
    <row r="48" spans="1:9" hidden="1" x14ac:dyDescent="0.25">
      <c r="A48" s="111" t="s">
        <v>23</v>
      </c>
      <c r="B48" s="112"/>
      <c r="C48" s="113"/>
      <c r="D48" s="66" t="s">
        <v>36</v>
      </c>
      <c r="E48" s="66"/>
      <c r="F48" s="39" t="s">
        <v>34</v>
      </c>
    </row>
    <row r="49" spans="1:9" hidden="1" x14ac:dyDescent="0.25">
      <c r="A49" s="9" t="s">
        <v>29</v>
      </c>
      <c r="B49" s="114" t="s">
        <v>37</v>
      </c>
      <c r="C49" s="115"/>
      <c r="D49" s="26" t="s">
        <v>28</v>
      </c>
      <c r="E49" s="26" t="s">
        <v>30</v>
      </c>
      <c r="F49" s="26" t="s">
        <v>31</v>
      </c>
    </row>
    <row r="50" spans="1:9" hidden="1" x14ac:dyDescent="0.25">
      <c r="A50" s="10" t="s">
        <v>24</v>
      </c>
      <c r="B50" s="116" t="s">
        <v>38</v>
      </c>
      <c r="C50" s="117"/>
      <c r="D50" s="11" t="s">
        <v>27</v>
      </c>
      <c r="E50" s="34">
        <v>0.8</v>
      </c>
      <c r="F50" s="11" t="s">
        <v>32</v>
      </c>
    </row>
    <row r="51" spans="1:9" hidden="1" x14ac:dyDescent="0.25">
      <c r="A51" s="85" t="s">
        <v>25</v>
      </c>
      <c r="B51" s="102" t="s">
        <v>39</v>
      </c>
      <c r="C51" s="103"/>
      <c r="D51" s="31">
        <f>B11/B12</f>
        <v>0.93333333333333324</v>
      </c>
      <c r="E51" s="7">
        <v>-0.27500000000000002</v>
      </c>
      <c r="F51" s="118" t="s">
        <v>33</v>
      </c>
    </row>
    <row r="52" spans="1:9" hidden="1" x14ac:dyDescent="0.25">
      <c r="A52" s="87"/>
      <c r="B52" s="102" t="s">
        <v>40</v>
      </c>
      <c r="C52" s="103"/>
      <c r="D52" s="31">
        <f>1/D51</f>
        <v>1.0714285714285716</v>
      </c>
      <c r="E52" s="7">
        <v>-0.5</v>
      </c>
      <c r="F52" s="119"/>
    </row>
    <row r="53" spans="1:9" hidden="1" x14ac:dyDescent="0.25">
      <c r="A53" s="5" t="s">
        <v>26</v>
      </c>
      <c r="B53" s="102" t="s">
        <v>38</v>
      </c>
      <c r="C53" s="103"/>
      <c r="D53" s="31" t="s">
        <v>27</v>
      </c>
      <c r="E53" s="7">
        <v>-0.7</v>
      </c>
      <c r="F53" s="31" t="s">
        <v>33</v>
      </c>
    </row>
    <row r="54" spans="1:9" hidden="1" x14ac:dyDescent="0.25"/>
    <row r="55" spans="1:9" x14ac:dyDescent="0.25">
      <c r="A55" s="104" t="s">
        <v>41</v>
      </c>
      <c r="B55" s="105"/>
      <c r="C55" s="105"/>
      <c r="D55" s="105"/>
      <c r="E55" s="106"/>
      <c r="I55" s="59" t="s">
        <v>124</v>
      </c>
    </row>
    <row r="56" spans="1:9" x14ac:dyDescent="0.25">
      <c r="A56" s="107" t="s">
        <v>42</v>
      </c>
      <c r="B56" s="107" t="s">
        <v>43</v>
      </c>
      <c r="C56" s="108" t="s">
        <v>44</v>
      </c>
      <c r="D56" s="109"/>
      <c r="E56" s="110"/>
    </row>
    <row r="57" spans="1:9" ht="14.4" customHeight="1" x14ac:dyDescent="0.25">
      <c r="A57" s="80"/>
      <c r="B57" s="80"/>
      <c r="C57" s="108" t="str">
        <f>B9</f>
        <v>6º</v>
      </c>
      <c r="D57" s="109"/>
      <c r="E57" s="110"/>
    </row>
    <row r="58" spans="1:9" x14ac:dyDescent="0.25">
      <c r="A58" s="85" t="s">
        <v>3</v>
      </c>
      <c r="B58" s="88">
        <f>B8/B5</f>
        <v>0.78740157480314954</v>
      </c>
      <c r="C58" s="31" t="s">
        <v>84</v>
      </c>
      <c r="D58" s="99">
        <v>-0.9</v>
      </c>
      <c r="E58" s="100"/>
    </row>
    <row r="59" spans="1:9" x14ac:dyDescent="0.25">
      <c r="A59" s="87"/>
      <c r="B59" s="90"/>
      <c r="C59" s="31" t="s">
        <v>85</v>
      </c>
      <c r="D59" s="99">
        <v>-0.5</v>
      </c>
      <c r="E59" s="100"/>
    </row>
    <row r="60" spans="1:9" x14ac:dyDescent="0.25">
      <c r="A60" s="28" t="s">
        <v>2</v>
      </c>
      <c r="B60" s="32" t="s">
        <v>79</v>
      </c>
      <c r="C60" s="31" t="s">
        <v>79</v>
      </c>
      <c r="D60" s="101">
        <v>0.8</v>
      </c>
      <c r="E60" s="101"/>
    </row>
    <row r="61" spans="1:9" hidden="1" x14ac:dyDescent="0.25"/>
    <row r="62" spans="1:9" hidden="1" x14ac:dyDescent="0.25">
      <c r="A62" s="92" t="s">
        <v>45</v>
      </c>
      <c r="B62" s="92"/>
      <c r="C62" s="92"/>
      <c r="D62" s="92"/>
      <c r="E62" s="92"/>
      <c r="F62" s="92"/>
      <c r="I62" s="59" t="s">
        <v>124</v>
      </c>
    </row>
    <row r="63" spans="1:9" ht="14.4" hidden="1" customHeight="1" x14ac:dyDescent="0.25">
      <c r="A63" s="79" t="s">
        <v>29</v>
      </c>
      <c r="B63" s="79" t="s">
        <v>43</v>
      </c>
      <c r="C63" s="79" t="s">
        <v>46</v>
      </c>
      <c r="D63" s="79"/>
      <c r="E63" s="79"/>
      <c r="F63" s="79" t="s">
        <v>30</v>
      </c>
    </row>
    <row r="64" spans="1:9" hidden="1" x14ac:dyDescent="0.25">
      <c r="A64" s="79"/>
      <c r="B64" s="79"/>
      <c r="C64" s="79"/>
      <c r="D64" s="79"/>
      <c r="E64" s="79"/>
      <c r="F64" s="79"/>
    </row>
    <row r="65" spans="1:9" hidden="1" x14ac:dyDescent="0.25">
      <c r="A65" s="96" t="s">
        <v>3</v>
      </c>
      <c r="B65" s="97">
        <f>B8/B6</f>
        <v>0.39473684210526316</v>
      </c>
      <c r="C65" s="98" t="s">
        <v>47</v>
      </c>
      <c r="D65" s="98"/>
      <c r="E65" s="98"/>
      <c r="F65" s="54">
        <v>-0.9</v>
      </c>
    </row>
    <row r="66" spans="1:9" hidden="1" x14ac:dyDescent="0.25">
      <c r="A66" s="96"/>
      <c r="B66" s="97"/>
      <c r="C66" s="98" t="s">
        <v>48</v>
      </c>
      <c r="D66" s="98"/>
      <c r="E66" s="98"/>
      <c r="F66" s="54">
        <v>-0.5</v>
      </c>
    </row>
    <row r="67" spans="1:9" hidden="1" x14ac:dyDescent="0.25">
      <c r="A67" s="96"/>
      <c r="B67" s="97"/>
      <c r="C67" s="98" t="s">
        <v>49</v>
      </c>
      <c r="D67" s="98"/>
      <c r="E67" s="98"/>
      <c r="F67" s="54">
        <v>-0.3</v>
      </c>
    </row>
    <row r="68" spans="1:9" x14ac:dyDescent="0.25">
      <c r="A68" s="2"/>
      <c r="B68" s="49"/>
      <c r="C68" s="3"/>
      <c r="D68" s="3"/>
      <c r="E68" s="3"/>
      <c r="F68" s="2"/>
    </row>
    <row r="69" spans="1:9" x14ac:dyDescent="0.25">
      <c r="A69" s="92" t="s">
        <v>132</v>
      </c>
      <c r="B69" s="92"/>
      <c r="C69" s="92"/>
      <c r="D69" s="92"/>
      <c r="E69" s="92"/>
      <c r="F69" s="92"/>
    </row>
    <row r="70" spans="1:9" ht="13.8" x14ac:dyDescent="0.25">
      <c r="A70" s="28" t="s">
        <v>104</v>
      </c>
      <c r="B70" s="93" t="s">
        <v>105</v>
      </c>
      <c r="C70" s="93"/>
      <c r="D70" s="93"/>
      <c r="E70" s="93"/>
      <c r="F70" s="93"/>
      <c r="I70" s="59" t="s">
        <v>125</v>
      </c>
    </row>
    <row r="71" spans="1:9" x14ac:dyDescent="0.25">
      <c r="A71" s="28" t="s">
        <v>128</v>
      </c>
      <c r="B71" s="93">
        <v>0</v>
      </c>
      <c r="C71" s="93"/>
      <c r="D71" s="93"/>
      <c r="E71" s="93"/>
      <c r="F71" s="93"/>
      <c r="I71" s="59"/>
    </row>
    <row r="73" spans="1:9" ht="18" customHeight="1" x14ac:dyDescent="0.25">
      <c r="A73" s="94" t="s">
        <v>50</v>
      </c>
      <c r="B73" s="94"/>
      <c r="C73" s="94"/>
      <c r="D73" s="94"/>
      <c r="E73" s="94"/>
      <c r="F73" s="94"/>
    </row>
    <row r="74" spans="1:9" ht="18" customHeight="1" x14ac:dyDescent="0.25">
      <c r="A74" s="80" t="s">
        <v>29</v>
      </c>
      <c r="B74" s="81" t="s">
        <v>80</v>
      </c>
      <c r="C74" s="81" t="s">
        <v>51</v>
      </c>
      <c r="D74" s="95" t="s">
        <v>30</v>
      </c>
      <c r="E74" s="80" t="s">
        <v>52</v>
      </c>
      <c r="F74" s="80"/>
    </row>
    <row r="75" spans="1:9" ht="18" customHeight="1" x14ac:dyDescent="0.25">
      <c r="A75" s="79"/>
      <c r="B75" s="82"/>
      <c r="C75" s="82"/>
      <c r="D75" s="80"/>
      <c r="E75" s="25" t="s">
        <v>53</v>
      </c>
      <c r="F75" s="25" t="s">
        <v>54</v>
      </c>
    </row>
    <row r="76" spans="1:9" ht="18" hidden="1" customHeight="1" x14ac:dyDescent="0.25">
      <c r="A76" s="85" t="s">
        <v>24</v>
      </c>
      <c r="B76" s="31" t="s">
        <v>55</v>
      </c>
      <c r="C76" s="27">
        <f>D31</f>
        <v>917.95983749999982</v>
      </c>
      <c r="D76" s="27">
        <f>E50</f>
        <v>0.8</v>
      </c>
      <c r="E76" s="27">
        <f>+(C76*0.85*D76)-(J85*0.18)</f>
        <v>506.46059999999989</v>
      </c>
      <c r="F76" s="27">
        <f t="shared" ref="F76:F81" si="1">+(C76*0.85*D76)-($J$85*-0.18)</f>
        <v>741.96477899999991</v>
      </c>
    </row>
    <row r="77" spans="1:9" ht="18" hidden="1" customHeight="1" x14ac:dyDescent="0.25">
      <c r="A77" s="87"/>
      <c r="B77" s="31">
        <f>B32</f>
        <v>6.4</v>
      </c>
      <c r="C77" s="27">
        <f>D32</f>
        <v>961.22001375000002</v>
      </c>
      <c r="D77" s="27">
        <f>E50</f>
        <v>0.8</v>
      </c>
      <c r="E77" s="27">
        <f>+(C77*0.85*D77)-(J85*0.18)</f>
        <v>535.87751985</v>
      </c>
      <c r="F77" s="27">
        <f t="shared" si="1"/>
        <v>771.38169885000002</v>
      </c>
    </row>
    <row r="78" spans="1:9" ht="18" hidden="1" customHeight="1" x14ac:dyDescent="0.25">
      <c r="A78" s="28" t="s">
        <v>25</v>
      </c>
      <c r="B78" s="31" t="s">
        <v>38</v>
      </c>
      <c r="C78" s="27">
        <f>$D$33</f>
        <v>654.17827499999999</v>
      </c>
      <c r="D78" s="27">
        <f>E52</f>
        <v>-0.5</v>
      </c>
      <c r="E78" s="27">
        <f>+(C78*0.85*D78)-(J85*0.18)</f>
        <v>-395.777856375</v>
      </c>
      <c r="F78" s="27">
        <f t="shared" si="1"/>
        <v>-160.27367737499998</v>
      </c>
    </row>
    <row r="79" spans="1:9" ht="18" hidden="1" customHeight="1" x14ac:dyDescent="0.25">
      <c r="A79" s="28" t="s">
        <v>56</v>
      </c>
      <c r="B79" s="31" t="s">
        <v>38</v>
      </c>
      <c r="C79" s="27">
        <f t="shared" ref="C79:C83" si="2">$D$33</f>
        <v>654.17827499999999</v>
      </c>
      <c r="D79" s="27">
        <f>E53</f>
        <v>-0.7</v>
      </c>
      <c r="E79" s="27">
        <f>+(C79*0.85*D79)-(J85*0.18)</f>
        <v>-506.98816312499997</v>
      </c>
      <c r="F79" s="27">
        <f t="shared" si="1"/>
        <v>-271.48398412499995</v>
      </c>
    </row>
    <row r="80" spans="1:9" ht="18" customHeight="1" x14ac:dyDescent="0.3">
      <c r="A80" s="85" t="s">
        <v>3</v>
      </c>
      <c r="B80" s="35" t="s">
        <v>103</v>
      </c>
      <c r="C80" s="27">
        <f t="shared" si="2"/>
        <v>654.17827499999999</v>
      </c>
      <c r="D80" s="27">
        <f>D58</f>
        <v>-0.9</v>
      </c>
      <c r="E80" s="27">
        <f>+(C80*0.85*D80)-($J$85*0.18)</f>
        <v>-618.198469875</v>
      </c>
      <c r="F80" s="27">
        <f t="shared" si="1"/>
        <v>-382.69429087499998</v>
      </c>
    </row>
    <row r="81" spans="1:10" ht="18" customHeight="1" x14ac:dyDescent="0.3">
      <c r="A81" s="87"/>
      <c r="B81" s="48" t="s">
        <v>85</v>
      </c>
      <c r="C81" s="27">
        <f t="shared" si="2"/>
        <v>654.17827499999999</v>
      </c>
      <c r="D81" s="27">
        <f>D59</f>
        <v>-0.5</v>
      </c>
      <c r="E81" s="27">
        <f>+(C81*0.85*D81)-($J$85*0.18)</f>
        <v>-395.777856375</v>
      </c>
      <c r="F81" s="27">
        <f t="shared" si="1"/>
        <v>-160.27367737499998</v>
      </c>
    </row>
    <row r="82" spans="1:10" ht="18" customHeight="1" x14ac:dyDescent="0.3">
      <c r="A82" s="72" t="s">
        <v>2</v>
      </c>
      <c r="B82" s="35" t="s">
        <v>129</v>
      </c>
      <c r="C82" s="27">
        <f t="shared" si="2"/>
        <v>654.17827499999999</v>
      </c>
      <c r="D82" s="27">
        <f>D58</f>
        <v>-0.9</v>
      </c>
      <c r="E82" s="91">
        <f>+(C82*0.85*D82)</f>
        <v>-500.44638037499999</v>
      </c>
      <c r="F82" s="91"/>
    </row>
    <row r="83" spans="1:10" ht="18" customHeight="1" x14ac:dyDescent="0.3">
      <c r="A83" s="72"/>
      <c r="B83" s="35" t="s">
        <v>130</v>
      </c>
      <c r="C83" s="27">
        <f t="shared" si="2"/>
        <v>654.17827499999999</v>
      </c>
      <c r="D83" s="27">
        <f>D60</f>
        <v>0.8</v>
      </c>
      <c r="E83" s="91">
        <f>+(C83*0.85*D83)</f>
        <v>444.841227</v>
      </c>
      <c r="F83" s="91"/>
    </row>
    <row r="84" spans="1:10" ht="18" customHeight="1" thickBot="1" x14ac:dyDescent="0.35">
      <c r="A84" s="57"/>
      <c r="B84" s="64"/>
      <c r="C84" s="58"/>
      <c r="D84" s="58"/>
      <c r="E84" s="58"/>
      <c r="F84" s="58"/>
    </row>
    <row r="85" spans="1:10" ht="18" customHeight="1" thickBot="1" x14ac:dyDescent="0.3">
      <c r="I85" s="13" t="s">
        <v>33</v>
      </c>
      <c r="J85" s="36">
        <f>D33</f>
        <v>654.17827499999999</v>
      </c>
    </row>
    <row r="86" spans="1:10" ht="18" customHeight="1" x14ac:dyDescent="0.25">
      <c r="A86" s="92" t="s">
        <v>57</v>
      </c>
      <c r="B86" s="92"/>
      <c r="C86" s="92"/>
      <c r="D86" s="92"/>
      <c r="E86" s="92"/>
      <c r="F86" s="92"/>
    </row>
    <row r="87" spans="1:10" ht="18" customHeight="1" x14ac:dyDescent="0.25">
      <c r="A87" s="80" t="s">
        <v>29</v>
      </c>
      <c r="B87" s="81" t="s">
        <v>86</v>
      </c>
      <c r="C87" s="81" t="s">
        <v>51</v>
      </c>
      <c r="D87" s="80" t="s">
        <v>30</v>
      </c>
      <c r="E87" s="83" t="s">
        <v>52</v>
      </c>
      <c r="F87" s="84"/>
    </row>
    <row r="88" spans="1:10" ht="18" customHeight="1" x14ac:dyDescent="0.25">
      <c r="A88" s="79"/>
      <c r="B88" s="82"/>
      <c r="C88" s="82"/>
      <c r="D88" s="79"/>
      <c r="E88" s="25" t="s">
        <v>53</v>
      </c>
      <c r="F88" s="25" t="s">
        <v>54</v>
      </c>
    </row>
    <row r="89" spans="1:10" ht="18" customHeight="1" x14ac:dyDescent="0.25">
      <c r="A89" s="85" t="s">
        <v>24</v>
      </c>
      <c r="B89" s="31" t="str">
        <f>B31</f>
        <v>0-5</v>
      </c>
      <c r="C89" s="27">
        <f>D31</f>
        <v>917.95983749999982</v>
      </c>
      <c r="D89" s="88">
        <f>E50</f>
        <v>0.8</v>
      </c>
      <c r="E89" s="27">
        <f>+(C89*0.85*$D$89)-($J$85*0.18)</f>
        <v>506.46059999999989</v>
      </c>
      <c r="F89" s="27">
        <f>+(C89*0.85*$D$89)-($J$85*-0.18)</f>
        <v>741.96477899999991</v>
      </c>
    </row>
    <row r="90" spans="1:10" ht="18" customHeight="1" x14ac:dyDescent="0.25">
      <c r="A90" s="86"/>
      <c r="B90" s="31">
        <f>B32</f>
        <v>6.4</v>
      </c>
      <c r="C90" s="27">
        <f>D32</f>
        <v>961.22001375000002</v>
      </c>
      <c r="D90" s="89"/>
      <c r="E90" s="27">
        <f t="shared" ref="E90:E93" si="3">+(C90*0.85*$D$89)-($J$85*0.18)</f>
        <v>535.87751985</v>
      </c>
      <c r="F90" s="27">
        <f t="shared" ref="F90:F93" si="4">+(C90*0.85*$D$89)-($J$85*-0.18)</f>
        <v>771.38169885000002</v>
      </c>
    </row>
    <row r="91" spans="1:10" ht="18" customHeight="1" x14ac:dyDescent="0.25">
      <c r="A91" s="86"/>
      <c r="B91" s="31">
        <f>B33</f>
        <v>6</v>
      </c>
      <c r="C91" s="27">
        <f>D33</f>
        <v>654.17827499999999</v>
      </c>
      <c r="D91" s="89"/>
      <c r="E91" s="27">
        <f t="shared" si="3"/>
        <v>327.08913749999999</v>
      </c>
      <c r="F91" s="27">
        <f t="shared" si="4"/>
        <v>562.59331650000001</v>
      </c>
    </row>
    <row r="92" spans="1:10" ht="18" customHeight="1" x14ac:dyDescent="0.25">
      <c r="A92" s="86"/>
      <c r="B92" s="31">
        <f>B34</f>
        <v>7.5</v>
      </c>
      <c r="C92" s="27">
        <f>D34</f>
        <v>991.81867499999998</v>
      </c>
      <c r="D92" s="89"/>
      <c r="E92" s="27">
        <f t="shared" si="3"/>
        <v>556.68460949999997</v>
      </c>
      <c r="F92" s="27">
        <f t="shared" si="4"/>
        <v>792.18878849999999</v>
      </c>
    </row>
    <row r="93" spans="1:10" ht="18" customHeight="1" x14ac:dyDescent="0.25">
      <c r="A93" s="87"/>
      <c r="B93" s="31">
        <f>B35</f>
        <v>7.9</v>
      </c>
      <c r="C93" s="27">
        <f>D35</f>
        <v>1002.3699374999999</v>
      </c>
      <c r="D93" s="90"/>
      <c r="E93" s="27">
        <f t="shared" si="3"/>
        <v>563.85946799999988</v>
      </c>
      <c r="F93" s="27">
        <f t="shared" si="4"/>
        <v>799.3636469999999</v>
      </c>
    </row>
    <row r="94" spans="1:10" ht="18" customHeight="1" x14ac:dyDescent="0.25">
      <c r="A94" s="15" t="s">
        <v>25</v>
      </c>
      <c r="B94" s="31" t="s">
        <v>38</v>
      </c>
      <c r="C94" s="27">
        <f>J85</f>
        <v>654.17827499999999</v>
      </c>
      <c r="D94" s="47">
        <f>E51</f>
        <v>-0.27500000000000002</v>
      </c>
      <c r="E94" s="27">
        <f t="shared" ref="E94:E96" si="5">+(C94*0.85*D94)-($J$85*0.18)</f>
        <v>-270.66626128125</v>
      </c>
      <c r="F94" s="27">
        <f>+(C94*0.85*D94)-($J$85*-0.18)</f>
        <v>-35.162082281250022</v>
      </c>
    </row>
    <row r="95" spans="1:10" ht="18" customHeight="1" x14ac:dyDescent="0.25">
      <c r="A95" s="15" t="s">
        <v>26</v>
      </c>
      <c r="B95" s="31" t="s">
        <v>38</v>
      </c>
      <c r="C95" s="27">
        <f>J85</f>
        <v>654.17827499999999</v>
      </c>
      <c r="D95" s="27">
        <f>E53</f>
        <v>-0.7</v>
      </c>
      <c r="E95" s="27">
        <f t="shared" si="5"/>
        <v>-506.98816312499997</v>
      </c>
      <c r="F95" s="27">
        <f t="shared" ref="F95:F98" si="6">+(C95*0.85*D95)-($J$85*-0.18)</f>
        <v>-271.48398412499995</v>
      </c>
    </row>
    <row r="96" spans="1:10" ht="18" customHeight="1" x14ac:dyDescent="0.25">
      <c r="A96" s="72" t="s">
        <v>3</v>
      </c>
      <c r="B96" s="31" t="s">
        <v>47</v>
      </c>
      <c r="C96" s="27">
        <f>J85</f>
        <v>654.17827499999999</v>
      </c>
      <c r="D96" s="27">
        <f>F65</f>
        <v>-0.9</v>
      </c>
      <c r="E96" s="27">
        <f t="shared" si="5"/>
        <v>-618.198469875</v>
      </c>
      <c r="F96" s="27">
        <f t="shared" si="6"/>
        <v>-382.69429087499998</v>
      </c>
    </row>
    <row r="97" spans="1:23" ht="18" customHeight="1" x14ac:dyDescent="0.25">
      <c r="A97" s="72"/>
      <c r="B97" s="31" t="s">
        <v>48</v>
      </c>
      <c r="C97" s="27">
        <f>J85</f>
        <v>654.17827499999999</v>
      </c>
      <c r="D97" s="27">
        <f>F66</f>
        <v>-0.5</v>
      </c>
      <c r="E97" s="27">
        <f>+(C97*0.85*D97)-($J$85*0.18)</f>
        <v>-395.777856375</v>
      </c>
      <c r="F97" s="27">
        <f t="shared" si="6"/>
        <v>-160.27367737499998</v>
      </c>
    </row>
    <row r="98" spans="1:23" ht="18" customHeight="1" x14ac:dyDescent="0.25">
      <c r="A98" s="72"/>
      <c r="B98" s="31" t="s">
        <v>49</v>
      </c>
      <c r="C98" s="27">
        <f>J85</f>
        <v>654.17827499999999</v>
      </c>
      <c r="D98" s="27">
        <f>F67</f>
        <v>-0.3</v>
      </c>
      <c r="E98" s="27">
        <f>+(C98*0.85*D98)-($J$85*0.18)</f>
        <v>-284.56754962499997</v>
      </c>
      <c r="F98" s="27">
        <f t="shared" si="6"/>
        <v>-49.06337062499999</v>
      </c>
    </row>
    <row r="99" spans="1:23" ht="18" customHeight="1" x14ac:dyDescent="0.25">
      <c r="A99" s="57"/>
      <c r="C99" s="58"/>
      <c r="D99" s="58"/>
      <c r="E99" s="58"/>
      <c r="F99" s="58"/>
    </row>
    <row r="101" spans="1:23" x14ac:dyDescent="0.25">
      <c r="A101" s="73" t="s">
        <v>82</v>
      </c>
      <c r="B101" s="74"/>
      <c r="C101" s="74"/>
      <c r="D101" s="74"/>
      <c r="E101" s="74"/>
      <c r="F101" s="74"/>
      <c r="G101" s="37"/>
    </row>
    <row r="102" spans="1:23" ht="14.4" customHeight="1" x14ac:dyDescent="0.3">
      <c r="A102" s="75" t="s">
        <v>81</v>
      </c>
      <c r="B102" s="76"/>
      <c r="C102" s="76"/>
      <c r="D102" s="76"/>
      <c r="E102" s="76"/>
      <c r="F102" s="76"/>
      <c r="G102" s="77"/>
      <c r="I102" s="78" t="s">
        <v>83</v>
      </c>
      <c r="J102" s="78"/>
      <c r="K102" s="78"/>
      <c r="L102" s="78"/>
      <c r="M102" s="78"/>
      <c r="N102" s="78"/>
      <c r="O102" s="78"/>
      <c r="R102"/>
      <c r="S102"/>
      <c r="T102"/>
    </row>
    <row r="103" spans="1:23" x14ac:dyDescent="0.25">
      <c r="A103" s="79" t="s">
        <v>29</v>
      </c>
      <c r="B103" s="79" t="s">
        <v>75</v>
      </c>
      <c r="C103" s="16" t="s">
        <v>76</v>
      </c>
      <c r="D103" s="16" t="s">
        <v>77</v>
      </c>
      <c r="E103" s="79" t="s">
        <v>59</v>
      </c>
      <c r="F103" s="79"/>
      <c r="G103" s="79"/>
      <c r="I103" s="68" t="s">
        <v>69</v>
      </c>
      <c r="J103" s="66" t="s">
        <v>107</v>
      </c>
      <c r="K103" s="66"/>
      <c r="L103" s="66" t="s">
        <v>62</v>
      </c>
      <c r="M103" s="66"/>
      <c r="N103" s="66" t="s">
        <v>63</v>
      </c>
      <c r="O103" s="66"/>
      <c r="R103" s="67" t="s">
        <v>116</v>
      </c>
      <c r="S103" s="67"/>
      <c r="T103" s="67"/>
      <c r="U103" s="67"/>
      <c r="V103" s="67"/>
      <c r="W103" s="67"/>
    </row>
    <row r="104" spans="1:23" x14ac:dyDescent="0.25">
      <c r="A104" s="79"/>
      <c r="B104" s="79"/>
      <c r="C104" s="17" t="s">
        <v>78</v>
      </c>
      <c r="D104" s="17" t="s">
        <v>78</v>
      </c>
      <c r="E104" s="79"/>
      <c r="F104" s="79"/>
      <c r="G104" s="79"/>
      <c r="I104" s="68"/>
      <c r="J104" s="50" t="s">
        <v>109</v>
      </c>
      <c r="K104" s="51" t="s">
        <v>110</v>
      </c>
      <c r="L104" s="50" t="s">
        <v>108</v>
      </c>
      <c r="M104" s="50" t="s">
        <v>111</v>
      </c>
      <c r="N104" s="50" t="s">
        <v>108</v>
      </c>
      <c r="O104" s="50" t="s">
        <v>111</v>
      </c>
      <c r="R104" s="68" t="s">
        <v>114</v>
      </c>
      <c r="S104" s="68"/>
      <c r="T104" s="68"/>
      <c r="U104" s="68" t="s">
        <v>3</v>
      </c>
      <c r="V104" s="68"/>
      <c r="W104" s="68"/>
    </row>
    <row r="105" spans="1:23" x14ac:dyDescent="0.25">
      <c r="A105" s="69" t="s">
        <v>60</v>
      </c>
      <c r="B105" s="43"/>
      <c r="C105" s="43"/>
      <c r="D105" s="44"/>
      <c r="E105" s="40" t="s">
        <v>61</v>
      </c>
      <c r="F105" s="41" t="s">
        <v>62</v>
      </c>
      <c r="G105" s="41" t="s">
        <v>63</v>
      </c>
      <c r="I105" s="5" t="s">
        <v>72</v>
      </c>
      <c r="J105" s="23">
        <f>+$J$85*(E106-0.18)</f>
        <v>399.04874775000008</v>
      </c>
      <c r="K105" s="23">
        <f>+$J$85*(E106+0.18)</f>
        <v>634.55292674999998</v>
      </c>
      <c r="L105" s="23">
        <f>+$J$85*(F106-0.18)</f>
        <v>-752.30501624999988</v>
      </c>
      <c r="M105" s="23">
        <f>+$J$85*(F106+0.18)</f>
        <v>-516.80083724999997</v>
      </c>
      <c r="N105" s="27">
        <f>+$J$85*(G106-0.18)</f>
        <v>-765.38858174999996</v>
      </c>
      <c r="O105" s="27">
        <f>+$J$85*(G106+0.18)</f>
        <v>-529.88440275000005</v>
      </c>
      <c r="R105" s="39" t="s">
        <v>115</v>
      </c>
      <c r="S105" s="32">
        <f>MAX(J105:O105)</f>
        <v>634.55292674999998</v>
      </c>
      <c r="T105" s="32">
        <f>MIN(J105:O105)</f>
        <v>-765.38858174999996</v>
      </c>
      <c r="U105" s="39" t="s">
        <v>74</v>
      </c>
      <c r="V105" s="32">
        <f>MAX(J110:O110)</f>
        <v>274.75487549999997</v>
      </c>
      <c r="W105" s="32">
        <f>MIN(J110:O110)</f>
        <v>-1177.5208950000001</v>
      </c>
    </row>
    <row r="106" spans="1:23" x14ac:dyDescent="0.25">
      <c r="A106" s="70"/>
      <c r="B106" s="18" t="s">
        <v>64</v>
      </c>
      <c r="C106" s="19">
        <f>1.4*4</f>
        <v>5.6</v>
      </c>
      <c r="D106" s="12">
        <f>4*4/3</f>
        <v>5.333333333333333</v>
      </c>
      <c r="E106" s="20">
        <v>0.79</v>
      </c>
      <c r="F106" s="20">
        <v>-0.97</v>
      </c>
      <c r="G106" s="20">
        <v>-0.99</v>
      </c>
      <c r="I106" s="5" t="s">
        <v>65</v>
      </c>
      <c r="J106" s="23">
        <f t="shared" ref="J106:J107" si="7">+$J$85*(E107-0.18)</f>
        <v>451.38300974999993</v>
      </c>
      <c r="K106" s="23">
        <f t="shared" ref="K106:K107" si="8">+$J$85*(E107+0.18)</f>
        <v>686.88718875000006</v>
      </c>
      <c r="L106" s="23">
        <f t="shared" ref="L106:L107" si="9">+$J$85*(F107-0.18)</f>
        <v>-739.22145074999992</v>
      </c>
      <c r="M106" s="23">
        <f t="shared" ref="M106:M107" si="10">+$J$85*(F107+0.18)</f>
        <v>-503.71727175000001</v>
      </c>
      <c r="N106" s="27">
        <f t="shared" ref="N106:N107" si="11">+$J$85*(G107-0.18)</f>
        <v>-883.14067124999985</v>
      </c>
      <c r="O106" s="27">
        <f t="shared" ref="O106:O107" si="12">+$J$85*(G107+0.18)</f>
        <v>-647.63649224999995</v>
      </c>
      <c r="R106" s="39" t="s">
        <v>65</v>
      </c>
      <c r="S106" s="32">
        <f>MAX(J106:O106)</f>
        <v>686.88718875000006</v>
      </c>
      <c r="T106" s="32">
        <f>MIN(J106:O106)</f>
        <v>-883.14067124999985</v>
      </c>
      <c r="U106" s="39" t="s">
        <v>65</v>
      </c>
      <c r="V106" s="32">
        <f>MAX(J111:O111)</f>
        <v>300.92200650000001</v>
      </c>
      <c r="W106" s="32">
        <f>MIN(J111:O111)</f>
        <v>-1753.1977770000001</v>
      </c>
    </row>
    <row r="107" spans="1:23" x14ac:dyDescent="0.25">
      <c r="A107" s="70"/>
      <c r="B107" s="18" t="s">
        <v>65</v>
      </c>
      <c r="C107" s="21">
        <v>1.4</v>
      </c>
      <c r="D107" s="12">
        <f>1.4*1.4/3</f>
        <v>0.65333333333333321</v>
      </c>
      <c r="E107" s="20">
        <v>0.87</v>
      </c>
      <c r="F107" s="20">
        <v>-0.95</v>
      </c>
      <c r="G107" s="20">
        <v>-1.17</v>
      </c>
      <c r="I107" s="5" t="s">
        <v>66</v>
      </c>
      <c r="J107" s="23">
        <f t="shared" si="7"/>
        <v>536.42618549999997</v>
      </c>
      <c r="K107" s="23">
        <f t="shared" si="8"/>
        <v>771.9303645</v>
      </c>
      <c r="L107" s="23">
        <f t="shared" si="9"/>
        <v>-837.34819200000004</v>
      </c>
      <c r="M107" s="23">
        <f t="shared" si="10"/>
        <v>-601.84401300000013</v>
      </c>
      <c r="N107" s="27">
        <f t="shared" si="11"/>
        <v>-1033.6016744999999</v>
      </c>
      <c r="O107" s="27">
        <f t="shared" si="12"/>
        <v>-798.09749549999992</v>
      </c>
    </row>
    <row r="108" spans="1:23" x14ac:dyDescent="0.25">
      <c r="A108" s="71"/>
      <c r="B108" s="30" t="s">
        <v>66</v>
      </c>
      <c r="C108" s="14">
        <f>0.25*1.5</f>
        <v>0.375</v>
      </c>
      <c r="D108" s="22" t="s">
        <v>79</v>
      </c>
      <c r="E108" s="20">
        <v>1</v>
      </c>
      <c r="F108" s="20">
        <v>-1.1000000000000001</v>
      </c>
      <c r="G108" s="20">
        <v>-1.4</v>
      </c>
      <c r="I108" s="68" t="s">
        <v>67</v>
      </c>
      <c r="J108" s="66" t="s">
        <v>73</v>
      </c>
      <c r="K108" s="66"/>
      <c r="L108" s="66" t="s">
        <v>106</v>
      </c>
      <c r="M108" s="66"/>
      <c r="N108" s="66" t="s">
        <v>112</v>
      </c>
      <c r="O108" s="66"/>
    </row>
    <row r="109" spans="1:23" x14ac:dyDescent="0.25">
      <c r="A109" s="69" t="s">
        <v>67</v>
      </c>
      <c r="B109" s="42"/>
      <c r="C109" s="45"/>
      <c r="D109" s="46"/>
      <c r="E109" s="40" t="s">
        <v>113</v>
      </c>
      <c r="F109" s="40" t="s">
        <v>106</v>
      </c>
      <c r="G109" s="40" t="s">
        <v>112</v>
      </c>
      <c r="I109" s="68"/>
      <c r="J109" s="39" t="s">
        <v>70</v>
      </c>
      <c r="K109" s="39" t="s">
        <v>71</v>
      </c>
      <c r="L109" s="39" t="s">
        <v>70</v>
      </c>
      <c r="M109" s="39" t="s">
        <v>71</v>
      </c>
      <c r="N109" s="39" t="s">
        <v>70</v>
      </c>
      <c r="O109" s="39" t="s">
        <v>71</v>
      </c>
    </row>
    <row r="110" spans="1:23" x14ac:dyDescent="0.25">
      <c r="A110" s="70"/>
      <c r="B110" s="29" t="s">
        <v>68</v>
      </c>
      <c r="C110" s="19">
        <f>4*1.5</f>
        <v>6</v>
      </c>
      <c r="D110" s="14">
        <f>4*4/3</f>
        <v>5.333333333333333</v>
      </c>
      <c r="E110" s="12">
        <v>0.24</v>
      </c>
      <c r="F110" s="12">
        <v>-1.62</v>
      </c>
      <c r="G110" s="12">
        <v>-1.5</v>
      </c>
      <c r="I110" s="5" t="s">
        <v>74</v>
      </c>
      <c r="J110" s="32">
        <f>+$J$85*(E110-0.18)</f>
        <v>39.250696499999997</v>
      </c>
      <c r="K110" s="52">
        <f>+$J$85*(E110+0.18)</f>
        <v>274.75487549999997</v>
      </c>
      <c r="L110" s="52">
        <f>+$J$85*(F110-0.18)</f>
        <v>-1177.5208950000001</v>
      </c>
      <c r="M110" s="52">
        <f>+$J$85*(F110+0.18)</f>
        <v>-942.01671600000009</v>
      </c>
      <c r="N110" s="27">
        <f>+$J$85*(G110-0.18)</f>
        <v>-1099.0195019999999</v>
      </c>
      <c r="O110" s="27">
        <f>+$J$85*(G110+0.18)</f>
        <v>-863.51532299999997</v>
      </c>
    </row>
    <row r="111" spans="1:23" x14ac:dyDescent="0.25">
      <c r="A111" s="70"/>
      <c r="B111" s="29" t="s">
        <v>65</v>
      </c>
      <c r="C111" s="21">
        <f>1*1.5</f>
        <v>1.5</v>
      </c>
      <c r="D111" s="14">
        <f>1/3</f>
        <v>0.33333333333333331</v>
      </c>
      <c r="E111" s="12">
        <v>0.28000000000000003</v>
      </c>
      <c r="F111" s="12">
        <v>-1.68</v>
      </c>
      <c r="G111" s="12">
        <v>-2.5</v>
      </c>
      <c r="I111" s="5" t="s">
        <v>65</v>
      </c>
      <c r="J111" s="32">
        <f t="shared" ref="J111:J112" si="13">+$J$85*(E111-0.18)</f>
        <v>65.417827500000016</v>
      </c>
      <c r="K111" s="52">
        <f t="shared" ref="K111:K112" si="14">+$J$85*(E111+0.18)</f>
        <v>300.92200650000001</v>
      </c>
      <c r="L111" s="52">
        <f t="shared" ref="L111:L112" si="15">+$J$85*(F111-0.18)</f>
        <v>-1216.7715914999999</v>
      </c>
      <c r="M111" s="52">
        <f t="shared" ref="M111:M112" si="16">+$J$85*(F111+0.18)</f>
        <v>-981.26741249999998</v>
      </c>
      <c r="N111" s="27">
        <f t="shared" ref="N111:N112" si="17">+$J$85*(G111-0.18)</f>
        <v>-1753.1977770000001</v>
      </c>
      <c r="O111" s="27">
        <f t="shared" ref="O111:O112" si="18">+$J$85*(G111+0.18)</f>
        <v>-1517.6935979999998</v>
      </c>
    </row>
    <row r="112" spans="1:23" x14ac:dyDescent="0.25">
      <c r="A112" s="71"/>
      <c r="B112" s="31" t="s">
        <v>66</v>
      </c>
      <c r="C112" s="14">
        <f>0.25*2</f>
        <v>0.5</v>
      </c>
      <c r="D112" s="22" t="s">
        <v>79</v>
      </c>
      <c r="E112" s="12">
        <v>0.3</v>
      </c>
      <c r="F112" s="12">
        <v>-1</v>
      </c>
      <c r="G112" s="12">
        <v>-2.8</v>
      </c>
      <c r="I112" s="5" t="s">
        <v>66</v>
      </c>
      <c r="J112" s="32">
        <f t="shared" si="13"/>
        <v>78.501392999999993</v>
      </c>
      <c r="K112" s="52">
        <f t="shared" si="14"/>
        <v>314.00557199999997</v>
      </c>
      <c r="L112" s="52">
        <f t="shared" si="15"/>
        <v>-771.9303645</v>
      </c>
      <c r="M112" s="52">
        <f t="shared" si="16"/>
        <v>-536.42618549999997</v>
      </c>
      <c r="N112" s="27">
        <f t="shared" si="17"/>
        <v>-1949.4512594999999</v>
      </c>
      <c r="O112" s="27">
        <f t="shared" si="18"/>
        <v>-1713.9470804999996</v>
      </c>
    </row>
    <row r="114" spans="1:17" x14ac:dyDescent="0.25">
      <c r="B114" s="1"/>
    </row>
    <row r="115" spans="1:17" x14ac:dyDescent="0.25">
      <c r="B115" s="1"/>
      <c r="I115" s="33">
        <f>MAX(J105:O105)</f>
        <v>634.55292674999998</v>
      </c>
      <c r="J115" s="33">
        <f>MIN(J105:O105)</f>
        <v>-765.38858174999996</v>
      </c>
    </row>
    <row r="116" spans="1:17" x14ac:dyDescent="0.25">
      <c r="B116" s="1"/>
    </row>
    <row r="117" spans="1:17" x14ac:dyDescent="0.25">
      <c r="B117" s="1"/>
    </row>
    <row r="118" spans="1:17" x14ac:dyDescent="0.25">
      <c r="B118" s="1"/>
    </row>
    <row r="119" spans="1:17" x14ac:dyDescent="0.25">
      <c r="B119" s="1"/>
    </row>
    <row r="120" spans="1:17" x14ac:dyDescent="0.25">
      <c r="B120" s="1"/>
    </row>
    <row r="121" spans="1:17" x14ac:dyDescent="0.25">
      <c r="B121" s="1"/>
    </row>
    <row r="122" spans="1:17" x14ac:dyDescent="0.25">
      <c r="B122" s="1"/>
    </row>
    <row r="123" spans="1:17" ht="14.4" x14ac:dyDescent="0.3">
      <c r="B123" s="1"/>
      <c r="K123"/>
      <c r="L123"/>
      <c r="M123"/>
      <c r="N123"/>
      <c r="O123"/>
      <c r="P123"/>
      <c r="Q123"/>
    </row>
    <row r="124" spans="1:17" ht="14.4" x14ac:dyDescent="0.3">
      <c r="B124" s="1"/>
      <c r="K124"/>
      <c r="L124"/>
      <c r="M124"/>
      <c r="N124"/>
      <c r="O124"/>
      <c r="P124"/>
      <c r="Q124"/>
    </row>
    <row r="125" spans="1:17" ht="14.4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ht="14.4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ht="14.4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ht="14.4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ht="14.4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ht="14.4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ht="14.4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ht="14.4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ht="14.4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ht="14.4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ht="14.4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ht="14.4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ht="12.6" customHeight="1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ht="14.4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ht="14.4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ht="14.4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ht="14.4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ht="14.4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ht="14.4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ht="14.4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2:2" x14ac:dyDescent="0.25">
      <c r="B145" s="1"/>
    </row>
  </sheetData>
  <mergeCells count="98">
    <mergeCell ref="U104:W104"/>
    <mergeCell ref="R104:T104"/>
    <mergeCell ref="R103:W103"/>
    <mergeCell ref="N103:O103"/>
    <mergeCell ref="J108:K108"/>
    <mergeCell ref="N108:O108"/>
    <mergeCell ref="J103:K103"/>
    <mergeCell ref="L103:M103"/>
    <mergeCell ref="A69:F69"/>
    <mergeCell ref="B70:F70"/>
    <mergeCell ref="A89:A93"/>
    <mergeCell ref="D89:D93"/>
    <mergeCell ref="A96:A98"/>
    <mergeCell ref="A86:F86"/>
    <mergeCell ref="A87:A88"/>
    <mergeCell ref="B87:B88"/>
    <mergeCell ref="C87:C88"/>
    <mergeCell ref="D87:D88"/>
    <mergeCell ref="E87:F87"/>
    <mergeCell ref="B71:F71"/>
    <mergeCell ref="A82:A83"/>
    <mergeCell ref="E82:F82"/>
    <mergeCell ref="E83:F83"/>
    <mergeCell ref="A80:A81"/>
    <mergeCell ref="I103:I104"/>
    <mergeCell ref="I108:I109"/>
    <mergeCell ref="L108:M108"/>
    <mergeCell ref="A102:G102"/>
    <mergeCell ref="A101:F101"/>
    <mergeCell ref="B103:B104"/>
    <mergeCell ref="A103:A104"/>
    <mergeCell ref="E103:G104"/>
    <mergeCell ref="A105:A108"/>
    <mergeCell ref="A109:A112"/>
    <mergeCell ref="I102:O102"/>
    <mergeCell ref="C18:D18"/>
    <mergeCell ref="C19:D19"/>
    <mergeCell ref="C20:D20"/>
    <mergeCell ref="A4:B4"/>
    <mergeCell ref="A14:B14"/>
    <mergeCell ref="C15:D15"/>
    <mergeCell ref="C16:D16"/>
    <mergeCell ref="C17:D17"/>
    <mergeCell ref="C14:D14"/>
    <mergeCell ref="A29:A30"/>
    <mergeCell ref="D29:E29"/>
    <mergeCell ref="D30:E30"/>
    <mergeCell ref="D31:E31"/>
    <mergeCell ref="A23:F23"/>
    <mergeCell ref="A28:C28"/>
    <mergeCell ref="D28:E28"/>
    <mergeCell ref="D35:E35"/>
    <mergeCell ref="A37:F37"/>
    <mergeCell ref="A42:E42"/>
    <mergeCell ref="A58:A59"/>
    <mergeCell ref="B58:B59"/>
    <mergeCell ref="A47:F47"/>
    <mergeCell ref="A48:C48"/>
    <mergeCell ref="D48:E48"/>
    <mergeCell ref="B49:C49"/>
    <mergeCell ref="B50:C50"/>
    <mergeCell ref="A51:A52"/>
    <mergeCell ref="B51:C51"/>
    <mergeCell ref="C43:C44"/>
    <mergeCell ref="D43:D44"/>
    <mergeCell ref="E43:E44"/>
    <mergeCell ref="B53:C53"/>
    <mergeCell ref="A1:F2"/>
    <mergeCell ref="A76:A77"/>
    <mergeCell ref="A73:F73"/>
    <mergeCell ref="A74:A75"/>
    <mergeCell ref="B74:B75"/>
    <mergeCell ref="C74:C75"/>
    <mergeCell ref="D74:D75"/>
    <mergeCell ref="E74:F74"/>
    <mergeCell ref="A62:F62"/>
    <mergeCell ref="A63:A64"/>
    <mergeCell ref="B63:B64"/>
    <mergeCell ref="C63:E64"/>
    <mergeCell ref="F63:F64"/>
    <mergeCell ref="D32:E32"/>
    <mergeCell ref="D33:E33"/>
    <mergeCell ref="D34:E34"/>
    <mergeCell ref="F51:F52"/>
    <mergeCell ref="B52:C52"/>
    <mergeCell ref="A65:A67"/>
    <mergeCell ref="B65:B67"/>
    <mergeCell ref="C65:E65"/>
    <mergeCell ref="C66:E66"/>
    <mergeCell ref="D58:E58"/>
    <mergeCell ref="D59:E59"/>
    <mergeCell ref="C67:E67"/>
    <mergeCell ref="D60:E60"/>
    <mergeCell ref="B56:B57"/>
    <mergeCell ref="C56:E56"/>
    <mergeCell ref="C57:E57"/>
    <mergeCell ref="A55:E55"/>
    <mergeCell ref="A56:A57"/>
  </mergeCells>
  <pageMargins left="0.7" right="0.7" top="0.75" bottom="0.75" header="0.3" footer="0.3"/>
  <pageSetup orientation="portrait" horizontalDpi="300" verticalDpi="300" r:id="rId1"/>
  <ignoredErrors>
    <ignoredError sqref="D77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L10</vt:lpstr>
      <vt:lpstr>Digna Standard</vt:lpstr>
      <vt:lpstr>Duplex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Cabrera</dc:creator>
  <cp:lastModifiedBy>Andrés Romero</cp:lastModifiedBy>
  <dcterms:created xsi:type="dcterms:W3CDTF">2020-04-11T15:38:33Z</dcterms:created>
  <dcterms:modified xsi:type="dcterms:W3CDTF">2023-04-08T22:32:10Z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2023-04-04T01:14:14Z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a7900d88-f2a9-4340-b322-e683e4cb0cdc</vt:lpwstr>
  </property>
  <property fmtid="{D5CDD505-2E9C-101B-9397-08002B2CF9AE}" pid="7" name="MSIP_Label_defa4170-0d19-0005-0004-bc88714345d2_ActionId">
    <vt:lpwstr>3734bb71-2038-4347-a6a4-9af530c9d05a</vt:lpwstr>
  </property>
  <property fmtid="{D5CDD505-2E9C-101B-9397-08002B2CF9AE}" pid="8" name="MSIP_Label_defa4170-0d19-0005-0004-bc88714345d2_ContentBits">
    <vt:lpwstr>0</vt:lpwstr>
  </property>
</Properties>
</file>