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royectos\00-000_COSMOBOLITA_SUM\01_Hojas de calculo\"/>
    </mc:Choice>
  </mc:AlternateContent>
  <xr:revisionPtr revIDLastSave="0" documentId="13_ncr:1_{B9023654-C775-480E-8C6E-4B7D295F3C34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Hoja1 (2)" sheetId="2" r:id="rId1"/>
    <sheet name="Hoja1" sheetId="1" r:id="rId2"/>
  </sheets>
  <definedNames>
    <definedName name="b" localSheetId="0">'Hoja1 (2)'!$E$7</definedName>
    <definedName name="b">Hoja1!$E$7</definedName>
    <definedName name="E">Hoja1!$J$1</definedName>
    <definedName name="fy" localSheetId="0">'Hoja1 (2)'!$I$1</definedName>
    <definedName name="fy">Hoja1!$E$10</definedName>
    <definedName name="h" localSheetId="0">'Hoja1 (2)'!$E$6</definedName>
    <definedName name="h">Hoja1!$E$6</definedName>
    <definedName name="t" localSheetId="0">'Hoja1 (2)'!$B$8</definedName>
    <definedName name="t">Hoja1!$B$8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1" l="1"/>
  <c r="F61" i="1"/>
  <c r="F58" i="1"/>
  <c r="F24" i="1"/>
  <c r="F21" i="1"/>
  <c r="H36" i="2" l="1"/>
  <c r="H35" i="2"/>
  <c r="B35" i="2"/>
  <c r="B32" i="2"/>
  <c r="B44" i="2" s="1"/>
  <c r="B46" i="2" s="1"/>
  <c r="B31" i="2"/>
  <c r="B36" i="2" s="1"/>
  <c r="B37" i="2" s="1"/>
  <c r="B30" i="2"/>
  <c r="B41" i="2" s="1"/>
  <c r="K26" i="2"/>
  <c r="K25" i="2"/>
  <c r="E25" i="2"/>
  <c r="B25" i="2"/>
  <c r="K22" i="2"/>
  <c r="E22" i="2"/>
  <c r="B22" i="2"/>
  <c r="E7" i="2"/>
  <c r="H22" i="2" s="1"/>
  <c r="E6" i="2"/>
  <c r="H25" i="2" s="1"/>
  <c r="H41" i="2" l="1"/>
  <c r="H44" i="2" s="1"/>
  <c r="H46" i="2" s="1"/>
  <c r="D51" i="2" s="1"/>
  <c r="C74" i="1" l="1"/>
  <c r="C72" i="1"/>
  <c r="C31" i="1"/>
  <c r="C38" i="1" s="1"/>
  <c r="D42" i="1" s="1"/>
  <c r="C29" i="1"/>
  <c r="E7" i="1"/>
  <c r="E6" i="1"/>
  <c r="B21" i="1" l="1"/>
  <c r="C21" i="1" s="1"/>
  <c r="B61" i="1"/>
  <c r="C61" i="1" s="1"/>
  <c r="B24" i="1"/>
  <c r="C24" i="1" s="1"/>
  <c r="B58" i="1"/>
  <c r="C58" i="1" s="1"/>
  <c r="D40" i="1"/>
  <c r="E46" i="1" s="1"/>
  <c r="C33" i="1"/>
  <c r="E76" i="1" l="1"/>
  <c r="C79" i="1" s="1"/>
  <c r="C83" i="1" s="1"/>
  <c r="C49" i="1"/>
  <c r="C53" i="1" s="1"/>
  <c r="C87" i="1" s="1"/>
</calcChain>
</file>

<file path=xl/sharedStrings.xml><?xml version="1.0" encoding="utf-8"?>
<sst xmlns="http://schemas.openxmlformats.org/spreadsheetml/2006/main" count="113" uniqueCount="63">
  <si>
    <t>Cargas</t>
  </si>
  <si>
    <t>Ag</t>
  </si>
  <si>
    <t>cm2</t>
  </si>
  <si>
    <t>Ix</t>
  </si>
  <si>
    <t>Sx</t>
  </si>
  <si>
    <t>Zx</t>
  </si>
  <si>
    <t>rx</t>
  </si>
  <si>
    <t>A0</t>
  </si>
  <si>
    <t>Yy</t>
  </si>
  <si>
    <t>Sy</t>
  </si>
  <si>
    <t>Zy</t>
  </si>
  <si>
    <t>ry</t>
  </si>
  <si>
    <t>J</t>
  </si>
  <si>
    <t>Perfil</t>
  </si>
  <si>
    <t>H</t>
  </si>
  <si>
    <t>B</t>
  </si>
  <si>
    <t>R</t>
  </si>
  <si>
    <t>h</t>
  </si>
  <si>
    <t>b</t>
  </si>
  <si>
    <t>Verificacion</t>
  </si>
  <si>
    <t>Esbelteces locales</t>
  </si>
  <si>
    <t>Lambdaw=h/t</t>
  </si>
  <si>
    <t>Fy</t>
  </si>
  <si>
    <t>Alma</t>
  </si>
  <si>
    <t>Lambdap</t>
  </si>
  <si>
    <t>Ala</t>
  </si>
  <si>
    <t>lamdaf</t>
  </si>
  <si>
    <t>lambdap</t>
  </si>
  <si>
    <t>Seccion compacta</t>
  </si>
  <si>
    <t>ELU Plastificacion</t>
  </si>
  <si>
    <t>Mpx</t>
  </si>
  <si>
    <t>1,5Myx</t>
  </si>
  <si>
    <t>Mnx</t>
  </si>
  <si>
    <t>ELU PL</t>
  </si>
  <si>
    <t>Lp</t>
  </si>
  <si>
    <t>cm</t>
  </si>
  <si>
    <t>Mrx</t>
  </si>
  <si>
    <t>Lr</t>
  </si>
  <si>
    <t>L</t>
  </si>
  <si>
    <t>Mn</t>
  </si>
  <si>
    <t>Cb</t>
  </si>
  <si>
    <t>Resistencia de Diseño</t>
  </si>
  <si>
    <t>phi</t>
  </si>
  <si>
    <t>Mdx</t>
  </si>
  <si>
    <t>Sentido X</t>
  </si>
  <si>
    <t>Sentido Y</t>
  </si>
  <si>
    <t>Seccion no compacta</t>
  </si>
  <si>
    <t>No aplicable</t>
  </si>
  <si>
    <t>Mpy</t>
  </si>
  <si>
    <t>Mry</t>
  </si>
  <si>
    <t>lambdar</t>
  </si>
  <si>
    <t>Mdy</t>
  </si>
  <si>
    <t>Verific Flexion</t>
  </si>
  <si>
    <t>Mux</t>
  </si>
  <si>
    <t>Muy</t>
  </si>
  <si>
    <t>Verificaciones</t>
  </si>
  <si>
    <t>E</t>
  </si>
  <si>
    <t>ELU Pandeo Lateral</t>
  </si>
  <si>
    <t>Estado no aplicable para el eje de menor inercia.</t>
  </si>
  <si>
    <t>ELU Pandeo Local</t>
  </si>
  <si>
    <t>Verificación Flexión Disimétrica</t>
  </si>
  <si>
    <t>&lt;</t>
  </si>
  <si>
    <t>Verfica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</si>
</sst>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0\ &quot;cm&quot;"/>
    <numFmt numFmtId="166" formatCode="0\ &quot;mm&quot;"/>
    <numFmt numFmtId="167" formatCode="0.00\ &quot;cm²&quot;"/>
    <numFmt numFmtId="168" formatCode="0.00\ &quot;cm4&quot;"/>
    <numFmt numFmtId="169" formatCode="0.00\ &quot;cm³&quot;"/>
    <numFmt numFmtId="170" formatCode="0.00\ &quot;cm&quot;"/>
    <numFmt numFmtId="171" formatCode="0.00\ &quot;kNm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49</xdr:row>
      <xdr:rowOff>28575</xdr:rowOff>
    </xdr:from>
    <xdr:to>
      <xdr:col>2</xdr:col>
      <xdr:colOff>361758</xdr:colOff>
      <xdr:row>51</xdr:row>
      <xdr:rowOff>171385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CF8CBB-7201-4D9C-A01E-20974FEDC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363075"/>
          <a:ext cx="1533333" cy="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20</xdr:row>
      <xdr:rowOff>33337</xdr:rowOff>
    </xdr:from>
    <xdr:ext cx="7349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D186224-50EA-4E40-AD61-6DF1D2CC1617}"/>
                </a:ext>
              </a:extLst>
            </xdr:cNvPr>
            <xdr:cNvSpPr txBox="1"/>
          </xdr:nvSpPr>
          <xdr:spPr>
            <a:xfrm>
              <a:off x="19050" y="4033837"/>
              <a:ext cx="7349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D186224-50EA-4E40-AD61-6DF1D2CC1617}"/>
                </a:ext>
              </a:extLst>
            </xdr:cNvPr>
            <xdr:cNvSpPr txBox="1"/>
          </xdr:nvSpPr>
          <xdr:spPr>
            <a:xfrm>
              <a:off x="19050" y="4033837"/>
              <a:ext cx="7349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𝑤=ℎ/𝑡=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14287</xdr:rowOff>
    </xdr:from>
    <xdr:ext cx="702565" cy="1831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7E49E76-BBFF-4DCF-AF0A-EAAC61D2357E}"/>
                </a:ext>
              </a:extLst>
            </xdr:cNvPr>
            <xdr:cNvSpPr txBox="1"/>
          </xdr:nvSpPr>
          <xdr:spPr>
            <a:xfrm>
              <a:off x="0" y="4586287"/>
              <a:ext cx="70256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7E49E76-BBFF-4DCF-AF0A-EAAC61D2357E}"/>
                </a:ext>
              </a:extLst>
            </xdr:cNvPr>
            <xdr:cNvSpPr txBox="1"/>
          </xdr:nvSpPr>
          <xdr:spPr>
            <a:xfrm>
              <a:off x="0" y="4586287"/>
              <a:ext cx="70256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𝑓=𝑏/𝑡=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152400</xdr:colOff>
      <xdr:row>19</xdr:row>
      <xdr:rowOff>47625</xdr:rowOff>
    </xdr:from>
    <xdr:ext cx="100841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7387E14-8E81-4AB0-9962-D526477CB8A5}"/>
                </a:ext>
              </a:extLst>
            </xdr:cNvPr>
            <xdr:cNvSpPr txBox="1"/>
          </xdr:nvSpPr>
          <xdr:spPr>
            <a:xfrm>
              <a:off x="2038350" y="3857625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=2,42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7387E14-8E81-4AB0-9962-D526477CB8A5}"/>
                </a:ext>
              </a:extLst>
            </xdr:cNvPr>
            <xdr:cNvSpPr txBox="1"/>
          </xdr:nvSpPr>
          <xdr:spPr>
            <a:xfrm>
              <a:off x="2038350" y="3857625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𝑝=2,42√(𝐸/𝐹_𝑦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171450</xdr:colOff>
      <xdr:row>22</xdr:row>
      <xdr:rowOff>57150</xdr:rowOff>
    </xdr:from>
    <xdr:ext cx="100841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B5706BB-044E-44AF-9BA7-0E01E1B08480}"/>
                </a:ext>
              </a:extLst>
            </xdr:cNvPr>
            <xdr:cNvSpPr txBox="1"/>
          </xdr:nvSpPr>
          <xdr:spPr>
            <a:xfrm>
              <a:off x="2057400" y="4438650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=1,12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B5706BB-044E-44AF-9BA7-0E01E1B08480}"/>
                </a:ext>
              </a:extLst>
            </xdr:cNvPr>
            <xdr:cNvSpPr txBox="1"/>
          </xdr:nvSpPr>
          <xdr:spPr>
            <a:xfrm>
              <a:off x="2057400" y="4438650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𝑝=1,12√(𝐸/𝐹_𝑦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28</xdr:row>
      <xdr:rowOff>42862</xdr:rowOff>
    </xdr:from>
    <xdr:ext cx="1273041" cy="186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4358A4D-432B-406B-AA86-1DFBBC95F7C0}"/>
                </a:ext>
              </a:extLst>
            </xdr:cNvPr>
            <xdr:cNvSpPr txBox="1"/>
          </xdr:nvSpPr>
          <xdr:spPr>
            <a:xfrm>
              <a:off x="0" y="5567362"/>
              <a:ext cx="1273041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4358A4D-432B-406B-AA86-1DFBBC95F7C0}"/>
                </a:ext>
              </a:extLst>
            </xdr:cNvPr>
            <xdr:cNvSpPr txBox="1"/>
          </xdr:nvSpPr>
          <xdr:spPr>
            <a:xfrm>
              <a:off x="0" y="5567362"/>
              <a:ext cx="1273041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𝑀_𝑝𝑥=𝐹_𝑦 〖.𝑍〗_𝑥 〖.10〗^(−3)=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30</xdr:row>
      <xdr:rowOff>42862</xdr:rowOff>
    </xdr:from>
    <xdr:ext cx="1295868" cy="186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7E3EFA7-851D-4216-9CD4-9C45B4A7D739}"/>
                </a:ext>
              </a:extLst>
            </xdr:cNvPr>
            <xdr:cNvSpPr txBox="1"/>
          </xdr:nvSpPr>
          <xdr:spPr>
            <a:xfrm>
              <a:off x="0" y="5948362"/>
              <a:ext cx="1295868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1,5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p>
                    <m:sSup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s-AR" sz="1100" b="0" i="1">
                          <a:latin typeface="Cambria Math" panose="02040503050406030204" pitchFamily="18" charset="0"/>
                        </a:rPr>
                        <m:t>−3</m:t>
                      </m:r>
                    </m:sup>
                  </m:sSup>
                </m:oMath>
              </a14:m>
              <a:r>
                <a:rPr lang="es-AR" sz="1100"/>
                <a:t>=</a:t>
              </a:r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7E3EFA7-851D-4216-9CD4-9C45B4A7D739}"/>
                </a:ext>
              </a:extLst>
            </xdr:cNvPr>
            <xdr:cNvSpPr txBox="1"/>
          </xdr:nvSpPr>
          <xdr:spPr>
            <a:xfrm>
              <a:off x="0" y="5948362"/>
              <a:ext cx="1295868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1,5𝑀_𝑦=𝐹_𝑦.𝑆_𝑥.10^(−3)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28575</xdr:colOff>
      <xdr:row>32</xdr:row>
      <xdr:rowOff>4762</xdr:rowOff>
    </xdr:from>
    <xdr:ext cx="4245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2F01EDD-C0E8-4AFD-8395-DF9F860951C4}"/>
                </a:ext>
              </a:extLst>
            </xdr:cNvPr>
            <xdr:cNvSpPr txBox="1"/>
          </xdr:nvSpPr>
          <xdr:spPr>
            <a:xfrm>
              <a:off x="28575" y="6291262"/>
              <a:ext cx="424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2F01EDD-C0E8-4AFD-8395-DF9F860951C4}"/>
                </a:ext>
              </a:extLst>
            </xdr:cNvPr>
            <xdr:cNvSpPr txBox="1"/>
          </xdr:nvSpPr>
          <xdr:spPr>
            <a:xfrm>
              <a:off x="28575" y="6291262"/>
              <a:ext cx="424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𝑀_𝑛𝑥=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37</xdr:row>
      <xdr:rowOff>47625</xdr:rowOff>
    </xdr:from>
    <xdr:ext cx="1100814" cy="2051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87711D0-14C1-4864-95FC-05E6A122B773}"/>
                </a:ext>
              </a:extLst>
            </xdr:cNvPr>
            <xdr:cNvSpPr txBox="1"/>
          </xdr:nvSpPr>
          <xdr:spPr>
            <a:xfrm>
              <a:off x="0" y="6905625"/>
              <a:ext cx="1100814" cy="205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𝑟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p>
                    <m:sSup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s-AR" sz="1100" b="0" i="1">
                          <a:latin typeface="Cambria Math" panose="02040503050406030204" pitchFamily="18" charset="0"/>
                        </a:rPr>
                        <m:t>−3</m:t>
                      </m:r>
                    </m:sup>
                  </m:sSup>
                </m:oMath>
              </a14:m>
              <a:r>
                <a:rPr lang="es-AR" sz="1100"/>
                <a:t>=</a:t>
              </a:r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87711D0-14C1-4864-95FC-05E6A122B773}"/>
                </a:ext>
              </a:extLst>
            </xdr:cNvPr>
            <xdr:cNvSpPr txBox="1"/>
          </xdr:nvSpPr>
          <xdr:spPr>
            <a:xfrm>
              <a:off x="0" y="6905625"/>
              <a:ext cx="1100814" cy="205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𝑀_𝑟=𝐹_𝑦.𝑆_𝑥.10^(−3)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38</xdr:row>
      <xdr:rowOff>100012</xdr:rowOff>
    </xdr:from>
    <xdr:ext cx="1677190" cy="410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E693F8B-D91F-43B1-B95A-6C080268E937}"/>
                </a:ext>
              </a:extLst>
            </xdr:cNvPr>
            <xdr:cNvSpPr txBox="1"/>
          </xdr:nvSpPr>
          <xdr:spPr>
            <a:xfrm>
              <a:off x="0" y="7148512"/>
              <a:ext cx="1677190" cy="410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1,2.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𝐽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E693F8B-D91F-43B1-B95A-6C080268E937}"/>
                </a:ext>
              </a:extLst>
            </xdr:cNvPr>
            <xdr:cNvSpPr txBox="1"/>
          </xdr:nvSpPr>
          <xdr:spPr>
            <a:xfrm>
              <a:off x="0" y="7148512"/>
              <a:ext cx="1677190" cy="410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𝐿_𝑝=(1,2.𝑟_𝑦.𝐸.10^(−4) √(𝐽𝐴_𝑔 ))/𝑀_𝑝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40</xdr:row>
      <xdr:rowOff>142875</xdr:rowOff>
    </xdr:from>
    <xdr:ext cx="1705723" cy="3908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9892A5B7-6B09-4100-9A87-A173BB22F6AF}"/>
                </a:ext>
              </a:extLst>
            </xdr:cNvPr>
            <xdr:cNvSpPr txBox="1"/>
          </xdr:nvSpPr>
          <xdr:spPr>
            <a:xfrm>
              <a:off x="0" y="7029450"/>
              <a:ext cx="1705723" cy="39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1,8.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𝐽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9892A5B7-6B09-4100-9A87-A173BB22F6AF}"/>
                </a:ext>
              </a:extLst>
            </xdr:cNvPr>
            <xdr:cNvSpPr txBox="1"/>
          </xdr:nvSpPr>
          <xdr:spPr>
            <a:xfrm>
              <a:off x="0" y="7029450"/>
              <a:ext cx="1705723" cy="39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𝐿_𝑟=(1,8.𝑟_𝑦.𝐸.10^(−3) √(𝐽𝐴_𝑔 ))/𝑀_𝑟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35</xdr:row>
      <xdr:rowOff>42862</xdr:rowOff>
    </xdr:from>
    <xdr:ext cx="32169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6AD297CF-A8D1-4296-84BC-8E86A45D0060}"/>
                </a:ext>
              </a:extLst>
            </xdr:cNvPr>
            <xdr:cNvSpPr txBox="1"/>
          </xdr:nvSpPr>
          <xdr:spPr>
            <a:xfrm>
              <a:off x="0" y="6900862"/>
              <a:ext cx="3216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6AD297CF-A8D1-4296-84BC-8E86A45D0060}"/>
                </a:ext>
              </a:extLst>
            </xdr:cNvPr>
            <xdr:cNvSpPr txBox="1"/>
          </xdr:nvSpPr>
          <xdr:spPr>
            <a:xfrm>
              <a:off x="0" y="6900862"/>
              <a:ext cx="3216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𝐿_𝑏=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44</xdr:row>
      <xdr:rowOff>119062</xdr:rowOff>
    </xdr:from>
    <xdr:ext cx="2466124" cy="3834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FB6140-F9FA-4DDA-989D-1ACF3AABB79C}"/>
                </a:ext>
              </a:extLst>
            </xdr:cNvPr>
            <xdr:cNvSpPr txBox="1"/>
          </xdr:nvSpPr>
          <xdr:spPr>
            <a:xfrm>
              <a:off x="0" y="8691562"/>
              <a:ext cx="2466124" cy="383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sub>
                                </m:s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FB6140-F9FA-4DDA-989D-1ACF3AABB79C}"/>
                </a:ext>
              </a:extLst>
            </xdr:cNvPr>
            <xdr:cNvSpPr txBox="1"/>
          </xdr:nvSpPr>
          <xdr:spPr>
            <a:xfrm>
              <a:off x="0" y="8691562"/>
              <a:ext cx="2466124" cy="383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𝑀_𝑛=𝐶_𝑏 [𝑀_𝑝−(𝑀_𝑝−𝑀_𝑟)((𝐿_𝑏−𝐿_𝑝)/(𝐿_𝑟−𝐿_𝑝 ))]=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43</xdr:row>
      <xdr:rowOff>52387</xdr:rowOff>
    </xdr:from>
    <xdr:ext cx="32258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401A1BA-F053-412F-9188-4279BEF3EC9D}"/>
                </a:ext>
              </a:extLst>
            </xdr:cNvPr>
            <xdr:cNvSpPr txBox="1"/>
          </xdr:nvSpPr>
          <xdr:spPr>
            <a:xfrm>
              <a:off x="0" y="8434387"/>
              <a:ext cx="3225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401A1BA-F053-412F-9188-4279BEF3EC9D}"/>
                </a:ext>
              </a:extLst>
            </xdr:cNvPr>
            <xdr:cNvSpPr txBox="1"/>
          </xdr:nvSpPr>
          <xdr:spPr>
            <a:xfrm>
              <a:off x="0" y="8434387"/>
              <a:ext cx="3225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𝐶_𝑏=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48</xdr:row>
      <xdr:rowOff>28575</xdr:rowOff>
    </xdr:from>
    <xdr:ext cx="4245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EDAA0A4-ABDA-4F90-9E2E-DDBB8E48161B}"/>
                </a:ext>
              </a:extLst>
            </xdr:cNvPr>
            <xdr:cNvSpPr txBox="1"/>
          </xdr:nvSpPr>
          <xdr:spPr>
            <a:xfrm>
              <a:off x="0" y="9363075"/>
              <a:ext cx="424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EDAA0A4-ABDA-4F90-9E2E-DDBB8E48161B}"/>
                </a:ext>
              </a:extLst>
            </xdr:cNvPr>
            <xdr:cNvSpPr txBox="1"/>
          </xdr:nvSpPr>
          <xdr:spPr>
            <a:xfrm>
              <a:off x="0" y="9363075"/>
              <a:ext cx="424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𝑀_𝑛𝑥=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50</xdr:row>
      <xdr:rowOff>47625</xdr:rowOff>
    </xdr:from>
    <xdr:ext cx="3422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379A244-DA5C-472A-94A9-B5367677C83F}"/>
                </a:ext>
              </a:extLst>
            </xdr:cNvPr>
            <xdr:cNvSpPr txBox="1"/>
          </xdr:nvSpPr>
          <xdr:spPr>
            <a:xfrm>
              <a:off x="0" y="9763125"/>
              <a:ext cx="342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379A244-DA5C-472A-94A9-B5367677C83F}"/>
                </a:ext>
              </a:extLst>
            </xdr:cNvPr>
            <xdr:cNvSpPr txBox="1"/>
          </xdr:nvSpPr>
          <xdr:spPr>
            <a:xfrm>
              <a:off x="0" y="9763125"/>
              <a:ext cx="342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AR" sz="1100" b="0" i="0">
                  <a:latin typeface="Cambria Math" panose="02040503050406030204" pitchFamily="18" charset="0"/>
                </a:rPr>
                <a:t>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52</xdr:row>
      <xdr:rowOff>9525</xdr:rowOff>
    </xdr:from>
    <xdr:ext cx="10734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2D49A3A5-CC93-4B55-86BB-7CAC7CF7A605}"/>
                </a:ext>
              </a:extLst>
            </xdr:cNvPr>
            <xdr:cNvSpPr txBox="1"/>
          </xdr:nvSpPr>
          <xdr:spPr>
            <a:xfrm>
              <a:off x="0" y="10106025"/>
              <a:ext cx="10734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2D49A3A5-CC93-4B55-86BB-7CAC7CF7A605}"/>
                </a:ext>
              </a:extLst>
            </xdr:cNvPr>
            <xdr:cNvSpPr txBox="1"/>
          </xdr:nvSpPr>
          <xdr:spPr>
            <a:xfrm>
              <a:off x="0" y="10106025"/>
              <a:ext cx="10734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𝑀_𝑑𝑥=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𝑏.𝑀_𝑛𝑥=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19050</xdr:colOff>
      <xdr:row>57</xdr:row>
      <xdr:rowOff>33337</xdr:rowOff>
    </xdr:from>
    <xdr:ext cx="7349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31DD9A28-FCC0-4987-A812-A724126205E5}"/>
                </a:ext>
              </a:extLst>
            </xdr:cNvPr>
            <xdr:cNvSpPr txBox="1"/>
          </xdr:nvSpPr>
          <xdr:spPr>
            <a:xfrm>
              <a:off x="19050" y="4033837"/>
              <a:ext cx="7349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31DD9A28-FCC0-4987-A812-A724126205E5}"/>
                </a:ext>
              </a:extLst>
            </xdr:cNvPr>
            <xdr:cNvSpPr txBox="1"/>
          </xdr:nvSpPr>
          <xdr:spPr>
            <a:xfrm>
              <a:off x="19050" y="4033837"/>
              <a:ext cx="7349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𝑤=ℎ/𝑡=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60</xdr:row>
      <xdr:rowOff>14287</xdr:rowOff>
    </xdr:from>
    <xdr:ext cx="702565" cy="1831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AD322E51-90FB-4D07-BE86-B7C2B203D131}"/>
                </a:ext>
              </a:extLst>
            </xdr:cNvPr>
            <xdr:cNvSpPr txBox="1"/>
          </xdr:nvSpPr>
          <xdr:spPr>
            <a:xfrm>
              <a:off x="0" y="4586287"/>
              <a:ext cx="70256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AD322E51-90FB-4D07-BE86-B7C2B203D131}"/>
                </a:ext>
              </a:extLst>
            </xdr:cNvPr>
            <xdr:cNvSpPr txBox="1"/>
          </xdr:nvSpPr>
          <xdr:spPr>
            <a:xfrm>
              <a:off x="0" y="4586287"/>
              <a:ext cx="70256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𝑓=𝑏/𝑡=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152400</xdr:colOff>
      <xdr:row>56</xdr:row>
      <xdr:rowOff>47625</xdr:rowOff>
    </xdr:from>
    <xdr:ext cx="100841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CFA9F0E-2CD0-405D-BF3A-DB4F9A9835F7}"/>
                </a:ext>
              </a:extLst>
            </xdr:cNvPr>
            <xdr:cNvSpPr txBox="1"/>
          </xdr:nvSpPr>
          <xdr:spPr>
            <a:xfrm>
              <a:off x="2038350" y="3857625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=2,42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CFA9F0E-2CD0-405D-BF3A-DB4F9A9835F7}"/>
                </a:ext>
              </a:extLst>
            </xdr:cNvPr>
            <xdr:cNvSpPr txBox="1"/>
          </xdr:nvSpPr>
          <xdr:spPr>
            <a:xfrm>
              <a:off x="2038350" y="3857625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𝑝=2,42√(𝐸/𝐹_𝑦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171450</xdr:colOff>
      <xdr:row>59</xdr:row>
      <xdr:rowOff>57150</xdr:rowOff>
    </xdr:from>
    <xdr:ext cx="100841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6DA67C92-C92D-4392-9690-09E7F33E54DE}"/>
                </a:ext>
              </a:extLst>
            </xdr:cNvPr>
            <xdr:cNvSpPr txBox="1"/>
          </xdr:nvSpPr>
          <xdr:spPr>
            <a:xfrm>
              <a:off x="2057400" y="4438650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=1,12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6DA67C92-C92D-4392-9690-09E7F33E54DE}"/>
                </a:ext>
              </a:extLst>
            </xdr:cNvPr>
            <xdr:cNvSpPr txBox="1"/>
          </xdr:nvSpPr>
          <xdr:spPr>
            <a:xfrm>
              <a:off x="2057400" y="4438650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𝑝=1,12√(𝐸/𝐹_𝑦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62</xdr:row>
      <xdr:rowOff>66675</xdr:rowOff>
    </xdr:from>
    <xdr:ext cx="921984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6C9F58C-41EC-4C5A-9DB7-6B4B78CBB6EF}"/>
                </a:ext>
              </a:extLst>
            </xdr:cNvPr>
            <xdr:cNvSpPr txBox="1"/>
          </xdr:nvSpPr>
          <xdr:spPr>
            <a:xfrm>
              <a:off x="2066925" y="12068175"/>
              <a:ext cx="9219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=1,4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6C9F58C-41EC-4C5A-9DB7-6B4B78CBB6EF}"/>
                </a:ext>
              </a:extLst>
            </xdr:cNvPr>
            <xdr:cNvSpPr txBox="1"/>
          </xdr:nvSpPr>
          <xdr:spPr>
            <a:xfrm>
              <a:off x="2066925" y="12068175"/>
              <a:ext cx="9219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𝑟=1,4√(𝐸/𝐹_𝑦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57150</xdr:rowOff>
    </xdr:from>
    <xdr:ext cx="1312282" cy="186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D37C8E91-B19A-4867-A981-5810CF307984}"/>
                </a:ext>
              </a:extLst>
            </xdr:cNvPr>
            <xdr:cNvSpPr txBox="1"/>
          </xdr:nvSpPr>
          <xdr:spPr>
            <a:xfrm>
              <a:off x="0" y="13773150"/>
              <a:ext cx="1312282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D37C8E91-B19A-4867-A981-5810CF307984}"/>
                </a:ext>
              </a:extLst>
            </xdr:cNvPr>
            <xdr:cNvSpPr txBox="1"/>
          </xdr:nvSpPr>
          <xdr:spPr>
            <a:xfrm>
              <a:off x="0" y="13773150"/>
              <a:ext cx="1312282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𝑀_𝑝𝑦=𝐹_𝑦 〖.𝑍〗_𝑦 〖.10〗^(−3)=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73</xdr:row>
      <xdr:rowOff>66675</xdr:rowOff>
    </xdr:from>
    <xdr:ext cx="1100814" cy="2051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1372D447-16D3-498C-A5C7-83D0F64CA0F1}"/>
                </a:ext>
              </a:extLst>
            </xdr:cNvPr>
            <xdr:cNvSpPr txBox="1"/>
          </xdr:nvSpPr>
          <xdr:spPr>
            <a:xfrm>
              <a:off x="0" y="14163675"/>
              <a:ext cx="1100814" cy="205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𝑟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p>
                    <m:sSup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s-AR" sz="1100" b="0" i="1">
                          <a:latin typeface="Cambria Math" panose="02040503050406030204" pitchFamily="18" charset="0"/>
                        </a:rPr>
                        <m:t>−3</m:t>
                      </m:r>
                    </m:sup>
                  </m:sSup>
                </m:oMath>
              </a14:m>
              <a:r>
                <a:rPr lang="es-AR" sz="1100"/>
                <a:t>=</a:t>
              </a:r>
            </a:p>
          </xdr:txBody>
        </xdr:sp>
      </mc:Choice>
      <mc:Fallback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1372D447-16D3-498C-A5C7-83D0F64CA0F1}"/>
                </a:ext>
              </a:extLst>
            </xdr:cNvPr>
            <xdr:cNvSpPr txBox="1"/>
          </xdr:nvSpPr>
          <xdr:spPr>
            <a:xfrm>
              <a:off x="0" y="14163675"/>
              <a:ext cx="1100814" cy="205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𝑀_𝑟=𝐹_𝑦.𝑆_𝑥.10^(−3)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74</xdr:row>
      <xdr:rowOff>142875</xdr:rowOff>
    </xdr:from>
    <xdr:ext cx="2520755" cy="3840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F9FED32C-04F9-4E4D-91F2-61244C15CC55}"/>
                </a:ext>
              </a:extLst>
            </xdr:cNvPr>
            <xdr:cNvSpPr txBox="1"/>
          </xdr:nvSpPr>
          <xdr:spPr>
            <a:xfrm>
              <a:off x="0" y="14430375"/>
              <a:ext cx="2520755" cy="384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𝜆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sub>
                                </m:s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𝜆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𝜆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𝜆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F9FED32C-04F9-4E4D-91F2-61244C15CC55}"/>
                </a:ext>
              </a:extLst>
            </xdr:cNvPr>
            <xdr:cNvSpPr txBox="1"/>
          </xdr:nvSpPr>
          <xdr:spPr>
            <a:xfrm>
              <a:off x="0" y="14430375"/>
              <a:ext cx="2520755" cy="384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𝑀_𝑛=𝐶_𝑏 [𝑀_𝑝−(𝑀_𝑝−𝑀_𝑟)((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𝑏−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𝑝)/(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𝑟−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 ))]=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78</xdr:row>
      <xdr:rowOff>47625</xdr:rowOff>
    </xdr:from>
    <xdr:ext cx="428643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3A78EDC0-8439-4AAA-A853-ED7998F4C881}"/>
                </a:ext>
              </a:extLst>
            </xdr:cNvPr>
            <xdr:cNvSpPr txBox="1"/>
          </xdr:nvSpPr>
          <xdr:spPr>
            <a:xfrm>
              <a:off x="0" y="15097125"/>
              <a:ext cx="42864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3A78EDC0-8439-4AAA-A853-ED7998F4C881}"/>
                </a:ext>
              </a:extLst>
            </xdr:cNvPr>
            <xdr:cNvSpPr txBox="1"/>
          </xdr:nvSpPr>
          <xdr:spPr>
            <a:xfrm>
              <a:off x="0" y="15097125"/>
              <a:ext cx="42864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80</xdr:row>
      <xdr:rowOff>47625</xdr:rowOff>
    </xdr:from>
    <xdr:ext cx="3422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8ADDFB4D-D50B-4414-A656-0C33C08417EF}"/>
                </a:ext>
              </a:extLst>
            </xdr:cNvPr>
            <xdr:cNvSpPr txBox="1"/>
          </xdr:nvSpPr>
          <xdr:spPr>
            <a:xfrm>
              <a:off x="0" y="9763125"/>
              <a:ext cx="342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8ADDFB4D-D50B-4414-A656-0C33C08417EF}"/>
                </a:ext>
              </a:extLst>
            </xdr:cNvPr>
            <xdr:cNvSpPr txBox="1"/>
          </xdr:nvSpPr>
          <xdr:spPr>
            <a:xfrm>
              <a:off x="0" y="9763125"/>
              <a:ext cx="342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AR" sz="1100" b="0" i="0">
                  <a:latin typeface="Cambria Math" panose="02040503050406030204" pitchFamily="18" charset="0"/>
                </a:rPr>
                <a:t>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82</xdr:row>
      <xdr:rowOff>9525</xdr:rowOff>
    </xdr:from>
    <xdr:ext cx="1081706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EC126218-2826-476D-B828-1C46F9486939}"/>
                </a:ext>
              </a:extLst>
            </xdr:cNvPr>
            <xdr:cNvSpPr txBox="1"/>
          </xdr:nvSpPr>
          <xdr:spPr>
            <a:xfrm>
              <a:off x="0" y="15821025"/>
              <a:ext cx="1081706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EC126218-2826-476D-B828-1C46F9486939}"/>
                </a:ext>
              </a:extLst>
            </xdr:cNvPr>
            <xdr:cNvSpPr txBox="1"/>
          </xdr:nvSpPr>
          <xdr:spPr>
            <a:xfrm>
              <a:off x="0" y="15821025"/>
              <a:ext cx="1081706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𝑀_𝑑𝑦=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85</xdr:row>
      <xdr:rowOff>166687</xdr:rowOff>
    </xdr:from>
    <xdr:ext cx="1153586" cy="3731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5F1A5BF4-1F74-4981-91D5-61A4E0D28263}"/>
                </a:ext>
              </a:extLst>
            </xdr:cNvPr>
            <xdr:cNvSpPr txBox="1"/>
          </xdr:nvSpPr>
          <xdr:spPr>
            <a:xfrm>
              <a:off x="0" y="16549687"/>
              <a:ext cx="1153586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𝜑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𝜑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5F1A5BF4-1F74-4981-91D5-61A4E0D28263}"/>
                </a:ext>
              </a:extLst>
            </xdr:cNvPr>
            <xdr:cNvSpPr txBox="1"/>
          </xdr:nvSpPr>
          <xdr:spPr>
            <a:xfrm>
              <a:off x="0" y="16549687"/>
              <a:ext cx="1153586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𝑀_𝑢𝑥/(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𝜑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𝑀_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AR" sz="1100" b="0" i="0">
                  <a:latin typeface="Cambria Math" panose="02040503050406030204" pitchFamily="18" charset="0"/>
                </a:rPr>
                <a:t>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𝑀_𝑢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 𝑀_𝑛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7F9F-9B58-4BFF-92F0-2A408BB9F939}">
  <dimension ref="A1:K51"/>
  <sheetViews>
    <sheetView workbookViewId="0">
      <selection activeCell="E17" sqref="E17"/>
    </sheetView>
  </sheetViews>
  <sheetFormatPr baseColWidth="10" defaultColWidth="9.140625" defaultRowHeight="15" x14ac:dyDescent="0.25"/>
  <cols>
    <col min="6" max="6" width="11.85546875" bestFit="1" customWidth="1"/>
  </cols>
  <sheetData>
    <row r="1" spans="1:9" x14ac:dyDescent="0.25">
      <c r="A1" s="1" t="s">
        <v>0</v>
      </c>
      <c r="H1" t="s">
        <v>22</v>
      </c>
      <c r="I1">
        <v>235</v>
      </c>
    </row>
    <row r="2" spans="1:9" x14ac:dyDescent="0.25">
      <c r="A2" t="s">
        <v>53</v>
      </c>
      <c r="B2">
        <v>1.03</v>
      </c>
      <c r="D2" t="s">
        <v>38</v>
      </c>
      <c r="E2">
        <v>300</v>
      </c>
    </row>
    <row r="3" spans="1:9" x14ac:dyDescent="0.25">
      <c r="A3" t="s">
        <v>54</v>
      </c>
      <c r="B3">
        <v>0.57999999999999996</v>
      </c>
    </row>
    <row r="5" spans="1:9" x14ac:dyDescent="0.25">
      <c r="A5" s="1" t="s">
        <v>13</v>
      </c>
    </row>
    <row r="6" spans="1:9" x14ac:dyDescent="0.25">
      <c r="A6" t="s">
        <v>14</v>
      </c>
      <c r="B6">
        <v>80</v>
      </c>
      <c r="D6" t="s">
        <v>17</v>
      </c>
      <c r="E6">
        <f>B6-4*B8</f>
        <v>72</v>
      </c>
    </row>
    <row r="7" spans="1:9" x14ac:dyDescent="0.25">
      <c r="A7" t="s">
        <v>15</v>
      </c>
      <c r="B7">
        <v>40</v>
      </c>
      <c r="D7" t="s">
        <v>18</v>
      </c>
      <c r="E7">
        <f>B7-4*B8</f>
        <v>32</v>
      </c>
    </row>
    <row r="8" spans="1:9" x14ac:dyDescent="0.25">
      <c r="A8" t="s">
        <v>16</v>
      </c>
      <c r="B8">
        <v>2</v>
      </c>
    </row>
    <row r="11" spans="1:9" x14ac:dyDescent="0.25">
      <c r="A11" t="s">
        <v>1</v>
      </c>
      <c r="B11">
        <v>5.0199999999999996</v>
      </c>
      <c r="C11" t="s">
        <v>2</v>
      </c>
    </row>
    <row r="12" spans="1:9" x14ac:dyDescent="0.25">
      <c r="A12" t="s">
        <v>3</v>
      </c>
      <c r="B12">
        <v>40.61</v>
      </c>
      <c r="D12" t="s">
        <v>8</v>
      </c>
      <c r="E12">
        <v>13.84</v>
      </c>
    </row>
    <row r="13" spans="1:9" x14ac:dyDescent="0.25">
      <c r="A13" t="s">
        <v>4</v>
      </c>
      <c r="B13">
        <v>10.15</v>
      </c>
      <c r="D13" t="s">
        <v>9</v>
      </c>
      <c r="E13">
        <v>6.92</v>
      </c>
    </row>
    <row r="14" spans="1:9" x14ac:dyDescent="0.25">
      <c r="A14" t="s">
        <v>5</v>
      </c>
      <c r="B14">
        <v>12.72</v>
      </c>
      <c r="D14" t="s">
        <v>10</v>
      </c>
      <c r="E14">
        <v>7.87</v>
      </c>
    </row>
    <row r="15" spans="1:9" x14ac:dyDescent="0.25">
      <c r="A15" t="s">
        <v>6</v>
      </c>
      <c r="B15">
        <v>2.84</v>
      </c>
      <c r="D15" t="s">
        <v>11</v>
      </c>
      <c r="E15">
        <v>1.66</v>
      </c>
    </row>
    <row r="16" spans="1:9" x14ac:dyDescent="0.25">
      <c r="A16" t="s">
        <v>7</v>
      </c>
      <c r="B16">
        <v>66.144999999999996</v>
      </c>
      <c r="D16" t="s">
        <v>12</v>
      </c>
      <c r="E16">
        <v>34.4</v>
      </c>
    </row>
    <row r="18" spans="1:11" x14ac:dyDescent="0.25">
      <c r="A18" s="1" t="s">
        <v>19</v>
      </c>
    </row>
    <row r="19" spans="1:11" x14ac:dyDescent="0.25">
      <c r="A19" s="1" t="s">
        <v>44</v>
      </c>
      <c r="G19" t="s">
        <v>45</v>
      </c>
    </row>
    <row r="20" spans="1:11" x14ac:dyDescent="0.25">
      <c r="A20" s="1" t="s">
        <v>20</v>
      </c>
      <c r="G20" s="1" t="s">
        <v>20</v>
      </c>
    </row>
    <row r="21" spans="1:11" x14ac:dyDescent="0.25">
      <c r="A21" t="s">
        <v>23</v>
      </c>
      <c r="G21" t="s">
        <v>23</v>
      </c>
    </row>
    <row r="22" spans="1:11" x14ac:dyDescent="0.25">
      <c r="A22" t="s">
        <v>21</v>
      </c>
      <c r="B22">
        <f>E6/B8</f>
        <v>36</v>
      </c>
      <c r="D22" t="s">
        <v>24</v>
      </c>
      <c r="E22">
        <f>1565/SQRT(fy)</f>
        <v>102.0893434328637</v>
      </c>
      <c r="G22" t="s">
        <v>21</v>
      </c>
      <c r="H22">
        <f>b/t</f>
        <v>16</v>
      </c>
      <c r="J22" t="s">
        <v>24</v>
      </c>
      <c r="K22">
        <f>1565/SQRT(fy)</f>
        <v>102.0893434328637</v>
      </c>
    </row>
    <row r="24" spans="1:11" x14ac:dyDescent="0.25">
      <c r="A24" t="s">
        <v>25</v>
      </c>
      <c r="G24" t="s">
        <v>25</v>
      </c>
    </row>
    <row r="25" spans="1:11" x14ac:dyDescent="0.25">
      <c r="A25" t="s">
        <v>26</v>
      </c>
      <c r="B25">
        <f>E7/B8</f>
        <v>16</v>
      </c>
      <c r="D25" t="s">
        <v>27</v>
      </c>
      <c r="E25">
        <f>470/SQRT(fy)</f>
        <v>30.659419433511783</v>
      </c>
      <c r="G25" t="s">
        <v>26</v>
      </c>
      <c r="H25">
        <f>h/t</f>
        <v>36</v>
      </c>
      <c r="J25" t="s">
        <v>27</v>
      </c>
      <c r="K25">
        <f>470/SQRT(fy)</f>
        <v>30.659419433511783</v>
      </c>
    </row>
    <row r="26" spans="1:11" x14ac:dyDescent="0.25">
      <c r="J26" t="s">
        <v>50</v>
      </c>
      <c r="K26">
        <f>580/SQRT(fy)</f>
        <v>37.83502823709965</v>
      </c>
    </row>
    <row r="27" spans="1:11" x14ac:dyDescent="0.25">
      <c r="A27" t="s">
        <v>28</v>
      </c>
      <c r="G27" t="s">
        <v>46</v>
      </c>
    </row>
    <row r="29" spans="1:11" x14ac:dyDescent="0.25">
      <c r="A29" s="1" t="s">
        <v>29</v>
      </c>
      <c r="G29" s="1" t="s">
        <v>29</v>
      </c>
    </row>
    <row r="30" spans="1:11" x14ac:dyDescent="0.25">
      <c r="A30" t="s">
        <v>30</v>
      </c>
      <c r="B30">
        <f>fy*B14/1000</f>
        <v>2.9892000000000003</v>
      </c>
      <c r="G30" t="s">
        <v>47</v>
      </c>
    </row>
    <row r="31" spans="1:11" x14ac:dyDescent="0.25">
      <c r="A31" t="s">
        <v>31</v>
      </c>
      <c r="B31">
        <f>1.5*fy*B13/1000</f>
        <v>3.5778750000000001</v>
      </c>
    </row>
    <row r="32" spans="1:11" x14ac:dyDescent="0.25">
      <c r="A32" t="s">
        <v>32</v>
      </c>
      <c r="B32">
        <f>MIN(B30:B31)</f>
        <v>2.9892000000000003</v>
      </c>
    </row>
    <row r="34" spans="1:8" x14ac:dyDescent="0.25">
      <c r="A34" s="1" t="s">
        <v>33</v>
      </c>
      <c r="G34" s="1" t="s">
        <v>33</v>
      </c>
    </row>
    <row r="35" spans="1:8" x14ac:dyDescent="0.25">
      <c r="A35" t="s">
        <v>34</v>
      </c>
      <c r="B35">
        <f>24*E15*SQRT(E16*B11)/B30</f>
        <v>175.14406935333508</v>
      </c>
      <c r="C35" t="s">
        <v>35</v>
      </c>
      <c r="G35" t="s">
        <v>48</v>
      </c>
      <c r="H35">
        <f>fy*E14/1000</f>
        <v>1.84945</v>
      </c>
    </row>
    <row r="36" spans="1:8" x14ac:dyDescent="0.25">
      <c r="A36" t="s">
        <v>36</v>
      </c>
      <c r="B36">
        <f>B31/1.5</f>
        <v>2.3852500000000001</v>
      </c>
      <c r="G36" t="s">
        <v>49</v>
      </c>
      <c r="H36">
        <f>fy*E13/1000</f>
        <v>1.6262000000000001</v>
      </c>
    </row>
    <row r="37" spans="1:8" x14ac:dyDescent="0.25">
      <c r="A37" t="s">
        <v>37</v>
      </c>
      <c r="B37">
        <f>360*E15*SQRT(E16*B11)/B36</f>
        <v>3292.3633923759944</v>
      </c>
      <c r="C37" t="s">
        <v>35</v>
      </c>
    </row>
    <row r="39" spans="1:8" x14ac:dyDescent="0.25">
      <c r="A39" t="s">
        <v>40</v>
      </c>
      <c r="B39">
        <v>1.1359999999999999</v>
      </c>
    </row>
    <row r="41" spans="1:8" x14ac:dyDescent="0.25">
      <c r="A41" t="s">
        <v>39</v>
      </c>
      <c r="B41">
        <f>B39*(B30-(B30-B36)*(E2-B35)/(B37-B35))</f>
        <v>3.3682509212694995</v>
      </c>
      <c r="G41" t="s">
        <v>39</v>
      </c>
      <c r="H41">
        <f>H35-(H35-H36)*(H25-K25)/(K26-K25)</f>
        <v>1.6832920273312082</v>
      </c>
    </row>
    <row r="43" spans="1:8" x14ac:dyDescent="0.25">
      <c r="A43" t="s">
        <v>41</v>
      </c>
      <c r="G43" t="s">
        <v>41</v>
      </c>
    </row>
    <row r="44" spans="1:8" x14ac:dyDescent="0.25">
      <c r="A44" t="s">
        <v>39</v>
      </c>
      <c r="B44">
        <f>MIN(B32,B41)</f>
        <v>2.9892000000000003</v>
      </c>
      <c r="G44" t="s">
        <v>39</v>
      </c>
      <c r="H44">
        <f>H41</f>
        <v>1.6832920273312082</v>
      </c>
    </row>
    <row r="45" spans="1:8" x14ac:dyDescent="0.25">
      <c r="A45" t="s">
        <v>42</v>
      </c>
      <c r="B45">
        <v>0.85</v>
      </c>
      <c r="G45" t="s">
        <v>42</v>
      </c>
      <c r="H45">
        <v>0.85</v>
      </c>
    </row>
    <row r="46" spans="1:8" x14ac:dyDescent="0.25">
      <c r="A46" t="s">
        <v>43</v>
      </c>
      <c r="B46">
        <f>B45*B44</f>
        <v>2.5408200000000001</v>
      </c>
      <c r="G46" t="s">
        <v>51</v>
      </c>
      <c r="H46">
        <f>H45*H44</f>
        <v>1.4307982232315268</v>
      </c>
    </row>
    <row r="48" spans="1:8" x14ac:dyDescent="0.25">
      <c r="A48" t="s">
        <v>52</v>
      </c>
    </row>
    <row r="51" spans="4:4" x14ac:dyDescent="0.25">
      <c r="D51">
        <f>B2/B46+B3/H46</f>
        <v>0.8107490699005846</v>
      </c>
    </row>
  </sheetData>
  <conditionalFormatting sqref="B46">
    <cfRule type="cellIs" dxfId="5" priority="3" operator="lessThan">
      <formula>$B$2</formula>
    </cfRule>
  </conditionalFormatting>
  <conditionalFormatting sqref="H46">
    <cfRule type="cellIs" dxfId="4" priority="2" operator="lessThan">
      <formula>$B$3</formula>
    </cfRule>
  </conditionalFormatting>
  <conditionalFormatting sqref="D51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topLeftCell="A16" workbookViewId="0">
      <selection activeCell="E39" sqref="E39"/>
    </sheetView>
  </sheetViews>
  <sheetFormatPr baseColWidth="10" defaultColWidth="9.140625" defaultRowHeight="15" x14ac:dyDescent="0.25"/>
  <cols>
    <col min="2" max="2" width="10" bestFit="1" customWidth="1"/>
    <col min="4" max="4" width="9.5703125" bestFit="1" customWidth="1"/>
    <col min="5" max="5" width="12" bestFit="1" customWidth="1"/>
    <col min="6" max="6" width="11.85546875" bestFit="1" customWidth="1"/>
  </cols>
  <sheetData>
    <row r="1" spans="1:10" x14ac:dyDescent="0.25">
      <c r="A1" s="1" t="s">
        <v>0</v>
      </c>
      <c r="I1" t="s">
        <v>56</v>
      </c>
      <c r="J1">
        <v>200000</v>
      </c>
    </row>
    <row r="2" spans="1:10" x14ac:dyDescent="0.25">
      <c r="A2" t="s">
        <v>53</v>
      </c>
      <c r="B2" s="8">
        <v>1.03</v>
      </c>
      <c r="D2" t="s">
        <v>38</v>
      </c>
      <c r="E2" s="2">
        <v>300</v>
      </c>
    </row>
    <row r="3" spans="1:10" x14ac:dyDescent="0.25">
      <c r="A3" t="s">
        <v>54</v>
      </c>
      <c r="B3" s="8">
        <v>0.57999999999999996</v>
      </c>
    </row>
    <row r="4" spans="1:10" ht="9.9499999999999993" customHeight="1" x14ac:dyDescent="0.25"/>
    <row r="5" spans="1:10" x14ac:dyDescent="0.25">
      <c r="A5" s="1" t="s">
        <v>13</v>
      </c>
    </row>
    <row r="6" spans="1:10" x14ac:dyDescent="0.25">
      <c r="A6" t="s">
        <v>14</v>
      </c>
      <c r="B6" s="3">
        <v>80</v>
      </c>
      <c r="D6" t="s">
        <v>17</v>
      </c>
      <c r="E6" s="3">
        <f>B6-4*B8</f>
        <v>72</v>
      </c>
    </row>
    <row r="7" spans="1:10" x14ac:dyDescent="0.25">
      <c r="A7" t="s">
        <v>15</v>
      </c>
      <c r="B7" s="3">
        <v>40</v>
      </c>
      <c r="D7" t="s">
        <v>18</v>
      </c>
      <c r="E7" s="3">
        <f>B7-4*B8</f>
        <v>32</v>
      </c>
    </row>
    <row r="8" spans="1:10" x14ac:dyDescent="0.25">
      <c r="A8" t="s">
        <v>16</v>
      </c>
      <c r="B8" s="3">
        <v>2</v>
      </c>
    </row>
    <row r="9" spans="1:10" ht="9.9499999999999993" customHeight="1" x14ac:dyDescent="0.25"/>
    <row r="10" spans="1:10" x14ac:dyDescent="0.25">
      <c r="A10" t="s">
        <v>1</v>
      </c>
      <c r="B10" s="4">
        <v>5.0199999999999996</v>
      </c>
      <c r="D10" t="s">
        <v>22</v>
      </c>
      <c r="E10">
        <v>235</v>
      </c>
    </row>
    <row r="11" spans="1:10" x14ac:dyDescent="0.25">
      <c r="A11" t="s">
        <v>3</v>
      </c>
      <c r="B11" s="5">
        <v>40.61</v>
      </c>
      <c r="D11" t="s">
        <v>8</v>
      </c>
      <c r="E11" s="5">
        <v>13.84</v>
      </c>
    </row>
    <row r="12" spans="1:10" x14ac:dyDescent="0.25">
      <c r="A12" t="s">
        <v>4</v>
      </c>
      <c r="B12" s="6">
        <v>10.15</v>
      </c>
      <c r="D12" t="s">
        <v>9</v>
      </c>
      <c r="E12" s="6">
        <v>6.92</v>
      </c>
    </row>
    <row r="13" spans="1:10" x14ac:dyDescent="0.25">
      <c r="A13" t="s">
        <v>5</v>
      </c>
      <c r="B13" s="6">
        <v>12.72</v>
      </c>
      <c r="D13" t="s">
        <v>10</v>
      </c>
      <c r="E13" s="6">
        <v>7.87</v>
      </c>
    </row>
    <row r="14" spans="1:10" x14ac:dyDescent="0.25">
      <c r="A14" t="s">
        <v>6</v>
      </c>
      <c r="B14" s="7">
        <v>2.84</v>
      </c>
      <c r="D14" t="s">
        <v>11</v>
      </c>
      <c r="E14" s="7">
        <v>1.66</v>
      </c>
    </row>
    <row r="15" spans="1:10" x14ac:dyDescent="0.25">
      <c r="A15" t="s">
        <v>12</v>
      </c>
      <c r="B15" s="5">
        <v>34.4</v>
      </c>
    </row>
    <row r="16" spans="1:10" ht="9.9499999999999993" customHeight="1" x14ac:dyDescent="0.25"/>
    <row r="17" spans="1:7" x14ac:dyDescent="0.25">
      <c r="A17" s="1" t="s">
        <v>55</v>
      </c>
    </row>
    <row r="18" spans="1:7" x14ac:dyDescent="0.25">
      <c r="A18" s="1" t="s">
        <v>44</v>
      </c>
    </row>
    <row r="19" spans="1:7" x14ac:dyDescent="0.25">
      <c r="A19" s="1" t="s">
        <v>20</v>
      </c>
    </row>
    <row r="20" spans="1:7" x14ac:dyDescent="0.25">
      <c r="A20" t="s">
        <v>23</v>
      </c>
    </row>
    <row r="21" spans="1:7" x14ac:dyDescent="0.25">
      <c r="B21">
        <f>E6/B8</f>
        <v>36</v>
      </c>
      <c r="C21" s="10" t="str">
        <f>IF(B21&lt;F21,"&lt;","&gt;")</f>
        <v>&lt;</v>
      </c>
      <c r="F21" s="11">
        <f>2.24*SQRT(E/fy)</f>
        <v>65.347516191056769</v>
      </c>
    </row>
    <row r="22" spans="1:7" ht="9.9499999999999993" customHeight="1" x14ac:dyDescent="0.25">
      <c r="C22" s="10"/>
      <c r="F22" s="12"/>
    </row>
    <row r="23" spans="1:7" x14ac:dyDescent="0.25">
      <c r="A23" t="s">
        <v>25</v>
      </c>
      <c r="C23" s="10"/>
      <c r="F23" s="12"/>
    </row>
    <row r="24" spans="1:7" x14ac:dyDescent="0.25">
      <c r="B24">
        <f>E7/B8</f>
        <v>16</v>
      </c>
      <c r="C24" s="10" t="str">
        <f>IF(B24&lt;F24,"&lt;","&gt;")</f>
        <v>&lt;</v>
      </c>
      <c r="F24" s="11">
        <f>1.12*SQRT(E/fy)</f>
        <v>32.673758095528385</v>
      </c>
    </row>
    <row r="25" spans="1:7" ht="9.9499999999999993" customHeight="1" x14ac:dyDescent="0.25"/>
    <row r="26" spans="1:7" x14ac:dyDescent="0.25">
      <c r="A26" t="s">
        <v>28</v>
      </c>
    </row>
    <row r="27" spans="1:7" ht="9.9499999999999993" customHeight="1" x14ac:dyDescent="0.25"/>
    <row r="28" spans="1:7" x14ac:dyDescent="0.25">
      <c r="A28" s="1" t="s">
        <v>29</v>
      </c>
      <c r="G28" s="1"/>
    </row>
    <row r="29" spans="1:7" x14ac:dyDescent="0.25">
      <c r="A29" s="1"/>
      <c r="C29" s="8">
        <f>fy*B13/1000</f>
        <v>2.9892000000000003</v>
      </c>
      <c r="G29" s="1"/>
    </row>
    <row r="30" spans="1:7" ht="9.9499999999999993" customHeight="1" x14ac:dyDescent="0.25"/>
    <row r="31" spans="1:7" x14ac:dyDescent="0.25">
      <c r="C31" s="8">
        <f>1.5*fy*B12/1000</f>
        <v>3.5778750000000001</v>
      </c>
    </row>
    <row r="32" spans="1:7" ht="9.9499999999999993" customHeight="1" x14ac:dyDescent="0.25"/>
    <row r="33" spans="1:7" x14ac:dyDescent="0.25">
      <c r="C33" s="8">
        <f>MIN(C29,C31)</f>
        <v>2.9892000000000003</v>
      </c>
    </row>
    <row r="34" spans="1:7" ht="9.9499999999999993" customHeight="1" x14ac:dyDescent="0.25">
      <c r="C34" s="8"/>
    </row>
    <row r="35" spans="1:7" x14ac:dyDescent="0.25">
      <c r="A35" s="1" t="s">
        <v>57</v>
      </c>
      <c r="G35" s="1"/>
    </row>
    <row r="36" spans="1:7" x14ac:dyDescent="0.25">
      <c r="A36" s="1"/>
      <c r="C36" s="2">
        <v>500</v>
      </c>
      <c r="G36" s="1"/>
    </row>
    <row r="37" spans="1:7" ht="9.9499999999999993" customHeight="1" x14ac:dyDescent="0.25">
      <c r="A37" s="1"/>
      <c r="G37" s="1"/>
    </row>
    <row r="38" spans="1:7" x14ac:dyDescent="0.25">
      <c r="A38" s="1"/>
      <c r="C38" s="8">
        <f>C31/1.5</f>
        <v>2.3852500000000001</v>
      </c>
      <c r="G38" s="1"/>
    </row>
    <row r="39" spans="1:7" ht="9.9499999999999993" customHeight="1" x14ac:dyDescent="0.25"/>
    <row r="40" spans="1:7" x14ac:dyDescent="0.25">
      <c r="D40" s="2">
        <f>1.3*E14*E*SQRT(B15*B10)/(C29*10000)</f>
        <v>189.73940846611302</v>
      </c>
    </row>
    <row r="42" spans="1:7" x14ac:dyDescent="0.25">
      <c r="D42" s="2">
        <f>1.8*E14*E*SQRT(B15*B10)/(C38*1000)</f>
        <v>3292.363392375994</v>
      </c>
    </row>
    <row r="44" spans="1:7" x14ac:dyDescent="0.25">
      <c r="B44">
        <v>1</v>
      </c>
    </row>
    <row r="46" spans="1:7" x14ac:dyDescent="0.25">
      <c r="E46" s="8">
        <f>B44*(C29-(C29-C38)*(E2-D40)/(D42-D40))</f>
        <v>2.967736914365958</v>
      </c>
    </row>
    <row r="48" spans="1:7" x14ac:dyDescent="0.25">
      <c r="A48" s="1" t="s">
        <v>41</v>
      </c>
    </row>
    <row r="49" spans="1:6" x14ac:dyDescent="0.25">
      <c r="C49" s="8">
        <f>MIN(C33,E46)</f>
        <v>2.967736914365958</v>
      </c>
    </row>
    <row r="51" spans="1:6" x14ac:dyDescent="0.25">
      <c r="B51">
        <v>0.85</v>
      </c>
    </row>
    <row r="53" spans="1:6" x14ac:dyDescent="0.25">
      <c r="C53" s="8">
        <f>B51*C49</f>
        <v>2.5225763772110641</v>
      </c>
    </row>
    <row r="55" spans="1:6" x14ac:dyDescent="0.25">
      <c r="A55" s="1" t="s">
        <v>45</v>
      </c>
    </row>
    <row r="56" spans="1:6" x14ac:dyDescent="0.25">
      <c r="A56" s="1" t="s">
        <v>20</v>
      </c>
    </row>
    <row r="57" spans="1:6" x14ac:dyDescent="0.25">
      <c r="A57" t="s">
        <v>23</v>
      </c>
    </row>
    <row r="58" spans="1:6" x14ac:dyDescent="0.25">
      <c r="B58">
        <f>b/t</f>
        <v>16</v>
      </c>
      <c r="C58" s="10" t="str">
        <f>IF(B58&lt;F58,"&lt;","&gt;")</f>
        <v>&lt;</v>
      </c>
      <c r="F58" s="11">
        <f>2.24*SQRT(E/fy)</f>
        <v>65.347516191056769</v>
      </c>
    </row>
    <row r="59" spans="1:6" x14ac:dyDescent="0.25">
      <c r="C59" s="10"/>
      <c r="F59" s="12"/>
    </row>
    <row r="60" spans="1:6" x14ac:dyDescent="0.25">
      <c r="A60" t="s">
        <v>25</v>
      </c>
      <c r="C60" s="10"/>
      <c r="F60" s="12"/>
    </row>
    <row r="61" spans="1:6" x14ac:dyDescent="0.25">
      <c r="B61">
        <f>h/t</f>
        <v>36</v>
      </c>
      <c r="C61" s="10" t="str">
        <f>IF(B61&lt;F61,"&lt;","&gt;")</f>
        <v>&gt;</v>
      </c>
      <c r="F61" s="11">
        <f>1.12*SQRT(E/fy)</f>
        <v>32.673758095528385</v>
      </c>
    </row>
    <row r="64" spans="1:6" x14ac:dyDescent="0.25">
      <c r="F64" s="11">
        <f>1.4*SQRT(E/fy)</f>
        <v>40.84219761941047</v>
      </c>
    </row>
    <row r="66" spans="1:5" x14ac:dyDescent="0.25">
      <c r="A66" t="s">
        <v>46</v>
      </c>
    </row>
    <row r="68" spans="1:5" x14ac:dyDescent="0.25">
      <c r="A68" s="1" t="s">
        <v>29</v>
      </c>
    </row>
    <row r="69" spans="1:5" x14ac:dyDescent="0.25">
      <c r="A69" t="s">
        <v>58</v>
      </c>
    </row>
    <row r="71" spans="1:5" x14ac:dyDescent="0.25">
      <c r="A71" s="1" t="s">
        <v>59</v>
      </c>
    </row>
    <row r="72" spans="1:5" x14ac:dyDescent="0.25">
      <c r="C72" s="8">
        <f>fy*E13/1000</f>
        <v>1.84945</v>
      </c>
    </row>
    <row r="74" spans="1:5" x14ac:dyDescent="0.25">
      <c r="C74" s="8">
        <f>fy*E12/1000</f>
        <v>1.6262000000000001</v>
      </c>
    </row>
    <row r="76" spans="1:5" x14ac:dyDescent="0.25">
      <c r="E76" s="8">
        <f>C72-(C72-C74)*(B61-F61)/(F64-F61)</f>
        <v>1.7585411424388717</v>
      </c>
    </row>
    <row r="78" spans="1:5" x14ac:dyDescent="0.25">
      <c r="A78" s="1" t="s">
        <v>41</v>
      </c>
    </row>
    <row r="79" spans="1:5" x14ac:dyDescent="0.25">
      <c r="C79" s="8">
        <f>E76</f>
        <v>1.7585411424388717</v>
      </c>
    </row>
    <row r="81" spans="1:7" x14ac:dyDescent="0.25">
      <c r="B81">
        <v>0.85</v>
      </c>
    </row>
    <row r="83" spans="1:7" x14ac:dyDescent="0.25">
      <c r="C83" s="8">
        <f>B81*C79</f>
        <v>1.4947599710730408</v>
      </c>
    </row>
    <row r="85" spans="1:7" x14ac:dyDescent="0.25">
      <c r="A85" s="1" t="s">
        <v>60</v>
      </c>
    </row>
    <row r="87" spans="1:7" x14ac:dyDescent="0.25">
      <c r="C87" s="9" t="e">
        <f>B2/C53+B3/H52</f>
        <v>#DIV/0!</v>
      </c>
      <c r="D87" s="10" t="s">
        <v>61</v>
      </c>
      <c r="E87" s="10">
        <v>1</v>
      </c>
      <c r="G87" s="1" t="s">
        <v>62</v>
      </c>
    </row>
  </sheetData>
  <conditionalFormatting sqref="C54:C57 C64:C71 C73 C75:C77 C84">
    <cfRule type="cellIs" dxfId="2" priority="4" operator="lessThan">
      <formula>$B$2</formula>
    </cfRule>
  </conditionalFormatting>
  <conditionalFormatting sqref="H52">
    <cfRule type="cellIs" dxfId="1" priority="3" operator="lessThan">
      <formula>$B$3</formula>
    </cfRule>
  </conditionalFormatting>
  <conditionalFormatting sqref="C87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Hoja1 (2)</vt:lpstr>
      <vt:lpstr>Hoja1</vt:lpstr>
      <vt:lpstr>'Hoja1 (2)'!b</vt:lpstr>
      <vt:lpstr>b</vt:lpstr>
      <vt:lpstr>E</vt:lpstr>
      <vt:lpstr>'Hoja1 (2)'!fy</vt:lpstr>
      <vt:lpstr>fy</vt:lpstr>
      <vt:lpstr>'Hoja1 (2)'!h</vt:lpstr>
      <vt:lpstr>h</vt:lpstr>
      <vt:lpstr>'Hoja1 (2)'!t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2023-06-15T15:34:11Z</dcterms:modified>
</cp:coreProperties>
</file>