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F4A5925B-786F-430F-9E2F-D27177FB96FD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Flexión" sheetId="4" r:id="rId1"/>
    <sheet name="Compresión Paralela" sheetId="3" r:id="rId2"/>
    <sheet name="Tracción" sheetId="1" r:id="rId3"/>
    <sheet name="Seccione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2" i="2"/>
  <c r="B12" i="2"/>
  <c r="D27" i="4" l="1"/>
  <c r="B35" i="4"/>
  <c r="B27" i="4"/>
  <c r="B31" i="4" s="1"/>
  <c r="B29" i="4"/>
  <c r="I17" i="4"/>
  <c r="I18" i="4"/>
  <c r="I14" i="4"/>
  <c r="I15" i="4" s="1"/>
  <c r="I16" i="4" s="1"/>
  <c r="C18" i="4"/>
  <c r="C17" i="4"/>
  <c r="C16" i="4"/>
  <c r="B36" i="4" l="1"/>
  <c r="E36" i="4" s="1"/>
  <c r="M11" i="4"/>
  <c r="M12" i="4"/>
  <c r="M14" i="4" s="1"/>
  <c r="B15" i="4" s="1"/>
  <c r="B20" i="4" s="1"/>
  <c r="A26" i="3"/>
  <c r="B26" i="3"/>
  <c r="C26" i="3"/>
  <c r="A27" i="3"/>
  <c r="B27" i="3"/>
  <c r="C27" i="3"/>
  <c r="A28" i="3"/>
  <c r="B28" i="3"/>
  <c r="C28" i="3"/>
  <c r="A29" i="3"/>
  <c r="B29" i="3"/>
  <c r="C29" i="3"/>
  <c r="B25" i="3"/>
  <c r="C25" i="3"/>
  <c r="A25" i="3"/>
  <c r="B21" i="3"/>
  <c r="B22" i="3"/>
  <c r="B20" i="3"/>
  <c r="E15" i="3"/>
  <c r="B15" i="3"/>
  <c r="D27" i="1"/>
  <c r="D23" i="1"/>
  <c r="C19" i="1"/>
  <c r="D24" i="1" s="1"/>
  <c r="C20" i="1"/>
  <c r="C18" i="1"/>
  <c r="D25" i="1" s="1"/>
  <c r="E25" i="1" s="1"/>
  <c r="D5" i="2" s="1"/>
  <c r="A24" i="1"/>
  <c r="B24" i="1"/>
  <c r="C24" i="1"/>
  <c r="A25" i="1"/>
  <c r="B25" i="1"/>
  <c r="C25" i="1"/>
  <c r="A26" i="1"/>
  <c r="B26" i="1"/>
  <c r="C26" i="1"/>
  <c r="A27" i="1"/>
  <c r="B27" i="1"/>
  <c r="C27" i="1"/>
  <c r="B23" i="1"/>
  <c r="C23" i="1"/>
  <c r="A23" i="1"/>
  <c r="C4" i="2"/>
  <c r="C5" i="2"/>
  <c r="C6" i="2"/>
  <c r="C7" i="2"/>
  <c r="C3" i="2"/>
  <c r="C15" i="1"/>
  <c r="C16" i="1"/>
  <c r="C14" i="1"/>
  <c r="E24" i="1" l="1"/>
  <c r="D4" i="2" s="1"/>
  <c r="E27" i="1"/>
  <c r="D7" i="2" s="1"/>
  <c r="E23" i="1"/>
  <c r="D3" i="2" s="1"/>
  <c r="C20" i="3"/>
  <c r="D20" i="3" s="1"/>
  <c r="D25" i="3" s="1"/>
  <c r="E25" i="3" s="1"/>
  <c r="C22" i="3"/>
  <c r="D22" i="3" s="1"/>
  <c r="D29" i="3" s="1"/>
  <c r="E29" i="3" s="1"/>
  <c r="C21" i="3"/>
  <c r="D21" i="3" s="1"/>
  <c r="D26" i="3" s="1"/>
  <c r="E26" i="3" s="1"/>
  <c r="D26" i="1"/>
  <c r="E26" i="1" s="1"/>
  <c r="D6" i="2" s="1"/>
  <c r="D27" i="3" l="1"/>
  <c r="E27" i="3" s="1"/>
  <c r="D28" i="3"/>
  <c r="E28" i="3" s="1"/>
</calcChain>
</file>

<file path=xl/sharedStrings.xml><?xml version="1.0" encoding="utf-8"?>
<sst xmlns="http://schemas.openxmlformats.org/spreadsheetml/2006/main" count="123" uniqueCount="65">
  <si>
    <t>Madera</t>
  </si>
  <si>
    <t>Clase</t>
  </si>
  <si>
    <t>Valores de Referencia</t>
  </si>
  <si>
    <t>Eucalipto Grandis</t>
  </si>
  <si>
    <t>Fb</t>
  </si>
  <si>
    <t>Ft</t>
  </si>
  <si>
    <t>Fv</t>
  </si>
  <si>
    <t>Fcperp</t>
  </si>
  <si>
    <t>Fc</t>
  </si>
  <si>
    <t>E</t>
  </si>
  <si>
    <t>E0,05</t>
  </si>
  <si>
    <t>Emin</t>
  </si>
  <si>
    <t>Factores</t>
  </si>
  <si>
    <t>Cd</t>
  </si>
  <si>
    <t>Cm</t>
  </si>
  <si>
    <t>Ct</t>
  </si>
  <si>
    <t>Secciones</t>
  </si>
  <si>
    <t>b</t>
  </si>
  <si>
    <t>h</t>
  </si>
  <si>
    <t>Cf p/h</t>
  </si>
  <si>
    <t>Ft'</t>
  </si>
  <si>
    <t>Ft' p/h</t>
  </si>
  <si>
    <t>Seccion</t>
  </si>
  <si>
    <t>Sección</t>
  </si>
  <si>
    <t>Rcia</t>
  </si>
  <si>
    <t>Fc*</t>
  </si>
  <si>
    <t>le</t>
  </si>
  <si>
    <t>c</t>
  </si>
  <si>
    <t>Fce</t>
  </si>
  <si>
    <t>Cp</t>
  </si>
  <si>
    <t>E'min</t>
  </si>
  <si>
    <t>F'c</t>
  </si>
  <si>
    <t>Cr</t>
  </si>
  <si>
    <t>Cl</t>
  </si>
  <si>
    <t>lu</t>
  </si>
  <si>
    <t>d</t>
  </si>
  <si>
    <t>cm</t>
  </si>
  <si>
    <t>lu/d</t>
  </si>
  <si>
    <t>Rb</t>
  </si>
  <si>
    <t>F*b</t>
  </si>
  <si>
    <t>Fbe</t>
  </si>
  <si>
    <t>Fbe/F*b</t>
  </si>
  <si>
    <t>F'b</t>
  </si>
  <si>
    <t>Vibraciones</t>
  </si>
  <si>
    <t>l</t>
  </si>
  <si>
    <t>m</t>
  </si>
  <si>
    <t>I</t>
  </si>
  <si>
    <t>D</t>
  </si>
  <si>
    <t>kN/m</t>
  </si>
  <si>
    <t>mua</t>
  </si>
  <si>
    <t>f0</t>
  </si>
  <si>
    <t>&gt;</t>
  </si>
  <si>
    <t>Def instantanea</t>
  </si>
  <si>
    <t>fmax</t>
  </si>
  <si>
    <t>fi(1kN)</t>
  </si>
  <si>
    <t>mm</t>
  </si>
  <si>
    <t>F't</t>
  </si>
  <si>
    <t>F'c(h=78)</t>
  </si>
  <si>
    <t>F'c(h=130)</t>
  </si>
  <si>
    <t>Tipo A</t>
  </si>
  <si>
    <t>Tipo B</t>
  </si>
  <si>
    <t>Cordon</t>
  </si>
  <si>
    <t>Montante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</si>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</sst>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9226-5640-419E-BA8C-91528561F23A}">
  <dimension ref="A1:M36"/>
  <sheetViews>
    <sheetView workbookViewId="0">
      <selection activeCell="I13" sqref="I13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1</v>
      </c>
    </row>
    <row r="4" spans="1:13" x14ac:dyDescent="0.25">
      <c r="A4" t="s">
        <v>2</v>
      </c>
    </row>
    <row r="5" spans="1:13" x14ac:dyDescent="0.25">
      <c r="A5" t="s">
        <v>4</v>
      </c>
      <c r="B5">
        <v>9.4</v>
      </c>
      <c r="D5" t="s">
        <v>8</v>
      </c>
      <c r="E5">
        <v>7.2</v>
      </c>
    </row>
    <row r="6" spans="1:13" x14ac:dyDescent="0.25">
      <c r="A6" t="s">
        <v>5</v>
      </c>
      <c r="B6">
        <v>5.6</v>
      </c>
      <c r="D6" t="s">
        <v>9</v>
      </c>
      <c r="E6">
        <v>12000</v>
      </c>
    </row>
    <row r="7" spans="1:13" x14ac:dyDescent="0.25">
      <c r="A7" t="s">
        <v>6</v>
      </c>
      <c r="B7">
        <v>0.9</v>
      </c>
      <c r="D7" t="s">
        <v>10</v>
      </c>
      <c r="E7">
        <v>8100</v>
      </c>
    </row>
    <row r="8" spans="1:13" x14ac:dyDescent="0.25">
      <c r="A8" t="s">
        <v>7</v>
      </c>
      <c r="B8">
        <v>1.8</v>
      </c>
      <c r="D8" t="s">
        <v>11</v>
      </c>
      <c r="E8">
        <v>5100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200</v>
      </c>
      <c r="J11" t="s">
        <v>36</v>
      </c>
      <c r="L11" t="s">
        <v>40</v>
      </c>
      <c r="M11">
        <f>1.2*I18/I16^2</f>
        <v>34.394099051633297</v>
      </c>
    </row>
    <row r="12" spans="1:13" x14ac:dyDescent="0.25">
      <c r="A12" t="s">
        <v>14</v>
      </c>
      <c r="B12">
        <v>1</v>
      </c>
      <c r="H12" t="s">
        <v>35</v>
      </c>
      <c r="I12" s="1">
        <v>13</v>
      </c>
      <c r="J12" t="s">
        <v>36</v>
      </c>
      <c r="L12" t="s">
        <v>41</v>
      </c>
      <c r="M12">
        <f>M11/I17</f>
        <v>3.2324648984595794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15.384615384615385</v>
      </c>
      <c r="L14" t="s">
        <v>33</v>
      </c>
      <c r="M14">
        <f>(1+M12)/1.9-SQRT(((1+M12)/1.9)^2-M12/0.95)</f>
        <v>0.97874741384727049</v>
      </c>
    </row>
    <row r="15" spans="1:13" x14ac:dyDescent="0.25">
      <c r="A15" t="s">
        <v>33</v>
      </c>
      <c r="B15">
        <f>M14</f>
        <v>0.97874741384727049</v>
      </c>
      <c r="H15" t="s">
        <v>26</v>
      </c>
      <c r="I15">
        <f>IF(I14&lt;7,1.33*I11,0.9*I11+3*I12)</f>
        <v>219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13.3393215719541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10.640208055476084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5100</v>
      </c>
    </row>
    <row r="20" spans="1:9" x14ac:dyDescent="0.25">
      <c r="A20" t="s">
        <v>42</v>
      </c>
      <c r="B20">
        <f>B5*B11*B12*B13*B14*B15*C16</f>
        <v>11.208846357185728</v>
      </c>
    </row>
    <row r="23" spans="1:9" x14ac:dyDescent="0.25">
      <c r="A23" t="s">
        <v>43</v>
      </c>
    </row>
    <row r="24" spans="1:9" x14ac:dyDescent="0.25">
      <c r="A24" t="s">
        <v>44</v>
      </c>
      <c r="B24">
        <v>2</v>
      </c>
      <c r="C24" t="s">
        <v>45</v>
      </c>
    </row>
    <row r="25" spans="1:9" x14ac:dyDescent="0.25">
      <c r="A25" t="s">
        <v>17</v>
      </c>
      <c r="B25">
        <v>4</v>
      </c>
      <c r="C25" t="s">
        <v>36</v>
      </c>
    </row>
    <row r="26" spans="1:9" x14ac:dyDescent="0.25">
      <c r="A26" t="s">
        <v>18</v>
      </c>
      <c r="B26">
        <v>13</v>
      </c>
      <c r="C26" t="s">
        <v>36</v>
      </c>
    </row>
    <row r="27" spans="1:9" x14ac:dyDescent="0.25">
      <c r="A27" t="s">
        <v>46</v>
      </c>
      <c r="B27">
        <f>2*B25*B26^3/12/(100*1000000)</f>
        <v>1.4646666666666668E-5</v>
      </c>
      <c r="D27">
        <f>2*B25*B26^3/12</f>
        <v>1464.6666666666667</v>
      </c>
    </row>
    <row r="28" spans="1:9" x14ac:dyDescent="0.25">
      <c r="A28" t="s">
        <v>47</v>
      </c>
      <c r="B28">
        <v>0.05</v>
      </c>
      <c r="C28" t="s">
        <v>48</v>
      </c>
    </row>
    <row r="29" spans="1:9" x14ac:dyDescent="0.25">
      <c r="A29" t="s">
        <v>49</v>
      </c>
      <c r="B29">
        <f>B28*1000/9.81</f>
        <v>5.0968399592252798</v>
      </c>
    </row>
    <row r="31" spans="1:9" x14ac:dyDescent="0.25">
      <c r="A31" t="s">
        <v>50</v>
      </c>
      <c r="B31">
        <f>(PI()/(2*B24^2))*SQRT(B27*E6*1000000/B29)</f>
        <v>72.923819792778701</v>
      </c>
      <c r="C31" t="s">
        <v>51</v>
      </c>
      <c r="D31">
        <v>8</v>
      </c>
    </row>
    <row r="34" spans="1:5" x14ac:dyDescent="0.25">
      <c r="A34" t="s">
        <v>52</v>
      </c>
    </row>
    <row r="35" spans="1:5" x14ac:dyDescent="0.25">
      <c r="A35" t="s">
        <v>53</v>
      </c>
      <c r="B35">
        <f>IF(7.5/B24^1.2&lt;1.5,7.5/B24^1.2,1.5)</f>
        <v>1.5</v>
      </c>
      <c r="C35" t="s">
        <v>55</v>
      </c>
    </row>
    <row r="36" spans="1:5" x14ac:dyDescent="0.25">
      <c r="A36" t="s">
        <v>54</v>
      </c>
      <c r="B36">
        <f>B24^3*100000000/(48*E6*D27)</f>
        <v>0.94826278258230923</v>
      </c>
      <c r="C36" t="s">
        <v>55</v>
      </c>
      <c r="E36" t="str">
        <f>IF(B36&lt;B35,"Verifica","No Verifica")</f>
        <v>Verifica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9BC-4AE8-48E1-A54E-52519EB56EC2}">
  <dimension ref="A1:E29"/>
  <sheetViews>
    <sheetView topLeftCell="A4" workbookViewId="0">
      <selection activeCell="E25" sqref="E25:E29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1</v>
      </c>
    </row>
    <row r="4" spans="1:5" x14ac:dyDescent="0.25">
      <c r="A4" t="s">
        <v>2</v>
      </c>
    </row>
    <row r="5" spans="1:5" x14ac:dyDescent="0.25">
      <c r="A5" t="s">
        <v>4</v>
      </c>
      <c r="B5">
        <v>9.4</v>
      </c>
      <c r="D5" t="s">
        <v>8</v>
      </c>
      <c r="E5">
        <v>7.2</v>
      </c>
    </row>
    <row r="6" spans="1:5" x14ac:dyDescent="0.25">
      <c r="A6" t="s">
        <v>5</v>
      </c>
      <c r="B6">
        <v>5.6</v>
      </c>
      <c r="D6" t="s">
        <v>9</v>
      </c>
      <c r="E6">
        <v>12000</v>
      </c>
    </row>
    <row r="7" spans="1:5" x14ac:dyDescent="0.25">
      <c r="A7" t="s">
        <v>6</v>
      </c>
      <c r="B7">
        <v>0.9</v>
      </c>
      <c r="D7" t="s">
        <v>10</v>
      </c>
      <c r="E7">
        <v>8100</v>
      </c>
    </row>
    <row r="8" spans="1:5" x14ac:dyDescent="0.25">
      <c r="A8" t="s">
        <v>7</v>
      </c>
      <c r="B8">
        <v>1.8</v>
      </c>
      <c r="D8" t="s">
        <v>11</v>
      </c>
      <c r="E8">
        <v>5100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5" spans="1:5" x14ac:dyDescent="0.25">
      <c r="A15" t="s">
        <v>25</v>
      </c>
      <c r="B15">
        <f>E5*B11*B12*B13</f>
        <v>7.2</v>
      </c>
      <c r="D15" t="s">
        <v>30</v>
      </c>
      <c r="E15">
        <f>E8*B12*B13</f>
        <v>5100</v>
      </c>
    </row>
    <row r="16" spans="1:5" x14ac:dyDescent="0.25">
      <c r="A16" t="s">
        <v>26</v>
      </c>
      <c r="B16">
        <v>78</v>
      </c>
    </row>
    <row r="17" spans="1:5" x14ac:dyDescent="0.25">
      <c r="A17" t="s">
        <v>27</v>
      </c>
      <c r="B17">
        <v>0.8</v>
      </c>
    </row>
    <row r="19" spans="1:5" x14ac:dyDescent="0.25">
      <c r="A19" t="s">
        <v>18</v>
      </c>
      <c r="B19" t="s">
        <v>28</v>
      </c>
      <c r="C19" t="s">
        <v>29</v>
      </c>
      <c r="D19" t="s">
        <v>31</v>
      </c>
    </row>
    <row r="20" spans="1:5" x14ac:dyDescent="0.25">
      <c r="A20">
        <v>9</v>
      </c>
      <c r="B20">
        <f>0.822*$E$15/($B$16/A20)^2</f>
        <v>55.813313609467464</v>
      </c>
      <c r="C20">
        <f>(1+B20/$B$15)/(2*$B$17)-SQRT(((1+B20/$B$15)/(2*$B$17))^2-B20/$B$15/$B$17)</f>
        <v>0.97212213838252026</v>
      </c>
      <c r="D20">
        <f>$B$15*C20</f>
        <v>6.9992793963541464</v>
      </c>
    </row>
    <row r="21" spans="1:5" x14ac:dyDescent="0.25">
      <c r="A21">
        <v>13</v>
      </c>
      <c r="B21">
        <f t="shared" ref="B21:B22" si="0">0.822*$E$15/($B$16/A21)^2</f>
        <v>116.44999999999999</v>
      </c>
      <c r="C21">
        <f t="shared" ref="C21:C22" si="1">(1+B21/$B$15)/(2*$B$17)-SQRT(((1+B21/$B$15)/(2*$B$17))^2-B21/$B$15/$B$17)</f>
        <v>0.98716622407414611</v>
      </c>
      <c r="D21">
        <f t="shared" ref="D21:D22" si="2">$B$15*C21</f>
        <v>7.1075968133338518</v>
      </c>
    </row>
    <row r="22" spans="1:5" x14ac:dyDescent="0.25">
      <c r="A22">
        <v>18</v>
      </c>
      <c r="B22">
        <f t="shared" si="0"/>
        <v>223.25325443786986</v>
      </c>
      <c r="C22">
        <f t="shared" si="1"/>
        <v>0.99342379071789466</v>
      </c>
      <c r="D22">
        <f t="shared" si="2"/>
        <v>7.1526512931688417</v>
      </c>
    </row>
    <row r="24" spans="1:5" x14ac:dyDescent="0.25">
      <c r="A24" t="s">
        <v>17</v>
      </c>
      <c r="B24" t="s">
        <v>18</v>
      </c>
      <c r="C24" t="s">
        <v>23</v>
      </c>
      <c r="D24" t="s">
        <v>31</v>
      </c>
      <c r="E24" t="s">
        <v>24</v>
      </c>
    </row>
    <row r="25" spans="1:5" x14ac:dyDescent="0.25">
      <c r="A25">
        <f>Secciones!A3</f>
        <v>24</v>
      </c>
      <c r="B25">
        <f>Secciones!B3</f>
        <v>90</v>
      </c>
      <c r="C25">
        <f>Secciones!C3</f>
        <v>2160</v>
      </c>
      <c r="D25">
        <f>D20</f>
        <v>6.9992793963541464</v>
      </c>
      <c r="E25" s="2">
        <f>C25*D25/1000</f>
        <v>15.118443496124957</v>
      </c>
    </row>
    <row r="26" spans="1:5" x14ac:dyDescent="0.25">
      <c r="A26">
        <f>Secciones!A4</f>
        <v>24</v>
      </c>
      <c r="B26">
        <f>Secciones!B4</f>
        <v>130</v>
      </c>
      <c r="C26">
        <f>Secciones!C4</f>
        <v>3120</v>
      </c>
      <c r="D26">
        <f>D21</f>
        <v>7.1075968133338518</v>
      </c>
      <c r="E26" s="2">
        <f t="shared" ref="E26:E29" si="3">C26*D26/1000</f>
        <v>22.175702057601619</v>
      </c>
    </row>
    <row r="27" spans="1:5" x14ac:dyDescent="0.25">
      <c r="A27">
        <f>Secciones!A5</f>
        <v>40</v>
      </c>
      <c r="B27">
        <f>Secciones!B5</f>
        <v>90</v>
      </c>
      <c r="C27">
        <f>Secciones!C5</f>
        <v>3600</v>
      </c>
      <c r="D27">
        <f>D20</f>
        <v>6.9992793963541464</v>
      </c>
      <c r="E27" s="2">
        <f t="shared" si="3"/>
        <v>25.197405826874927</v>
      </c>
    </row>
    <row r="28" spans="1:5" x14ac:dyDescent="0.25">
      <c r="A28">
        <f>Secciones!A6</f>
        <v>40</v>
      </c>
      <c r="B28">
        <f>Secciones!B6</f>
        <v>130</v>
      </c>
      <c r="C28">
        <f>Secciones!C6</f>
        <v>5200</v>
      </c>
      <c r="D28">
        <f>D21</f>
        <v>7.1075968133338518</v>
      </c>
      <c r="E28" s="2">
        <f t="shared" si="3"/>
        <v>36.959503429336031</v>
      </c>
    </row>
    <row r="29" spans="1:5" x14ac:dyDescent="0.25">
      <c r="A29">
        <f>Secciones!A7</f>
        <v>40</v>
      </c>
      <c r="B29">
        <f>Secciones!B7</f>
        <v>180</v>
      </c>
      <c r="C29">
        <f>Secciones!C7</f>
        <v>7200</v>
      </c>
      <c r="D29">
        <f>D22</f>
        <v>7.1526512931688417</v>
      </c>
      <c r="E29" s="2">
        <f t="shared" si="3"/>
        <v>51.499089310815663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5" sqref="E25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1</v>
      </c>
    </row>
    <row r="4" spans="1:5" x14ac:dyDescent="0.25">
      <c r="A4" t="s">
        <v>2</v>
      </c>
    </row>
    <row r="5" spans="1:5" x14ac:dyDescent="0.25">
      <c r="A5" t="s">
        <v>4</v>
      </c>
      <c r="B5">
        <v>9.4</v>
      </c>
      <c r="D5" t="s">
        <v>8</v>
      </c>
      <c r="E5">
        <v>7.2</v>
      </c>
    </row>
    <row r="6" spans="1:5" x14ac:dyDescent="0.25">
      <c r="A6" t="s">
        <v>5</v>
      </c>
      <c r="B6">
        <v>5.6</v>
      </c>
      <c r="D6" t="s">
        <v>9</v>
      </c>
      <c r="E6">
        <v>12000</v>
      </c>
    </row>
    <row r="7" spans="1:5" x14ac:dyDescent="0.25">
      <c r="A7" t="s">
        <v>6</v>
      </c>
      <c r="B7">
        <v>0.9</v>
      </c>
      <c r="D7" t="s">
        <v>10</v>
      </c>
      <c r="E7">
        <v>8100</v>
      </c>
    </row>
    <row r="8" spans="1:5" x14ac:dyDescent="0.25">
      <c r="A8" t="s">
        <v>7</v>
      </c>
      <c r="B8">
        <v>1.8</v>
      </c>
      <c r="D8" t="s">
        <v>11</v>
      </c>
      <c r="E8">
        <v>5100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4" spans="1:5" x14ac:dyDescent="0.25">
      <c r="A14" t="s">
        <v>19</v>
      </c>
      <c r="B14">
        <v>90</v>
      </c>
      <c r="C14">
        <f>(150/B14)^0.2</f>
        <v>1.1075663432482901</v>
      </c>
    </row>
    <row r="15" spans="1:5" x14ac:dyDescent="0.25">
      <c r="B15">
        <v>130</v>
      </c>
      <c r="C15">
        <f t="shared" ref="C15:C16" si="0">(150/B15)^0.2</f>
        <v>1.0290336610711879</v>
      </c>
    </row>
    <row r="16" spans="1:5" x14ac:dyDescent="0.25">
      <c r="B16">
        <v>180</v>
      </c>
      <c r="C16">
        <f t="shared" si="0"/>
        <v>0.96419250400262724</v>
      </c>
    </row>
    <row r="18" spans="1:5" x14ac:dyDescent="0.25">
      <c r="A18" t="s">
        <v>21</v>
      </c>
      <c r="B18">
        <v>90</v>
      </c>
      <c r="C18">
        <f>$B$6*$B$11*$B$12*$B$13*C14</f>
        <v>6.2023715221904236</v>
      </c>
    </row>
    <row r="19" spans="1:5" x14ac:dyDescent="0.25">
      <c r="B19">
        <v>130</v>
      </c>
      <c r="C19">
        <f t="shared" ref="C19:C20" si="1">$B$6*$B$11*$B$12*$B$13*C15</f>
        <v>5.7625885019986516</v>
      </c>
    </row>
    <row r="20" spans="1:5" x14ac:dyDescent="0.25">
      <c r="B20">
        <v>180</v>
      </c>
      <c r="C20">
        <f t="shared" si="1"/>
        <v>5.3994780224147121</v>
      </c>
    </row>
    <row r="22" spans="1:5" x14ac:dyDescent="0.25">
      <c r="A22" t="s">
        <v>17</v>
      </c>
      <c r="B22" t="s">
        <v>18</v>
      </c>
      <c r="C22" t="s">
        <v>23</v>
      </c>
      <c r="D22" t="s">
        <v>20</v>
      </c>
      <c r="E22" t="s">
        <v>24</v>
      </c>
    </row>
    <row r="23" spans="1:5" x14ac:dyDescent="0.25">
      <c r="A23">
        <f>Secciones!A3</f>
        <v>24</v>
      </c>
      <c r="B23">
        <f>Secciones!B3</f>
        <v>90</v>
      </c>
      <c r="C23">
        <f>Secciones!C3</f>
        <v>2160</v>
      </c>
      <c r="D23">
        <f>C18</f>
        <v>6.2023715221904236</v>
      </c>
      <c r="E23" s="2">
        <f>C23*D23/1000</f>
        <v>13.397122487931316</v>
      </c>
    </row>
    <row r="24" spans="1:5" x14ac:dyDescent="0.25">
      <c r="A24">
        <f>Secciones!A4</f>
        <v>24</v>
      </c>
      <c r="B24">
        <f>Secciones!B4</f>
        <v>130</v>
      </c>
      <c r="C24">
        <f>Secciones!C4</f>
        <v>3120</v>
      </c>
      <c r="D24">
        <f>C19</f>
        <v>5.7625885019986516</v>
      </c>
      <c r="E24" s="2">
        <f t="shared" ref="E24:E27" si="2">C24*D24/1000</f>
        <v>17.979276126235792</v>
      </c>
    </row>
    <row r="25" spans="1:5" x14ac:dyDescent="0.25">
      <c r="A25">
        <f>Secciones!A5</f>
        <v>40</v>
      </c>
      <c r="B25">
        <f>Secciones!B5</f>
        <v>90</v>
      </c>
      <c r="C25">
        <f>Secciones!C5</f>
        <v>3600</v>
      </c>
      <c r="D25">
        <f>C18</f>
        <v>6.2023715221904236</v>
      </c>
      <c r="E25" s="2">
        <f t="shared" si="2"/>
        <v>22.328537479885526</v>
      </c>
    </row>
    <row r="26" spans="1:5" x14ac:dyDescent="0.25">
      <c r="A26">
        <f>Secciones!A6</f>
        <v>40</v>
      </c>
      <c r="B26">
        <f>Secciones!B6</f>
        <v>130</v>
      </c>
      <c r="C26">
        <f>Secciones!C6</f>
        <v>5200</v>
      </c>
      <c r="D26">
        <f>C19</f>
        <v>5.7625885019986516</v>
      </c>
      <c r="E26" s="2">
        <f t="shared" si="2"/>
        <v>29.965460210392987</v>
      </c>
    </row>
    <row r="27" spans="1:5" x14ac:dyDescent="0.25">
      <c r="A27">
        <f>Secciones!A7</f>
        <v>40</v>
      </c>
      <c r="B27">
        <f>Secciones!B7</f>
        <v>180</v>
      </c>
      <c r="C27">
        <f>Secciones!C7</f>
        <v>7200</v>
      </c>
      <c r="D27">
        <f>C20</f>
        <v>5.3994780224147121</v>
      </c>
      <c r="E27" s="2">
        <f t="shared" si="2"/>
        <v>38.876241761385927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26E-E587-417C-978B-498D6BA8933D}">
  <dimension ref="A1:G13"/>
  <sheetViews>
    <sheetView tabSelected="1" workbookViewId="0">
      <selection activeCell="B13" sqref="B13"/>
    </sheetView>
  </sheetViews>
  <sheetFormatPr baseColWidth="10" defaultRowHeight="15" x14ac:dyDescent="0.25"/>
  <sheetData>
    <row r="1" spans="1:7" x14ac:dyDescent="0.25">
      <c r="A1" t="s">
        <v>16</v>
      </c>
      <c r="E1" t="s">
        <v>61</v>
      </c>
      <c r="F1" t="s">
        <v>62</v>
      </c>
    </row>
    <row r="2" spans="1:7" x14ac:dyDescent="0.25">
      <c r="A2" t="s">
        <v>17</v>
      </c>
      <c r="B2" t="s">
        <v>18</v>
      </c>
      <c r="C2" t="s">
        <v>22</v>
      </c>
      <c r="D2" t="s">
        <v>56</v>
      </c>
      <c r="E2" t="s">
        <v>58</v>
      </c>
      <c r="F2" t="s">
        <v>57</v>
      </c>
    </row>
    <row r="3" spans="1:7" x14ac:dyDescent="0.25">
      <c r="A3">
        <v>24</v>
      </c>
      <c r="B3">
        <v>90</v>
      </c>
      <c r="C3">
        <f>A3*B3</f>
        <v>2160</v>
      </c>
      <c r="D3" s="2">
        <f>Tracción!E23</f>
        <v>13.397122487931316</v>
      </c>
      <c r="E3" s="2">
        <v>14.176579650676809</v>
      </c>
      <c r="F3" s="2">
        <v>15.118443496124957</v>
      </c>
      <c r="G3" s="3"/>
    </row>
    <row r="4" spans="1:7" x14ac:dyDescent="0.25">
      <c r="A4">
        <v>24</v>
      </c>
      <c r="B4">
        <v>130</v>
      </c>
      <c r="C4">
        <f t="shared" ref="C4:C7" si="0">A4*B4</f>
        <v>3120</v>
      </c>
      <c r="D4" s="2">
        <f>Tracción!E24</f>
        <v>17.979276126235792</v>
      </c>
      <c r="E4" s="2">
        <v>21.608710632563533</v>
      </c>
      <c r="F4" s="2">
        <v>22.175702057601619</v>
      </c>
      <c r="G4" s="3"/>
    </row>
    <row r="5" spans="1:7" x14ac:dyDescent="0.25">
      <c r="A5">
        <v>40</v>
      </c>
      <c r="B5">
        <v>90</v>
      </c>
      <c r="C5">
        <f t="shared" si="0"/>
        <v>3600</v>
      </c>
      <c r="D5" s="2">
        <f>Tracción!E25</f>
        <v>22.328537479885526</v>
      </c>
      <c r="E5" s="2">
        <v>23.627632751128015</v>
      </c>
      <c r="F5" s="2">
        <v>25.197405826874927</v>
      </c>
      <c r="G5" s="3"/>
    </row>
    <row r="6" spans="1:7" x14ac:dyDescent="0.25">
      <c r="A6">
        <v>40</v>
      </c>
      <c r="B6">
        <v>130</v>
      </c>
      <c r="C6">
        <f t="shared" si="0"/>
        <v>5200</v>
      </c>
      <c r="D6" s="2">
        <f>Tracción!E26</f>
        <v>29.965460210392987</v>
      </c>
      <c r="E6" s="2">
        <v>36.014517720939217</v>
      </c>
      <c r="F6" s="2">
        <v>36.959503429336031</v>
      </c>
      <c r="G6" s="3"/>
    </row>
    <row r="7" spans="1:7" x14ac:dyDescent="0.25">
      <c r="A7">
        <v>40</v>
      </c>
      <c r="B7">
        <v>180</v>
      </c>
      <c r="C7">
        <f t="shared" si="0"/>
        <v>7200</v>
      </c>
      <c r="D7" s="2">
        <f>Tracción!E27</f>
        <v>38.876241761385927</v>
      </c>
      <c r="E7" s="2">
        <v>50.859832950103389</v>
      </c>
      <c r="F7" s="2">
        <v>51.499089310815663</v>
      </c>
      <c r="G7" s="3"/>
    </row>
    <row r="10" spans="1:7" x14ac:dyDescent="0.25">
      <c r="B10" t="s">
        <v>61</v>
      </c>
      <c r="D10" t="s">
        <v>62</v>
      </c>
    </row>
    <row r="11" spans="1:7" x14ac:dyDescent="0.25">
      <c r="B11" t="s">
        <v>63</v>
      </c>
      <c r="C11" t="s">
        <v>64</v>
      </c>
      <c r="D11" t="s">
        <v>63</v>
      </c>
      <c r="E11" t="s">
        <v>64</v>
      </c>
    </row>
    <row r="12" spans="1:7" x14ac:dyDescent="0.25">
      <c r="A12" t="s">
        <v>59</v>
      </c>
      <c r="B12">
        <f>B13/2</f>
        <v>11.37</v>
      </c>
      <c r="C12">
        <f>C13/2</f>
        <v>-6.17</v>
      </c>
      <c r="D12">
        <v>10.72</v>
      </c>
      <c r="E12">
        <v>-24.78</v>
      </c>
    </row>
    <row r="13" spans="1:7" x14ac:dyDescent="0.25">
      <c r="A13" t="s">
        <v>60</v>
      </c>
      <c r="B13">
        <v>22.74</v>
      </c>
      <c r="C13">
        <v>-12.34</v>
      </c>
      <c r="D13">
        <f>D12/2</f>
        <v>5.36</v>
      </c>
      <c r="E13">
        <f>E12/2</f>
        <v>-12.39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Flexión</vt:lpstr>
      <vt:lpstr>Compresión Paralela</vt:lpstr>
      <vt:lpstr>Tracción</vt:lpstr>
      <vt:lpstr>Secciones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2023-06-22T15:10:09Z</dcterms:modified>
</cp:coreProperties>
</file>