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ndres\Sigma\Proyectos\00-000_EMPRESA_Casa Madera\01_Hojas de calculo\"/>
    </mc:Choice>
  </mc:AlternateContent>
  <xr:revisionPtr revIDLastSave="0" documentId="13_ncr:1_{163D5E56-0228-409E-95D6-FE4A91AEB229}" xr6:coauthVersionLast="45" xr6:coauthVersionMax="46" xr10:uidLastSave="{00000000-0000-0000-0000-000000000000}"/>
  <bookViews>
    <workbookView xWindow="-120" yWindow="-120" windowWidth="24240" windowHeight="13140" activeTab="1" xr2:uid="{5EF5C615-0969-4B44-9BD4-17AD9F6ECA56}"/>
  </bookViews>
  <sheets>
    <sheet name="Hoja1" sheetId="1" r:id="rId1"/>
    <sheet name="PORTICO" sheetId="4" r:id="rId2"/>
    <sheet name="CORRE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4" l="1"/>
  <c r="E13" i="4"/>
  <c r="D26" i="3" l="1"/>
  <c r="B26" i="3"/>
  <c r="E25" i="3"/>
  <c r="D25" i="3"/>
  <c r="C25" i="3"/>
  <c r="B25" i="3"/>
  <c r="D24" i="3"/>
  <c r="B24" i="3"/>
  <c r="H25" i="3"/>
  <c r="D34" i="4" l="1"/>
  <c r="D26" i="4"/>
  <c r="I22" i="4"/>
  <c r="E19" i="4"/>
  <c r="E12" i="4"/>
  <c r="E11" i="4"/>
  <c r="Q10" i="4"/>
  <c r="O17" i="4" s="1"/>
  <c r="E15" i="4" l="1"/>
  <c r="E33" i="4" s="1"/>
  <c r="E26" i="4" l="1"/>
  <c r="E34" i="4"/>
  <c r="E27" i="4"/>
  <c r="E35" i="4"/>
  <c r="E25" i="4"/>
  <c r="E18" i="3"/>
  <c r="Q10" i="3"/>
  <c r="O16" i="3" s="1"/>
  <c r="I21" i="3" l="1"/>
  <c r="D33" i="3"/>
  <c r="E12" i="3"/>
  <c r="E11" i="3"/>
  <c r="E9" i="1"/>
  <c r="E8" i="1"/>
  <c r="E7" i="1"/>
  <c r="E14" i="3" l="1"/>
  <c r="E32" i="3" s="1"/>
  <c r="E10" i="1"/>
  <c r="E19" i="1" l="1"/>
  <c r="F19" i="1" s="1"/>
  <c r="E21" i="1"/>
  <c r="F21" i="1" s="1"/>
  <c r="E33" i="3"/>
  <c r="E34" i="3"/>
  <c r="E16" i="1"/>
  <c r="F16" i="1" s="1"/>
  <c r="E17" i="1"/>
  <c r="F17" i="1" s="1"/>
  <c r="E18" i="1"/>
  <c r="F18" i="1" s="1"/>
</calcChain>
</file>

<file path=xl/sharedStrings.xml><?xml version="1.0" encoding="utf-8"?>
<sst xmlns="http://schemas.openxmlformats.org/spreadsheetml/2006/main" count="204" uniqueCount="68">
  <si>
    <t>Designación</t>
  </si>
  <si>
    <t>Cargas de Superficie</t>
  </si>
  <si>
    <t>g</t>
  </si>
  <si>
    <t>[kg/m]</t>
  </si>
  <si>
    <t>Distancia entre correas</t>
  </si>
  <si>
    <t>[m]</t>
  </si>
  <si>
    <t>Carga</t>
  </si>
  <si>
    <t>Cargas permanentes</t>
  </si>
  <si>
    <t>Cubierta de chapa galvanizada</t>
  </si>
  <si>
    <t>Cielorraso suspendido</t>
  </si>
  <si>
    <t>C 80 x 50 x 15 x 1.60</t>
  </si>
  <si>
    <t>Total</t>
  </si>
  <si>
    <t>-</t>
  </si>
  <si>
    <t>Sobrecargas de uso y destino</t>
  </si>
  <si>
    <t>Acción del viento</t>
  </si>
  <si>
    <t>E1 - Perm. + Sobr. uso y destino</t>
  </si>
  <si>
    <t>E2 - Perm. + Sobr. Montaje</t>
  </si>
  <si>
    <t>E3 - Perm. + Viento</t>
  </si>
  <si>
    <t>[kg/m²]</t>
  </si>
  <si>
    <t>tf/m</t>
  </si>
  <si>
    <t>E4 - Perm. + TT + Montaje (2OP)</t>
  </si>
  <si>
    <t>tf</t>
  </si>
  <si>
    <t>C.E. - Perm. + Sobr. uso y destino</t>
  </si>
  <si>
    <t>[kN/m²]</t>
  </si>
  <si>
    <t>[kN/m]</t>
  </si>
  <si>
    <t>D - Cargas permanentes</t>
  </si>
  <si>
    <t>L - Sobrecargas de uso y destino</t>
  </si>
  <si>
    <t>W - Acción del viento</t>
  </si>
  <si>
    <t>[kN]</t>
  </si>
  <si>
    <t>Lr - Sobrecarga de mantenimiento</t>
  </si>
  <si>
    <t>ANÁLISIS DE CARGAS</t>
  </si>
  <si>
    <t>CARGAS ACTUANTES</t>
  </si>
  <si>
    <t>Estados de Carga - Límite Último</t>
  </si>
  <si>
    <t>COMBINACIÓN DE ACCIONES - ELU</t>
  </si>
  <si>
    <t>COMBINACIÓN DE ACCIONES - ELS</t>
  </si>
  <si>
    <t>Estados de Carga - Límite de Servicio</t>
  </si>
  <si>
    <t>ELU 1 - 1.2 D + 1.6 L</t>
  </si>
  <si>
    <t>ELU 2 - 1.2 D + 1.6 Lr</t>
  </si>
  <si>
    <t>ELU 3 - 1.2 D + 1.6 W</t>
  </si>
  <si>
    <t>ELS 1 - D + L</t>
  </si>
  <si>
    <t>ELS 2 - D + Lr</t>
  </si>
  <si>
    <t>ELS 3 - D + W</t>
  </si>
  <si>
    <t>VIGA DE TANQUE</t>
  </si>
  <si>
    <t>CORREA DE CUBIERTA</t>
  </si>
  <si>
    <t>IPN 80</t>
  </si>
  <si>
    <t>T.R. 500lts</t>
  </si>
  <si>
    <t>Montaje</t>
  </si>
  <si>
    <t>Lr - Sobrecarga de montaje</t>
  </si>
  <si>
    <t>ELU 1 - 1.2 D + 1.6 L + f1 Lr</t>
  </si>
  <si>
    <t>f1 = 1,00</t>
  </si>
  <si>
    <t>0.07 ; 3.64</t>
  </si>
  <si>
    <t>MENSULA</t>
  </si>
  <si>
    <t>Distancia entre Ménsulas</t>
  </si>
  <si>
    <t>Carga de Superficie</t>
  </si>
  <si>
    <t>ELU 1 - 1.6 W</t>
  </si>
  <si>
    <t>C 160 x 60 x 20 x 2.00 mm</t>
  </si>
  <si>
    <r>
      <t>q</t>
    </r>
    <r>
      <rPr>
        <b/>
        <vertAlign val="subscript"/>
        <sz val="11"/>
        <color theme="1"/>
        <rFont val="Calibri"/>
        <family val="2"/>
      </rPr>
      <t>x</t>
    </r>
  </si>
  <si>
    <r>
      <t>P</t>
    </r>
    <r>
      <rPr>
        <b/>
        <vertAlign val="subscript"/>
        <sz val="11"/>
        <color theme="1"/>
        <rFont val="Calibri"/>
        <family val="2"/>
      </rPr>
      <t>x</t>
    </r>
  </si>
  <si>
    <r>
      <t>q</t>
    </r>
    <r>
      <rPr>
        <b/>
        <vertAlign val="subscript"/>
        <sz val="11"/>
        <color theme="1"/>
        <rFont val="Calibri"/>
        <family val="2"/>
      </rPr>
      <t>y</t>
    </r>
  </si>
  <si>
    <r>
      <t>P</t>
    </r>
    <r>
      <rPr>
        <b/>
        <vertAlign val="subscript"/>
        <sz val="11"/>
        <color theme="1"/>
        <rFont val="Calibri"/>
        <family val="2"/>
      </rPr>
      <t>y</t>
    </r>
  </si>
  <si>
    <t>alfa</t>
  </si>
  <si>
    <t>rad</t>
  </si>
  <si>
    <t>ELU 3 - 0,9 D + 1.6 W</t>
  </si>
  <si>
    <t>VM2</t>
  </si>
  <si>
    <t>2xFenólico e=1,8 mm</t>
  </si>
  <si>
    <t>Distancia entre apoyos</t>
  </si>
  <si>
    <t>Viga VM2</t>
  </si>
  <si>
    <t>Vigas 90x13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</si>
</sst>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2" fontId="1" fillId="0" borderId="1" xfId="0" applyNumberFormat="1" applyFont="1" applyBorder="1" applyAlignment="1">
      <alignment horizontal="center"/>
    </xf>
    <xf numFmtId="2" fontId="1" fillId="2" borderId="1" xfId="0" applyNumberFormat="1" applyFont="1" applyFill="1" applyBorder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5" fontId="1" fillId="0" borderId="0" xfId="0" applyNumberFormat="1" applyFont="1"/>
    <xf numFmtId="0" fontId="1" fillId="4" borderId="0" xfId="0" applyFont="1" applyFill="1"/>
    <xf numFmtId="2" fontId="1" fillId="4" borderId="0" xfId="0" applyNumberFormat="1" applyFont="1" applyFill="1"/>
    <xf numFmtId="0" fontId="1" fillId="4" borderId="0" xfId="0" applyFont="1" applyFill="1" applyBorder="1" applyAlignment="1">
      <alignment horizontal="center"/>
    </xf>
    <xf numFmtId="2" fontId="1" fillId="4" borderId="0" xfId="0" applyNumberFormat="1" applyFont="1" applyFill="1" applyBorder="1"/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/>
    <xf numFmtId="2" fontId="2" fillId="5" borderId="1" xfId="0" applyNumberFormat="1" applyFont="1" applyFill="1" applyBorder="1"/>
    <xf numFmtId="0" fontId="2" fillId="4" borderId="0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0" borderId="3" xfId="0" applyFont="1" applyBorder="1" applyAlignment="1"/>
    <xf numFmtId="0" fontId="2" fillId="0" borderId="1" xfId="0" applyFont="1" applyBorder="1" applyAlignment="1"/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/>
    </xf>
    <xf numFmtId="0" fontId="3" fillId="0" borderId="0" xfId="0" applyFont="1"/>
    <xf numFmtId="2" fontId="1" fillId="4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/>
    <xf numFmtId="0" fontId="2" fillId="4" borderId="1" xfId="0" applyFont="1" applyFill="1" applyBorder="1" applyAlignment="1"/>
    <xf numFmtId="0" fontId="1" fillId="4" borderId="1" xfId="0" applyFont="1" applyFill="1" applyBorder="1" applyAlignment="1"/>
    <xf numFmtId="2" fontId="1" fillId="0" borderId="1" xfId="0" applyNumberFormat="1" applyFont="1" applyBorder="1" applyAlignment="1">
      <alignment horizontal="center"/>
    </xf>
    <xf numFmtId="2" fontId="1" fillId="4" borderId="1" xfId="0" applyNumberFormat="1" applyFont="1" applyFill="1" applyBorder="1" applyAlignment="1"/>
    <xf numFmtId="2" fontId="1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2" fontId="1" fillId="0" borderId="1" xfId="0" applyNumberFormat="1" applyFont="1" applyBorder="1" applyAlignment="1"/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DF31-DBDF-433C-9D3E-3F9BF81818A0}">
  <sheetPr codeName="Hoja1"/>
  <dimension ref="A3:H21"/>
  <sheetViews>
    <sheetView workbookViewId="0">
      <selection activeCell="G26" sqref="G26"/>
    </sheetView>
  </sheetViews>
  <sheetFormatPr baseColWidth="10" defaultRowHeight="15" x14ac:dyDescent="0.25"/>
  <cols>
    <col min="1" max="1" width="32.28515625" style="1" customWidth="1"/>
    <col min="2" max="3" width="11.42578125" style="1"/>
    <col min="4" max="4" width="13.140625" style="1" customWidth="1"/>
    <col min="5" max="16384" width="11.42578125" style="1"/>
  </cols>
  <sheetData>
    <row r="3" spans="1:8" ht="30" x14ac:dyDescent="0.25">
      <c r="A3" s="63" t="s">
        <v>0</v>
      </c>
      <c r="B3" s="9" t="s">
        <v>1</v>
      </c>
      <c r="C3" s="10" t="s">
        <v>2</v>
      </c>
      <c r="D3" s="11" t="s">
        <v>4</v>
      </c>
      <c r="E3" s="10" t="s">
        <v>6</v>
      </c>
    </row>
    <row r="4" spans="1:8" x14ac:dyDescent="0.25">
      <c r="A4" s="63"/>
      <c r="B4" s="12" t="s">
        <v>18</v>
      </c>
      <c r="C4" s="12" t="s">
        <v>3</v>
      </c>
      <c r="D4" s="12" t="s">
        <v>5</v>
      </c>
      <c r="E4" s="12" t="s">
        <v>3</v>
      </c>
    </row>
    <row r="5" spans="1:8" x14ac:dyDescent="0.25">
      <c r="A5" s="3"/>
      <c r="B5" s="2"/>
      <c r="C5" s="2"/>
      <c r="D5" s="2"/>
      <c r="E5" s="2"/>
    </row>
    <row r="6" spans="1:8" x14ac:dyDescent="0.25">
      <c r="A6" s="67" t="s">
        <v>7</v>
      </c>
      <c r="B6" s="68"/>
      <c r="C6" s="68"/>
      <c r="D6" s="68"/>
      <c r="E6" s="69"/>
    </row>
    <row r="7" spans="1:8" x14ac:dyDescent="0.25">
      <c r="A7" s="5" t="s">
        <v>8</v>
      </c>
      <c r="B7" s="6">
        <v>10</v>
      </c>
      <c r="C7" s="6"/>
      <c r="D7" s="6">
        <v>0.85</v>
      </c>
      <c r="E7" s="6">
        <f>+B7*D7</f>
        <v>8.5</v>
      </c>
    </row>
    <row r="8" spans="1:8" x14ac:dyDescent="0.25">
      <c r="A8" s="5" t="s">
        <v>9</v>
      </c>
      <c r="B8" s="6">
        <v>20</v>
      </c>
      <c r="C8" s="6"/>
      <c r="D8" s="6">
        <v>0.85</v>
      </c>
      <c r="E8" s="6">
        <f>+B8*D8</f>
        <v>17</v>
      </c>
    </row>
    <row r="9" spans="1:8" x14ac:dyDescent="0.25">
      <c r="A9" s="5" t="s">
        <v>10</v>
      </c>
      <c r="B9" s="7" t="s">
        <v>12</v>
      </c>
      <c r="C9" s="6">
        <v>3</v>
      </c>
      <c r="D9" s="6"/>
      <c r="E9" s="6">
        <f>+C9</f>
        <v>3</v>
      </c>
    </row>
    <row r="10" spans="1:8" x14ac:dyDescent="0.25">
      <c r="A10" s="64" t="s">
        <v>11</v>
      </c>
      <c r="B10" s="65"/>
      <c r="C10" s="65"/>
      <c r="D10" s="66"/>
      <c r="E10" s="8">
        <f>SUM(E7:E9)</f>
        <v>28.5</v>
      </c>
    </row>
    <row r="11" spans="1:8" x14ac:dyDescent="0.25">
      <c r="B11" s="4"/>
      <c r="C11" s="4"/>
      <c r="D11" s="4"/>
      <c r="E11" s="4"/>
    </row>
    <row r="12" spans="1:8" x14ac:dyDescent="0.25">
      <c r="A12" s="15" t="s">
        <v>13</v>
      </c>
      <c r="B12" s="70"/>
      <c r="C12" s="70"/>
      <c r="D12" s="70"/>
      <c r="E12" s="8">
        <v>51</v>
      </c>
    </row>
    <row r="13" spans="1:8" x14ac:dyDescent="0.25">
      <c r="A13" s="15" t="s">
        <v>14</v>
      </c>
      <c r="B13" s="71"/>
      <c r="C13" s="72"/>
      <c r="D13" s="73"/>
      <c r="E13" s="17">
        <v>-74</v>
      </c>
    </row>
    <row r="14" spans="1:8" x14ac:dyDescent="0.25">
      <c r="B14" s="4"/>
      <c r="C14" s="4"/>
      <c r="D14" s="4"/>
      <c r="E14" s="4"/>
    </row>
    <row r="15" spans="1:8" x14ac:dyDescent="0.25">
      <c r="F15" s="2" t="s">
        <v>19</v>
      </c>
      <c r="G15" s="2" t="s">
        <v>21</v>
      </c>
      <c r="H15" s="19"/>
    </row>
    <row r="16" spans="1:8" x14ac:dyDescent="0.25">
      <c r="A16" s="14" t="s">
        <v>15</v>
      </c>
      <c r="E16" s="13">
        <f>+E10+E12</f>
        <v>79.5</v>
      </c>
      <c r="F16" s="1">
        <f>+E16/1000</f>
        <v>7.9500000000000001E-2</v>
      </c>
      <c r="H16" s="14"/>
    </row>
    <row r="17" spans="1:8" x14ac:dyDescent="0.25">
      <c r="A17" s="14" t="s">
        <v>16</v>
      </c>
      <c r="E17" s="13">
        <f>+E10</f>
        <v>28.5</v>
      </c>
      <c r="F17" s="1">
        <f>+E17/1000</f>
        <v>2.8500000000000001E-2</v>
      </c>
      <c r="G17" s="18">
        <v>0.1</v>
      </c>
      <c r="H17" s="14"/>
    </row>
    <row r="18" spans="1:8" x14ac:dyDescent="0.25">
      <c r="A18" s="14" t="s">
        <v>17</v>
      </c>
      <c r="E18" s="13">
        <f>+E10+E13</f>
        <v>-45.5</v>
      </c>
      <c r="F18" s="1">
        <f>+E18/1000</f>
        <v>-4.5499999999999999E-2</v>
      </c>
      <c r="H18" s="14"/>
    </row>
    <row r="19" spans="1:8" x14ac:dyDescent="0.25">
      <c r="A19" s="14" t="s">
        <v>20</v>
      </c>
      <c r="E19" s="4">
        <f>+E10</f>
        <v>28.5</v>
      </c>
      <c r="F19" s="1">
        <f>+E19/1000</f>
        <v>2.8500000000000001E-2</v>
      </c>
      <c r="G19" s="1">
        <v>0.125</v>
      </c>
      <c r="H19" s="14"/>
    </row>
    <row r="20" spans="1:8" x14ac:dyDescent="0.25">
      <c r="H20" s="14"/>
    </row>
    <row r="21" spans="1:8" x14ac:dyDescent="0.25">
      <c r="A21" s="14" t="s">
        <v>22</v>
      </c>
      <c r="E21" s="14">
        <f>+E12+E10/2</f>
        <v>65.25</v>
      </c>
      <c r="F21" s="20">
        <f>+E21/1000</f>
        <v>6.5250000000000002E-2</v>
      </c>
      <c r="H21" s="14"/>
    </row>
  </sheetData>
  <mergeCells count="5">
    <mergeCell ref="A3:A4"/>
    <mergeCell ref="A10:D10"/>
    <mergeCell ref="A6:E6"/>
    <mergeCell ref="B12:D12"/>
    <mergeCell ref="B13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14A8-0B58-4958-B724-4D7C703188ED}">
  <sheetPr codeName="Hoja2"/>
  <dimension ref="A1:R35"/>
  <sheetViews>
    <sheetView tabSelected="1" zoomScaleNormal="100" workbookViewId="0">
      <selection activeCell="F17" sqref="F17"/>
    </sheetView>
  </sheetViews>
  <sheetFormatPr baseColWidth="10" defaultRowHeight="15" x14ac:dyDescent="0.25"/>
  <cols>
    <col min="1" max="1" width="32.28515625" style="1" customWidth="1"/>
    <col min="2" max="2" width="11.42578125" style="1"/>
    <col min="3" max="3" width="14.7109375" style="1" customWidth="1"/>
    <col min="4" max="4" width="13.140625" style="1" customWidth="1"/>
    <col min="5" max="7" width="11.42578125" style="1"/>
    <col min="8" max="8" width="29.28515625" style="1" customWidth="1"/>
    <col min="9" max="13" width="11.42578125" style="1"/>
    <col min="14" max="14" width="29.28515625" style="1" customWidth="1"/>
    <col min="15" max="15" width="13.140625" style="1" customWidth="1"/>
    <col min="16" max="16" width="17.42578125" style="1" customWidth="1"/>
    <col min="17" max="16384" width="11.42578125" style="1"/>
  </cols>
  <sheetData>
    <row r="1" spans="1:18" ht="15.75" thickBot="1" x14ac:dyDescent="0.3">
      <c r="A1" s="87" t="s">
        <v>63</v>
      </c>
      <c r="B1" s="87"/>
      <c r="C1" s="87"/>
      <c r="D1" s="87"/>
      <c r="E1" s="87"/>
      <c r="H1" s="87" t="s">
        <v>42</v>
      </c>
      <c r="I1" s="87"/>
      <c r="J1" s="87"/>
      <c r="K1" s="87"/>
      <c r="L1" s="87"/>
      <c r="N1" s="87" t="s">
        <v>51</v>
      </c>
      <c r="O1" s="87"/>
      <c r="P1" s="87"/>
      <c r="Q1" s="87"/>
      <c r="R1" s="87"/>
    </row>
    <row r="2" spans="1:18" ht="15.75" thickTop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8" x14ac:dyDescent="0.25">
      <c r="A3" s="83" t="s">
        <v>30</v>
      </c>
      <c r="B3" s="83"/>
      <c r="C3" s="83"/>
      <c r="D3" s="83"/>
      <c r="E3" s="83"/>
      <c r="F3" s="21"/>
      <c r="G3" s="21"/>
      <c r="H3" s="21"/>
      <c r="I3" s="21"/>
      <c r="J3" s="21"/>
      <c r="K3" s="21"/>
      <c r="L3" s="21"/>
    </row>
    <row r="4" spans="1:18" x14ac:dyDescent="0.25">
      <c r="A4" s="34"/>
      <c r="B4" s="34"/>
      <c r="C4" s="34"/>
      <c r="D4" s="34"/>
      <c r="E4" s="34"/>
      <c r="F4" s="21"/>
      <c r="G4" s="21"/>
      <c r="H4" s="21"/>
      <c r="I4" s="21"/>
      <c r="J4" s="21"/>
      <c r="K4" s="21"/>
      <c r="L4" s="21"/>
    </row>
    <row r="5" spans="1:18" x14ac:dyDescent="0.25">
      <c r="A5" s="83" t="s">
        <v>31</v>
      </c>
      <c r="B5" s="83"/>
      <c r="C5" s="83"/>
      <c r="D5" s="83"/>
      <c r="E5" s="83"/>
      <c r="F5" s="21"/>
      <c r="G5" s="21"/>
      <c r="H5" s="83" t="s">
        <v>31</v>
      </c>
      <c r="I5" s="83"/>
      <c r="J5" s="83"/>
      <c r="K5" s="21"/>
      <c r="L5" s="21"/>
      <c r="N5" s="77" t="s">
        <v>31</v>
      </c>
      <c r="O5" s="78"/>
      <c r="P5" s="78"/>
      <c r="Q5" s="79"/>
    </row>
    <row r="6" spans="1:18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N6" s="21"/>
      <c r="O6" s="21"/>
      <c r="P6" s="21"/>
      <c r="Q6" s="21"/>
      <c r="R6" s="21"/>
    </row>
    <row r="7" spans="1:18" ht="30" x14ac:dyDescent="0.25">
      <c r="A7" s="74" t="s">
        <v>0</v>
      </c>
      <c r="B7" s="54" t="s">
        <v>1</v>
      </c>
      <c r="C7" s="28" t="s">
        <v>65</v>
      </c>
      <c r="D7" s="75" t="s">
        <v>6</v>
      </c>
      <c r="E7" s="75"/>
      <c r="F7" s="21"/>
      <c r="G7" s="21"/>
      <c r="H7" s="85" t="s">
        <v>0</v>
      </c>
      <c r="I7" s="75" t="s">
        <v>6</v>
      </c>
      <c r="J7" s="75"/>
      <c r="K7" s="21"/>
      <c r="L7" s="21"/>
      <c r="N7" s="85" t="s">
        <v>0</v>
      </c>
      <c r="O7" s="54" t="s">
        <v>53</v>
      </c>
      <c r="P7" s="28" t="s">
        <v>52</v>
      </c>
      <c r="Q7" s="53" t="s">
        <v>6</v>
      </c>
    </row>
    <row r="8" spans="1:18" x14ac:dyDescent="0.25">
      <c r="A8" s="74"/>
      <c r="B8" s="29" t="s">
        <v>23</v>
      </c>
      <c r="C8" s="29" t="s">
        <v>5</v>
      </c>
      <c r="D8" s="29" t="s">
        <v>28</v>
      </c>
      <c r="E8" s="29" t="s">
        <v>24</v>
      </c>
      <c r="F8" s="21"/>
      <c r="G8" s="21"/>
      <c r="H8" s="86"/>
      <c r="I8" s="29" t="s">
        <v>28</v>
      </c>
      <c r="J8" s="29" t="s">
        <v>24</v>
      </c>
      <c r="K8" s="21"/>
      <c r="L8" s="21"/>
      <c r="N8" s="86"/>
      <c r="O8" s="29" t="s">
        <v>23</v>
      </c>
      <c r="P8" s="29" t="s">
        <v>5</v>
      </c>
      <c r="Q8" s="29" t="s">
        <v>24</v>
      </c>
    </row>
    <row r="9" spans="1:18" x14ac:dyDescent="0.25">
      <c r="A9" s="31"/>
      <c r="B9" s="23"/>
      <c r="C9" s="23"/>
      <c r="D9" s="23"/>
      <c r="E9" s="23"/>
      <c r="F9" s="21"/>
      <c r="G9" s="21"/>
      <c r="H9" s="21"/>
      <c r="I9" s="21"/>
      <c r="J9" s="21"/>
      <c r="K9" s="21"/>
      <c r="L9" s="21"/>
      <c r="N9" s="31"/>
      <c r="O9" s="23"/>
      <c r="P9" s="23"/>
      <c r="Q9" s="23"/>
    </row>
    <row r="10" spans="1:18" x14ac:dyDescent="0.25">
      <c r="A10" s="80" t="s">
        <v>25</v>
      </c>
      <c r="B10" s="80"/>
      <c r="C10" s="80"/>
      <c r="D10" s="80"/>
      <c r="E10" s="80"/>
      <c r="F10" s="21"/>
      <c r="G10" s="21"/>
      <c r="H10" s="80" t="s">
        <v>25</v>
      </c>
      <c r="I10" s="80"/>
      <c r="J10" s="80"/>
      <c r="K10" s="21"/>
      <c r="L10" s="21"/>
      <c r="N10" s="47" t="s">
        <v>27</v>
      </c>
      <c r="O10" s="49">
        <v>-0.94</v>
      </c>
      <c r="P10" s="51">
        <v>2</v>
      </c>
      <c r="Q10" s="48">
        <f>+ROUND(O10*P10,2)</f>
        <v>-1.88</v>
      </c>
    </row>
    <row r="11" spans="1:18" x14ac:dyDescent="0.25">
      <c r="A11" s="5" t="s">
        <v>64</v>
      </c>
      <c r="B11" s="6">
        <v>0.2</v>
      </c>
      <c r="C11" s="6">
        <v>1.6</v>
      </c>
      <c r="D11" s="25" t="s">
        <v>12</v>
      </c>
      <c r="E11" s="6">
        <f>+B11*C11</f>
        <v>0.32000000000000006</v>
      </c>
      <c r="F11" s="21"/>
      <c r="G11" s="21"/>
      <c r="H11" s="37" t="s">
        <v>44</v>
      </c>
      <c r="I11" s="25" t="s">
        <v>12</v>
      </c>
      <c r="J11" s="37">
        <v>0.06</v>
      </c>
      <c r="K11" s="21"/>
      <c r="L11" s="21"/>
    </row>
    <row r="12" spans="1:18" x14ac:dyDescent="0.25">
      <c r="A12" s="5" t="s">
        <v>9</v>
      </c>
      <c r="B12" s="6">
        <v>0.2</v>
      </c>
      <c r="C12" s="6">
        <v>1.6</v>
      </c>
      <c r="D12" s="25" t="s">
        <v>12</v>
      </c>
      <c r="E12" s="6">
        <f>+B12*C12</f>
        <v>0.32000000000000006</v>
      </c>
      <c r="F12" s="21"/>
      <c r="G12" s="21"/>
      <c r="H12" s="80" t="s">
        <v>26</v>
      </c>
      <c r="I12" s="80"/>
      <c r="J12" s="80"/>
      <c r="K12" s="21"/>
      <c r="L12" s="21"/>
      <c r="N12" s="77" t="s">
        <v>33</v>
      </c>
      <c r="O12" s="78"/>
      <c r="P12" s="78"/>
      <c r="Q12" s="79"/>
    </row>
    <row r="13" spans="1:18" x14ac:dyDescent="0.25">
      <c r="A13" s="5" t="s">
        <v>67</v>
      </c>
      <c r="B13" s="6">
        <v>0.05</v>
      </c>
      <c r="C13" s="6">
        <v>1.6</v>
      </c>
      <c r="D13" s="25"/>
      <c r="E13" s="6">
        <f>+B13*C13</f>
        <v>8.0000000000000016E-2</v>
      </c>
      <c r="F13" s="21"/>
      <c r="G13" s="21"/>
      <c r="H13" s="56"/>
      <c r="I13" s="56"/>
      <c r="J13" s="56"/>
      <c r="K13" s="21"/>
      <c r="L13" s="21"/>
      <c r="N13" s="61"/>
      <c r="O13" s="61"/>
      <c r="P13" s="61"/>
      <c r="Q13" s="61"/>
    </row>
    <row r="14" spans="1:18" x14ac:dyDescent="0.25">
      <c r="A14" s="5" t="s">
        <v>66</v>
      </c>
      <c r="B14" s="52" t="s">
        <v>12</v>
      </c>
      <c r="C14" s="52" t="s">
        <v>12</v>
      </c>
      <c r="D14" s="25" t="s">
        <v>12</v>
      </c>
      <c r="E14" s="6">
        <v>0.1</v>
      </c>
      <c r="F14" s="21"/>
      <c r="G14" s="21"/>
      <c r="H14" s="37" t="s">
        <v>45</v>
      </c>
      <c r="I14" s="44" t="s">
        <v>12</v>
      </c>
      <c r="J14" s="46">
        <v>2.23</v>
      </c>
    </row>
    <row r="15" spans="1:18" ht="15" customHeight="1" x14ac:dyDescent="0.25">
      <c r="A15" s="76" t="s">
        <v>11</v>
      </c>
      <c r="B15" s="76"/>
      <c r="C15" s="76"/>
      <c r="D15" s="76"/>
      <c r="E15" s="33">
        <f>SUM(E11:E14)</f>
        <v>0.82000000000000017</v>
      </c>
      <c r="F15" s="21"/>
      <c r="G15" s="21"/>
      <c r="H15" s="80" t="s">
        <v>47</v>
      </c>
      <c r="I15" s="80"/>
      <c r="J15" s="80"/>
      <c r="N15" s="81" t="s">
        <v>32</v>
      </c>
      <c r="O15" s="53" t="s">
        <v>6</v>
      </c>
    </row>
    <row r="16" spans="1:18" x14ac:dyDescent="0.25">
      <c r="A16" s="32"/>
      <c r="B16" s="24"/>
      <c r="C16" s="24"/>
      <c r="D16" s="24"/>
      <c r="E16" s="24"/>
      <c r="F16" s="21"/>
      <c r="G16" s="21"/>
      <c r="H16" s="5" t="s">
        <v>46</v>
      </c>
      <c r="I16" s="6">
        <v>1</v>
      </c>
      <c r="J16" s="25" t="s">
        <v>12</v>
      </c>
      <c r="N16" s="82"/>
      <c r="O16" s="29" t="s">
        <v>24</v>
      </c>
    </row>
    <row r="17" spans="1:15" x14ac:dyDescent="0.25">
      <c r="A17" s="30" t="s">
        <v>26</v>
      </c>
      <c r="B17" s="62">
        <v>2</v>
      </c>
      <c r="C17" s="62">
        <v>1.6</v>
      </c>
      <c r="D17" s="25" t="s">
        <v>12</v>
      </c>
      <c r="E17" s="33">
        <f>B17*C17</f>
        <v>3.2</v>
      </c>
      <c r="F17" s="21"/>
      <c r="G17" s="21"/>
      <c r="H17" s="38"/>
      <c r="I17" s="38"/>
      <c r="J17" s="38"/>
      <c r="N17" s="39" t="s">
        <v>54</v>
      </c>
      <c r="O17" s="52">
        <f>1.6*Q10</f>
        <v>-3.008</v>
      </c>
    </row>
    <row r="18" spans="1:15" x14ac:dyDescent="0.25">
      <c r="A18" s="30" t="s">
        <v>29</v>
      </c>
      <c r="B18" s="70"/>
      <c r="C18" s="70"/>
      <c r="D18" s="33">
        <v>1</v>
      </c>
      <c r="E18" s="25" t="s">
        <v>12</v>
      </c>
      <c r="F18" s="21"/>
      <c r="G18" s="21"/>
      <c r="H18" s="77" t="s">
        <v>33</v>
      </c>
      <c r="I18" s="78"/>
      <c r="J18" s="79"/>
    </row>
    <row r="19" spans="1:15" x14ac:dyDescent="0.25">
      <c r="A19" s="30" t="s">
        <v>27</v>
      </c>
      <c r="B19" s="70"/>
      <c r="C19" s="70"/>
      <c r="D19" s="25" t="s">
        <v>12</v>
      </c>
      <c r="E19" s="33">
        <f>+(-0.7*0.83)</f>
        <v>-0.58099999999999996</v>
      </c>
      <c r="F19" s="21"/>
      <c r="G19" s="21"/>
      <c r="H19" s="40"/>
      <c r="I19" s="41"/>
      <c r="J19" s="42"/>
    </row>
    <row r="20" spans="1:15" x14ac:dyDescent="0.25">
      <c r="A20" s="21"/>
      <c r="B20" s="21"/>
      <c r="C20" s="21"/>
      <c r="D20" s="21"/>
      <c r="E20" s="21"/>
      <c r="F20" s="21"/>
      <c r="G20" s="21"/>
      <c r="H20" s="84" t="s">
        <v>32</v>
      </c>
      <c r="I20" s="75" t="s">
        <v>6</v>
      </c>
      <c r="J20" s="75"/>
    </row>
    <row r="21" spans="1:15" x14ac:dyDescent="0.25">
      <c r="A21" s="83" t="s">
        <v>33</v>
      </c>
      <c r="B21" s="83"/>
      <c r="C21" s="83"/>
      <c r="D21" s="83"/>
      <c r="E21" s="83"/>
      <c r="F21" s="21"/>
      <c r="G21" s="21"/>
      <c r="H21" s="84"/>
      <c r="I21" s="29" t="s">
        <v>28</v>
      </c>
      <c r="J21" s="29" t="s">
        <v>24</v>
      </c>
    </row>
    <row r="22" spans="1:15" x14ac:dyDescent="0.25">
      <c r="A22" s="21"/>
      <c r="B22" s="22"/>
      <c r="C22" s="22"/>
      <c r="D22" s="21"/>
      <c r="E22" s="22"/>
      <c r="F22" s="21"/>
      <c r="G22" s="21"/>
      <c r="H22" s="39" t="s">
        <v>48</v>
      </c>
      <c r="I22" s="6">
        <f>+$I$16</f>
        <v>1</v>
      </c>
      <c r="J22" s="25" t="s">
        <v>50</v>
      </c>
    </row>
    <row r="23" spans="1:15" x14ac:dyDescent="0.25">
      <c r="A23" s="74" t="s">
        <v>32</v>
      </c>
      <c r="B23" s="74"/>
      <c r="C23" s="74"/>
      <c r="D23" s="75" t="s">
        <v>6</v>
      </c>
      <c r="E23" s="75"/>
      <c r="H23" s="45" t="s">
        <v>49</v>
      </c>
    </row>
    <row r="24" spans="1:15" x14ac:dyDescent="0.25">
      <c r="A24" s="74"/>
      <c r="B24" s="74"/>
      <c r="C24" s="74"/>
      <c r="D24" s="29" t="s">
        <v>28</v>
      </c>
      <c r="E24" s="29" t="s">
        <v>24</v>
      </c>
    </row>
    <row r="25" spans="1:15" x14ac:dyDescent="0.25">
      <c r="A25" s="76" t="s">
        <v>36</v>
      </c>
      <c r="B25" s="76"/>
      <c r="C25" s="76"/>
      <c r="D25" s="52" t="s">
        <v>12</v>
      </c>
      <c r="E25" s="26">
        <f>1.2*$E$15+1.6*$E$17</f>
        <v>6.104000000000001</v>
      </c>
    </row>
    <row r="26" spans="1:15" x14ac:dyDescent="0.25">
      <c r="A26" s="76" t="s">
        <v>37</v>
      </c>
      <c r="B26" s="76"/>
      <c r="C26" s="76"/>
      <c r="D26" s="26">
        <f>1.6*$D$18</f>
        <v>1.6</v>
      </c>
      <c r="E26" s="26">
        <f>1.2*$E$15</f>
        <v>0.98400000000000021</v>
      </c>
    </row>
    <row r="27" spans="1:15" x14ac:dyDescent="0.25">
      <c r="A27" s="76" t="s">
        <v>38</v>
      </c>
      <c r="B27" s="76"/>
      <c r="C27" s="76"/>
      <c r="D27" s="52" t="s">
        <v>12</v>
      </c>
      <c r="E27" s="26">
        <f>1.2*$E$15+1.6*$E$19</f>
        <v>5.4400000000000226E-2</v>
      </c>
    </row>
    <row r="29" spans="1:15" x14ac:dyDescent="0.25">
      <c r="A29" s="83" t="s">
        <v>34</v>
      </c>
      <c r="B29" s="83"/>
      <c r="C29" s="83"/>
      <c r="D29" s="83"/>
      <c r="E29" s="83"/>
    </row>
    <row r="30" spans="1:15" x14ac:dyDescent="0.25">
      <c r="A30" s="21"/>
      <c r="B30" s="22"/>
      <c r="C30" s="22"/>
      <c r="D30" s="21"/>
      <c r="E30" s="22"/>
    </row>
    <row r="31" spans="1:15" x14ac:dyDescent="0.25">
      <c r="A31" s="74" t="s">
        <v>35</v>
      </c>
      <c r="B31" s="74"/>
      <c r="C31" s="74"/>
      <c r="D31" s="75" t="s">
        <v>6</v>
      </c>
      <c r="E31" s="75"/>
    </row>
    <row r="32" spans="1:15" x14ac:dyDescent="0.25">
      <c r="A32" s="74"/>
      <c r="B32" s="74"/>
      <c r="C32" s="74"/>
      <c r="D32" s="29" t="s">
        <v>28</v>
      </c>
      <c r="E32" s="29" t="s">
        <v>24</v>
      </c>
    </row>
    <row r="33" spans="1:5" x14ac:dyDescent="0.25">
      <c r="A33" s="76" t="s">
        <v>39</v>
      </c>
      <c r="B33" s="76"/>
      <c r="C33" s="76"/>
      <c r="D33" s="52" t="s">
        <v>12</v>
      </c>
      <c r="E33" s="26">
        <f>$E$15+$E$17</f>
        <v>4.0200000000000005</v>
      </c>
    </row>
    <row r="34" spans="1:5" x14ac:dyDescent="0.25">
      <c r="A34" s="76" t="s">
        <v>40</v>
      </c>
      <c r="B34" s="76"/>
      <c r="C34" s="76"/>
      <c r="D34" s="26">
        <f>$D$18</f>
        <v>1</v>
      </c>
      <c r="E34" s="26">
        <f>$E$15</f>
        <v>0.82000000000000017</v>
      </c>
    </row>
    <row r="35" spans="1:5" x14ac:dyDescent="0.25">
      <c r="A35" s="76" t="s">
        <v>41</v>
      </c>
      <c r="B35" s="76"/>
      <c r="C35" s="76"/>
      <c r="D35" s="52" t="s">
        <v>12</v>
      </c>
      <c r="E35" s="26">
        <f>$E$15+$E$19</f>
        <v>0.23900000000000021</v>
      </c>
    </row>
  </sheetData>
  <mergeCells count="36">
    <mergeCell ref="N7:N8"/>
    <mergeCell ref="A10:E10"/>
    <mergeCell ref="H10:J10"/>
    <mergeCell ref="A1:E1"/>
    <mergeCell ref="H1:L1"/>
    <mergeCell ref="N1:R1"/>
    <mergeCell ref="A3:E3"/>
    <mergeCell ref="A5:E5"/>
    <mergeCell ref="H5:J5"/>
    <mergeCell ref="N5:Q5"/>
    <mergeCell ref="A7:A8"/>
    <mergeCell ref="D7:E7"/>
    <mergeCell ref="H7:H8"/>
    <mergeCell ref="I7:J7"/>
    <mergeCell ref="H12:J12"/>
    <mergeCell ref="N12:Q12"/>
    <mergeCell ref="A15:D15"/>
    <mergeCell ref="H15:J15"/>
    <mergeCell ref="N15:N16"/>
    <mergeCell ref="A29:E29"/>
    <mergeCell ref="B18:C18"/>
    <mergeCell ref="H18:J18"/>
    <mergeCell ref="B19:C19"/>
    <mergeCell ref="H20:H21"/>
    <mergeCell ref="I20:J20"/>
    <mergeCell ref="A21:E21"/>
    <mergeCell ref="A23:C24"/>
    <mergeCell ref="D23:E23"/>
    <mergeCell ref="A25:C25"/>
    <mergeCell ref="A26:C26"/>
    <mergeCell ref="A27:C27"/>
    <mergeCell ref="A31:C32"/>
    <mergeCell ref="D31:E31"/>
    <mergeCell ref="A33:C33"/>
    <mergeCell ref="A34:C34"/>
    <mergeCell ref="A35:C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97EC-6E45-4683-9AF1-77C2F622AEDF}">
  <sheetPr codeName="Hoja3"/>
  <dimension ref="A1:R34"/>
  <sheetViews>
    <sheetView topLeftCell="A7" zoomScaleNormal="100" workbookViewId="0">
      <selection activeCell="D26" sqref="D26"/>
    </sheetView>
  </sheetViews>
  <sheetFormatPr baseColWidth="10" defaultRowHeight="15" x14ac:dyDescent="0.25"/>
  <cols>
    <col min="1" max="1" width="32.28515625" style="1" customWidth="1"/>
    <col min="2" max="2" width="11.42578125" style="1"/>
    <col min="3" max="3" width="14.7109375" style="1" customWidth="1"/>
    <col min="4" max="4" width="13.140625" style="1" customWidth="1"/>
    <col min="5" max="7" width="11.42578125" style="1"/>
    <col min="8" max="8" width="29.28515625" style="1" customWidth="1"/>
    <col min="9" max="13" width="11.42578125" style="1"/>
    <col min="14" max="14" width="29.28515625" style="1" customWidth="1"/>
    <col min="15" max="15" width="13.140625" style="1" customWidth="1"/>
    <col min="16" max="16" width="17.42578125" style="1" customWidth="1"/>
    <col min="17" max="16384" width="11.42578125" style="1"/>
  </cols>
  <sheetData>
    <row r="1" spans="1:18" ht="15.75" thickBot="1" x14ac:dyDescent="0.3">
      <c r="A1" s="87" t="s">
        <v>43</v>
      </c>
      <c r="B1" s="87"/>
      <c r="C1" s="87"/>
      <c r="D1" s="87"/>
      <c r="E1" s="87"/>
      <c r="H1" s="87" t="s">
        <v>42</v>
      </c>
      <c r="I1" s="87"/>
      <c r="J1" s="87"/>
      <c r="K1" s="87"/>
      <c r="L1" s="87"/>
      <c r="N1" s="87" t="s">
        <v>51</v>
      </c>
      <c r="O1" s="87"/>
      <c r="P1" s="87"/>
      <c r="Q1" s="87"/>
      <c r="R1" s="87"/>
    </row>
    <row r="2" spans="1:18" ht="15.75" thickTop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8" x14ac:dyDescent="0.25">
      <c r="A3" s="83" t="s">
        <v>30</v>
      </c>
      <c r="B3" s="83"/>
      <c r="C3" s="83"/>
      <c r="D3" s="83"/>
      <c r="E3" s="83"/>
      <c r="F3" s="21"/>
      <c r="G3" s="21"/>
      <c r="H3" s="21"/>
      <c r="I3" s="21"/>
      <c r="J3" s="21"/>
      <c r="K3" s="21"/>
      <c r="L3" s="21"/>
    </row>
    <row r="4" spans="1:18" x14ac:dyDescent="0.25">
      <c r="A4" s="34"/>
      <c r="B4" s="34"/>
      <c r="C4" s="34"/>
      <c r="D4" s="34"/>
      <c r="E4" s="34"/>
      <c r="F4" s="21"/>
      <c r="G4" s="21"/>
      <c r="H4" s="21"/>
      <c r="I4" s="21"/>
      <c r="J4" s="21"/>
      <c r="K4" s="21"/>
      <c r="L4" s="21"/>
    </row>
    <row r="5" spans="1:18" x14ac:dyDescent="0.25">
      <c r="A5" s="83" t="s">
        <v>31</v>
      </c>
      <c r="B5" s="83"/>
      <c r="C5" s="83"/>
      <c r="D5" s="83"/>
      <c r="E5" s="83"/>
      <c r="F5" s="21"/>
      <c r="G5" s="21"/>
      <c r="H5" s="83" t="s">
        <v>31</v>
      </c>
      <c r="I5" s="83"/>
      <c r="J5" s="83"/>
      <c r="K5" s="21"/>
      <c r="L5" s="21"/>
      <c r="N5" s="77" t="s">
        <v>31</v>
      </c>
      <c r="O5" s="78"/>
      <c r="P5" s="78"/>
      <c r="Q5" s="79"/>
    </row>
    <row r="6" spans="1:18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N6" s="21"/>
      <c r="O6" s="21"/>
      <c r="P6" s="21"/>
      <c r="Q6" s="21"/>
      <c r="R6" s="21"/>
    </row>
    <row r="7" spans="1:18" ht="30" x14ac:dyDescent="0.25">
      <c r="A7" s="74" t="s">
        <v>0</v>
      </c>
      <c r="B7" s="27" t="s">
        <v>1</v>
      </c>
      <c r="C7" s="28" t="s">
        <v>4</v>
      </c>
      <c r="D7" s="75" t="s">
        <v>6</v>
      </c>
      <c r="E7" s="75"/>
      <c r="F7" s="21"/>
      <c r="G7" s="21"/>
      <c r="H7" s="85" t="s">
        <v>0</v>
      </c>
      <c r="I7" s="75" t="s">
        <v>6</v>
      </c>
      <c r="J7" s="75"/>
      <c r="K7" s="21"/>
      <c r="L7" s="21"/>
      <c r="N7" s="85" t="s">
        <v>0</v>
      </c>
      <c r="O7" s="43" t="s">
        <v>53</v>
      </c>
      <c r="P7" s="28" t="s">
        <v>52</v>
      </c>
      <c r="Q7" s="36" t="s">
        <v>6</v>
      </c>
    </row>
    <row r="8" spans="1:18" x14ac:dyDescent="0.25">
      <c r="A8" s="74"/>
      <c r="B8" s="29" t="s">
        <v>23</v>
      </c>
      <c r="C8" s="29" t="s">
        <v>5</v>
      </c>
      <c r="D8" s="29" t="s">
        <v>28</v>
      </c>
      <c r="E8" s="29" t="s">
        <v>24</v>
      </c>
      <c r="F8" s="21"/>
      <c r="G8" s="21"/>
      <c r="H8" s="86"/>
      <c r="I8" s="29" t="s">
        <v>28</v>
      </c>
      <c r="J8" s="29" t="s">
        <v>24</v>
      </c>
      <c r="K8" s="21"/>
      <c r="L8" s="21"/>
      <c r="N8" s="86"/>
      <c r="O8" s="29" t="s">
        <v>23</v>
      </c>
      <c r="P8" s="29" t="s">
        <v>5</v>
      </c>
      <c r="Q8" s="29" t="s">
        <v>24</v>
      </c>
    </row>
    <row r="9" spans="1:18" x14ac:dyDescent="0.25">
      <c r="A9" s="31"/>
      <c r="B9" s="23"/>
      <c r="C9" s="23"/>
      <c r="D9" s="23"/>
      <c r="E9" s="23"/>
      <c r="F9" s="21"/>
      <c r="G9" s="21"/>
      <c r="H9" s="21"/>
      <c r="I9" s="21"/>
      <c r="J9" s="21"/>
      <c r="K9" s="21"/>
      <c r="L9" s="21"/>
      <c r="N9" s="31"/>
      <c r="O9" s="23"/>
      <c r="P9" s="23"/>
      <c r="Q9" s="23"/>
    </row>
    <row r="10" spans="1:18" x14ac:dyDescent="0.25">
      <c r="A10" s="80" t="s">
        <v>25</v>
      </c>
      <c r="B10" s="80"/>
      <c r="C10" s="80"/>
      <c r="D10" s="80"/>
      <c r="E10" s="80"/>
      <c r="F10" s="21"/>
      <c r="G10" s="21"/>
      <c r="H10" s="80" t="s">
        <v>25</v>
      </c>
      <c r="I10" s="80"/>
      <c r="J10" s="80"/>
      <c r="K10" s="21"/>
      <c r="L10" s="21"/>
      <c r="N10" s="47" t="s">
        <v>27</v>
      </c>
      <c r="O10" s="49">
        <v>-0.94</v>
      </c>
      <c r="P10" s="51">
        <v>2</v>
      </c>
      <c r="Q10" s="48">
        <f>+ROUND(O10*P10,2)</f>
        <v>-1.88</v>
      </c>
    </row>
    <row r="11" spans="1:18" x14ac:dyDescent="0.25">
      <c r="A11" s="5" t="s">
        <v>8</v>
      </c>
      <c r="B11" s="6">
        <v>2.5000000000000001E-2</v>
      </c>
      <c r="C11" s="6">
        <v>1</v>
      </c>
      <c r="D11" s="25" t="s">
        <v>12</v>
      </c>
      <c r="E11" s="6">
        <f>+B11*C11</f>
        <v>2.5000000000000001E-2</v>
      </c>
      <c r="F11" s="21"/>
      <c r="G11" s="21"/>
      <c r="H11" s="37" t="s">
        <v>44</v>
      </c>
      <c r="I11" s="25" t="s">
        <v>12</v>
      </c>
      <c r="J11" s="37">
        <v>0.06</v>
      </c>
      <c r="K11" s="21"/>
      <c r="L11" s="21"/>
    </row>
    <row r="12" spans="1:18" x14ac:dyDescent="0.25">
      <c r="A12" s="5" t="s">
        <v>9</v>
      </c>
      <c r="B12" s="6">
        <v>0.2</v>
      </c>
      <c r="C12" s="6">
        <v>1</v>
      </c>
      <c r="D12" s="25" t="s">
        <v>12</v>
      </c>
      <c r="E12" s="6">
        <f>+B12*C12</f>
        <v>0.2</v>
      </c>
      <c r="F12" s="21"/>
      <c r="G12" s="21"/>
      <c r="H12" s="80" t="s">
        <v>26</v>
      </c>
      <c r="I12" s="80"/>
      <c r="J12" s="80"/>
      <c r="K12" s="21"/>
      <c r="L12" s="21"/>
      <c r="N12" s="77" t="s">
        <v>33</v>
      </c>
      <c r="O12" s="78"/>
      <c r="P12" s="78"/>
      <c r="Q12" s="79"/>
    </row>
    <row r="13" spans="1:18" x14ac:dyDescent="0.25">
      <c r="A13" s="5" t="s">
        <v>55</v>
      </c>
      <c r="B13" s="50" t="s">
        <v>12</v>
      </c>
      <c r="C13" s="50" t="s">
        <v>12</v>
      </c>
      <c r="D13" s="25" t="s">
        <v>12</v>
      </c>
      <c r="E13" s="6">
        <v>0.02</v>
      </c>
      <c r="F13" s="21"/>
      <c r="G13" s="21"/>
      <c r="H13" s="37" t="s">
        <v>45</v>
      </c>
      <c r="I13" s="44" t="s">
        <v>12</v>
      </c>
      <c r="J13" s="46">
        <v>2.23</v>
      </c>
    </row>
    <row r="14" spans="1:18" ht="15" customHeight="1" x14ac:dyDescent="0.25">
      <c r="A14" s="76" t="s">
        <v>11</v>
      </c>
      <c r="B14" s="76"/>
      <c r="C14" s="76"/>
      <c r="D14" s="76"/>
      <c r="E14" s="33">
        <f>SUM(E11:E13)</f>
        <v>0.245</v>
      </c>
      <c r="F14" s="21"/>
      <c r="G14" s="21"/>
      <c r="H14" s="80" t="s">
        <v>47</v>
      </c>
      <c r="I14" s="80"/>
      <c r="J14" s="80"/>
      <c r="N14" s="81" t="s">
        <v>32</v>
      </c>
      <c r="O14" s="36" t="s">
        <v>6</v>
      </c>
    </row>
    <row r="15" spans="1:18" x14ac:dyDescent="0.25">
      <c r="A15" s="32"/>
      <c r="B15" s="24"/>
      <c r="C15" s="24"/>
      <c r="D15" s="24"/>
      <c r="E15" s="24"/>
      <c r="F15" s="21"/>
      <c r="G15" s="21"/>
      <c r="H15" s="5" t="s">
        <v>46</v>
      </c>
      <c r="I15" s="6">
        <v>1</v>
      </c>
      <c r="J15" s="25" t="s">
        <v>12</v>
      </c>
      <c r="N15" s="82"/>
      <c r="O15" s="29" t="s">
        <v>24</v>
      </c>
    </row>
    <row r="16" spans="1:18" x14ac:dyDescent="0.25">
      <c r="A16" s="30" t="s">
        <v>26</v>
      </c>
      <c r="B16" s="70"/>
      <c r="C16" s="70"/>
      <c r="D16" s="25" t="s">
        <v>12</v>
      </c>
      <c r="E16" s="33">
        <v>0.6</v>
      </c>
      <c r="F16" s="21"/>
      <c r="G16" s="21"/>
      <c r="H16" s="38"/>
      <c r="I16" s="38"/>
      <c r="J16" s="38"/>
      <c r="N16" s="39" t="s">
        <v>54</v>
      </c>
      <c r="O16" s="35">
        <f>1.6*Q10</f>
        <v>-3.008</v>
      </c>
    </row>
    <row r="17" spans="1:10" x14ac:dyDescent="0.25">
      <c r="A17" s="30" t="s">
        <v>29</v>
      </c>
      <c r="B17" s="70"/>
      <c r="C17" s="70"/>
      <c r="D17" s="33">
        <v>1</v>
      </c>
      <c r="E17" s="25" t="s">
        <v>12</v>
      </c>
      <c r="F17" s="21"/>
      <c r="G17" s="21"/>
      <c r="H17" s="77" t="s">
        <v>33</v>
      </c>
      <c r="I17" s="78"/>
      <c r="J17" s="79"/>
    </row>
    <row r="18" spans="1:10" x14ac:dyDescent="0.25">
      <c r="A18" s="30" t="s">
        <v>27</v>
      </c>
      <c r="B18" s="70"/>
      <c r="C18" s="70"/>
      <c r="D18" s="25" t="s">
        <v>12</v>
      </c>
      <c r="E18" s="33">
        <f>+(-0.7*0.83)</f>
        <v>-0.58099999999999996</v>
      </c>
      <c r="F18" s="21"/>
      <c r="G18" s="21"/>
      <c r="H18" s="40"/>
      <c r="I18" s="41"/>
      <c r="J18" s="42"/>
    </row>
    <row r="19" spans="1:10" x14ac:dyDescent="0.25">
      <c r="A19" s="21"/>
      <c r="B19" s="21"/>
      <c r="C19" s="21"/>
      <c r="D19" s="21"/>
      <c r="E19" s="21"/>
      <c r="F19" s="21"/>
      <c r="G19" s="21"/>
      <c r="H19" s="84" t="s">
        <v>32</v>
      </c>
      <c r="I19" s="75" t="s">
        <v>6</v>
      </c>
      <c r="J19" s="75"/>
    </row>
    <row r="20" spans="1:10" x14ac:dyDescent="0.25">
      <c r="A20" s="83" t="s">
        <v>33</v>
      </c>
      <c r="B20" s="83"/>
      <c r="C20" s="83"/>
      <c r="D20" s="83"/>
      <c r="E20" s="83"/>
      <c r="F20" s="21"/>
      <c r="G20" s="21"/>
      <c r="H20" s="84"/>
      <c r="I20" s="29" t="s">
        <v>28</v>
      </c>
      <c r="J20" s="29" t="s">
        <v>24</v>
      </c>
    </row>
    <row r="21" spans="1:10" x14ac:dyDescent="0.25">
      <c r="A21" s="21"/>
      <c r="B21" s="22"/>
      <c r="C21" s="22"/>
      <c r="D21" s="21"/>
      <c r="E21" s="22"/>
      <c r="F21" s="21"/>
      <c r="G21" s="21"/>
      <c r="H21" s="39" t="s">
        <v>48</v>
      </c>
      <c r="I21" s="6">
        <f>+$I$15</f>
        <v>1</v>
      </c>
      <c r="J21" s="25" t="s">
        <v>50</v>
      </c>
    </row>
    <row r="22" spans="1:10" ht="18" x14ac:dyDescent="0.25">
      <c r="A22" s="85" t="s">
        <v>32</v>
      </c>
      <c r="B22" s="55" t="s">
        <v>56</v>
      </c>
      <c r="C22" s="55" t="s">
        <v>57</v>
      </c>
      <c r="D22" s="55" t="s">
        <v>58</v>
      </c>
      <c r="E22" s="55" t="s">
        <v>59</v>
      </c>
      <c r="H22" s="45" t="s">
        <v>49</v>
      </c>
    </row>
    <row r="23" spans="1:10" x14ac:dyDescent="0.25">
      <c r="A23" s="86"/>
      <c r="B23" s="29" t="s">
        <v>24</v>
      </c>
      <c r="C23" s="29" t="s">
        <v>28</v>
      </c>
      <c r="D23" s="29" t="s">
        <v>24</v>
      </c>
      <c r="E23" s="29" t="s">
        <v>28</v>
      </c>
    </row>
    <row r="24" spans="1:10" x14ac:dyDescent="0.25">
      <c r="A24" s="39" t="s">
        <v>36</v>
      </c>
      <c r="B24" s="57">
        <f>ROUND((1.2*E14+1.6*E16)*SIN(H25),2)</f>
        <v>0.62</v>
      </c>
      <c r="C24" s="58" t="s">
        <v>12</v>
      </c>
      <c r="D24" s="59">
        <f>ROUND((1.2*E14+1.6*E16)*COS(H25),2)</f>
        <v>1.0900000000000001</v>
      </c>
      <c r="E24" s="60" t="s">
        <v>12</v>
      </c>
      <c r="G24" s="1" t="s">
        <v>60</v>
      </c>
      <c r="H24" s="1">
        <v>29.5</v>
      </c>
    </row>
    <row r="25" spans="1:10" x14ac:dyDescent="0.25">
      <c r="A25" s="39" t="s">
        <v>37</v>
      </c>
      <c r="B25" s="57">
        <f>ROUND(1.2*E14*SIN(H25),2)</f>
        <v>0.14000000000000001</v>
      </c>
      <c r="C25" s="57">
        <f>ROUND(D17*1.6*SIN(H25),2)</f>
        <v>0.79</v>
      </c>
      <c r="D25" s="59">
        <f>ROUND(1.2*E14*COS(H25),2)</f>
        <v>0.26</v>
      </c>
      <c r="E25" s="59">
        <f>ROUND(D17*1.6*COS(H25),2)</f>
        <v>1.39</v>
      </c>
      <c r="G25" s="1" t="s">
        <v>61</v>
      </c>
      <c r="H25" s="1">
        <f>RADIANS(H24)</f>
        <v>0.51487212933832727</v>
      </c>
    </row>
    <row r="26" spans="1:10" x14ac:dyDescent="0.25">
      <c r="A26" s="39" t="s">
        <v>62</v>
      </c>
      <c r="B26" s="57">
        <f>ROUND(0.9*E14*SIN(H25),2)</f>
        <v>0.11</v>
      </c>
      <c r="C26" s="58" t="s">
        <v>12</v>
      </c>
      <c r="D26" s="59">
        <f>ROUND(0.9*E14*COS(H25)+1.5*E18,2)</f>
        <v>-0.68</v>
      </c>
      <c r="E26" s="60" t="s">
        <v>12</v>
      </c>
    </row>
    <row r="28" spans="1:10" x14ac:dyDescent="0.25">
      <c r="A28" s="83" t="s">
        <v>34</v>
      </c>
      <c r="B28" s="83"/>
      <c r="C28" s="83"/>
      <c r="D28" s="83"/>
      <c r="E28" s="83"/>
    </row>
    <row r="29" spans="1:10" x14ac:dyDescent="0.25">
      <c r="A29" s="21"/>
      <c r="B29" s="22"/>
      <c r="C29" s="22"/>
      <c r="D29" s="21"/>
      <c r="E29" s="22"/>
    </row>
    <row r="30" spans="1:10" x14ac:dyDescent="0.25">
      <c r="A30" s="74" t="s">
        <v>35</v>
      </c>
      <c r="B30" s="74"/>
      <c r="C30" s="74"/>
      <c r="D30" s="75" t="s">
        <v>6</v>
      </c>
      <c r="E30" s="75"/>
    </row>
    <row r="31" spans="1:10" x14ac:dyDescent="0.25">
      <c r="A31" s="74"/>
      <c r="B31" s="74"/>
      <c r="C31" s="74"/>
      <c r="D31" s="29" t="s">
        <v>28</v>
      </c>
      <c r="E31" s="29" t="s">
        <v>24</v>
      </c>
    </row>
    <row r="32" spans="1:10" x14ac:dyDescent="0.25">
      <c r="A32" s="76" t="s">
        <v>39</v>
      </c>
      <c r="B32" s="76"/>
      <c r="C32" s="76"/>
      <c r="D32" s="16" t="s">
        <v>12</v>
      </c>
      <c r="E32" s="26">
        <f>$E$14+$E$16</f>
        <v>0.84499999999999997</v>
      </c>
    </row>
    <row r="33" spans="1:5" x14ac:dyDescent="0.25">
      <c r="A33" s="76" t="s">
        <v>40</v>
      </c>
      <c r="B33" s="76"/>
      <c r="C33" s="76"/>
      <c r="D33" s="26">
        <f>$D$17</f>
        <v>1</v>
      </c>
      <c r="E33" s="26">
        <f>$E$14</f>
        <v>0.245</v>
      </c>
    </row>
    <row r="34" spans="1:5" x14ac:dyDescent="0.25">
      <c r="A34" s="76" t="s">
        <v>41</v>
      </c>
      <c r="B34" s="76"/>
      <c r="C34" s="76"/>
      <c r="D34" s="16" t="s">
        <v>12</v>
      </c>
      <c r="E34" s="26">
        <f>$E$14+$E$18</f>
        <v>-0.33599999999999997</v>
      </c>
    </row>
  </sheetData>
  <mergeCells count="33">
    <mergeCell ref="A28:E28"/>
    <mergeCell ref="A14:D14"/>
    <mergeCell ref="A20:E20"/>
    <mergeCell ref="B18:C18"/>
    <mergeCell ref="B16:C16"/>
    <mergeCell ref="B17:C17"/>
    <mergeCell ref="A22:A23"/>
    <mergeCell ref="A30:C31"/>
    <mergeCell ref="D30:E30"/>
    <mergeCell ref="A32:C32"/>
    <mergeCell ref="A33:C33"/>
    <mergeCell ref="A34:C34"/>
    <mergeCell ref="H5:J5"/>
    <mergeCell ref="H1:L1"/>
    <mergeCell ref="A1:E1"/>
    <mergeCell ref="A5:E5"/>
    <mergeCell ref="A10:E10"/>
    <mergeCell ref="A3:E3"/>
    <mergeCell ref="D7:E7"/>
    <mergeCell ref="A7:A8"/>
    <mergeCell ref="H17:J17"/>
    <mergeCell ref="I19:J19"/>
    <mergeCell ref="H19:H20"/>
    <mergeCell ref="I7:J7"/>
    <mergeCell ref="H14:J14"/>
    <mergeCell ref="H12:J12"/>
    <mergeCell ref="H10:J10"/>
    <mergeCell ref="H7:H8"/>
    <mergeCell ref="N12:Q12"/>
    <mergeCell ref="N14:N15"/>
    <mergeCell ref="N7:N8"/>
    <mergeCell ref="N5:Q5"/>
    <mergeCell ref="N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PORTICO</vt:lpstr>
      <vt:lpstr>CORREA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USUARIO</cp:lastModifiedBy>
  <dcterms:created xsi:type="dcterms:W3CDTF">2022-01-12T11:07:43Z</dcterms:created>
  <dcterms:modified xsi:type="dcterms:W3CDTF">2023-06-26T20:17:22Z</dcterms:modified>
</cp:coreProperties>
</file>