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6066DB34-DF6F-4FB4-9812-71E0A9DC78A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b">Hoja1!$E$4</definedName>
    <definedName name="E">Hoja1!$E$13</definedName>
    <definedName name="fy">Hoja1!$B$13</definedName>
    <definedName name="h">Hoja1!$E$3</definedName>
    <definedName name="t">Hoja1!$B$5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" l="1"/>
  <c r="F64" i="1"/>
  <c r="F61" i="1"/>
  <c r="F26" i="1"/>
  <c r="F23" i="1"/>
  <c r="E77" i="1" l="1"/>
  <c r="E75" i="1"/>
  <c r="E33" i="1"/>
  <c r="E40" i="1" s="1"/>
  <c r="E44" i="1" s="1"/>
  <c r="E31" i="1"/>
  <c r="E4" i="1"/>
  <c r="E3" i="1"/>
  <c r="B23" i="1" l="1"/>
  <c r="C23" i="1" s="1"/>
  <c r="B64" i="1"/>
  <c r="C64" i="1" s="1"/>
  <c r="B26" i="1"/>
  <c r="C26" i="1" s="1"/>
  <c r="B61" i="1"/>
  <c r="C61" i="1" s="1"/>
  <c r="E42" i="1"/>
  <c r="E48" i="1" s="1"/>
  <c r="E35" i="1"/>
  <c r="E79" i="1" l="1"/>
  <c r="E83" i="1" s="1"/>
  <c r="E87" i="1" s="1"/>
  <c r="E52" i="1"/>
  <c r="E56" i="1" s="1"/>
  <c r="C91" i="1" l="1"/>
</calcChain>
</file>

<file path=xl/sharedStrings.xml><?xml version="1.0" encoding="utf-8"?>
<sst xmlns="http://schemas.openxmlformats.org/spreadsheetml/2006/main" count="44" uniqueCount="39">
  <si>
    <t>Cargas</t>
  </si>
  <si>
    <t>Ag</t>
  </si>
  <si>
    <t>Ix</t>
  </si>
  <si>
    <t>Sx</t>
  </si>
  <si>
    <t>Zx</t>
  </si>
  <si>
    <t>rx</t>
  </si>
  <si>
    <t>Yy</t>
  </si>
  <si>
    <t>Sy</t>
  </si>
  <si>
    <t>Zy</t>
  </si>
  <si>
    <t>ry</t>
  </si>
  <si>
    <t>J</t>
  </si>
  <si>
    <t>H</t>
  </si>
  <si>
    <t>B</t>
  </si>
  <si>
    <t>R</t>
  </si>
  <si>
    <t>h</t>
  </si>
  <si>
    <t>b</t>
  </si>
  <si>
    <t>Esbelteces locales</t>
  </si>
  <si>
    <t>Fy</t>
  </si>
  <si>
    <t>Alma</t>
  </si>
  <si>
    <t>Ala</t>
  </si>
  <si>
    <t>ELU Plastificacion</t>
  </si>
  <si>
    <t>L</t>
  </si>
  <si>
    <t>Resistencia de Diseño</t>
  </si>
  <si>
    <t>Sentido X</t>
  </si>
  <si>
    <t>Sentido Y</t>
  </si>
  <si>
    <t>Mux</t>
  </si>
  <si>
    <t>Muy</t>
  </si>
  <si>
    <t>Verificaciones</t>
  </si>
  <si>
    <t>E</t>
  </si>
  <si>
    <t>ELU Pandeo Lateral</t>
  </si>
  <si>
    <t>ELU Pandeo Local</t>
  </si>
  <si>
    <t>Verificación Flexión Disimétrica</t>
  </si>
  <si>
    <t>&lt;</t>
  </si>
  <si>
    <t>Verfica</t>
  </si>
  <si>
    <t>Perfil RHS 80x40x2 mm</t>
  </si>
  <si>
    <t>TUBO ESTRUCTURAL A FLEXIÓN</t>
  </si>
  <si>
    <t>Estado no aplicable por ser no compacto.</t>
  </si>
  <si>
    <t>Sección compacta</t>
  </si>
  <si>
    <t>Sección no compacta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</si>
</sst>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cm&quot;"/>
    <numFmt numFmtId="165" formatCode="0\ &quot;mm&quot;"/>
    <numFmt numFmtId="166" formatCode="0.00\ &quot;cm²&quot;"/>
    <numFmt numFmtId="167" formatCode="0.00\ &quot;cm4&quot;"/>
    <numFmt numFmtId="168" formatCode="0.00\ &quot;cm³&quot;"/>
    <numFmt numFmtId="169" formatCode="0.00\ &quot;cm&quot;"/>
    <numFmt numFmtId="170" formatCode="0.00\ &quot;kNm&quot;"/>
    <numFmt numFmtId="171" formatCode="0\ &quot;MPa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1" fontId="0" fillId="0" borderId="0" xfId="0" applyNumberFormat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22</xdr:row>
      <xdr:rowOff>33337</xdr:rowOff>
    </xdr:from>
    <xdr:ext cx="734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14287</xdr:rowOff>
    </xdr:from>
    <xdr:ext cx="70256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21</xdr:row>
      <xdr:rowOff>47625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24</xdr:row>
      <xdr:rowOff>57150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42862</xdr:rowOff>
    </xdr:from>
    <xdr:ext cx="1273041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𝑀_𝑝𝑥=𝐹_𝑦 〖.𝑍〗_𝑥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32</xdr:row>
      <xdr:rowOff>42862</xdr:rowOff>
    </xdr:from>
    <xdr:ext cx="1295868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1,5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1,5𝑀_𝑦=𝐹_𝑦.𝑆_𝑥.10^(−3)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28575</xdr:colOff>
      <xdr:row>34</xdr:row>
      <xdr:rowOff>4762</xdr:rowOff>
    </xdr:from>
    <xdr:ext cx="424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47625</xdr:rowOff>
    </xdr:from>
    <xdr:ext cx="1100814" cy="205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80962</xdr:rowOff>
    </xdr:from>
    <xdr:ext cx="1677190" cy="410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081837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1,2.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081837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𝐿_𝑝=(1,2.𝑟_𝑦.𝐸.10^(−4) √(𝐽𝐴_𝑔 ))/𝑀_𝑝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42</xdr:row>
      <xdr:rowOff>142875</xdr:rowOff>
    </xdr:from>
    <xdr:ext cx="1705723" cy="39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1,8.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𝐿_𝑟=(1,8.𝑟_𝑦.𝐸.10^(−3) √(𝐽𝐴_𝑔 ))/𝑀_𝑟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42862</xdr:rowOff>
    </xdr:from>
    <xdr:ext cx="3216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46</xdr:row>
      <xdr:rowOff>119062</xdr:rowOff>
    </xdr:from>
    <xdr:ext cx="2466124" cy="383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[𝑀_𝑝−(𝑀_𝑝−𝑀_𝑟)((𝐿_𝑏−𝐿_𝑝)/(𝐿_𝑟−𝐿_𝑝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45</xdr:row>
      <xdr:rowOff>52387</xdr:rowOff>
    </xdr:from>
    <xdr:ext cx="3225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𝐶_𝑏=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51</xdr:row>
      <xdr:rowOff>28575</xdr:rowOff>
    </xdr:from>
    <xdr:ext cx="424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53</xdr:row>
      <xdr:rowOff>47625</xdr:rowOff>
    </xdr:from>
    <xdr:ext cx="342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55</xdr:row>
      <xdr:rowOff>9525</xdr:rowOff>
    </xdr:from>
    <xdr:ext cx="10734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𝑀_𝑑𝑥=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60</xdr:row>
      <xdr:rowOff>33337</xdr:rowOff>
    </xdr:from>
    <xdr:ext cx="734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63</xdr:row>
      <xdr:rowOff>14287</xdr:rowOff>
    </xdr:from>
    <xdr:ext cx="70256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59</xdr:row>
      <xdr:rowOff>47625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62</xdr:row>
      <xdr:rowOff>57150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65</xdr:row>
      <xdr:rowOff>66675</xdr:rowOff>
    </xdr:from>
    <xdr:ext cx="9219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=1,4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𝑟=1,4√(𝐸/𝐹_𝑦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74</xdr:row>
      <xdr:rowOff>57150</xdr:rowOff>
    </xdr:from>
    <xdr:ext cx="131228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𝑀_𝑝𝑦=𝐹_𝑦 〖.𝑍〗_𝑦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76</xdr:row>
      <xdr:rowOff>66675</xdr:rowOff>
    </xdr:from>
    <xdr:ext cx="1100814" cy="205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142875</xdr:rowOff>
    </xdr:from>
    <xdr:ext cx="2520755" cy="384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𝑏−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𝑝)/(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82</xdr:row>
      <xdr:rowOff>47625</xdr:rowOff>
    </xdr:from>
    <xdr:ext cx="42864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84</xdr:row>
      <xdr:rowOff>47625</xdr:rowOff>
    </xdr:from>
    <xdr:ext cx="342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9525</xdr:rowOff>
    </xdr:from>
    <xdr:ext cx="1081706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𝑀_𝑑𝑦=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89</xdr:row>
      <xdr:rowOff>166687</xdr:rowOff>
    </xdr:from>
    <xdr:ext cx="1153586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𝑀_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AR" sz="1100" b="0" i="0">
                  <a:latin typeface="Cambria Math" panose="02040503050406030204" pitchFamily="18" charset="0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 𝑀_𝑛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showGridLines="0" tabSelected="1" zoomScale="120" zoomScaleNormal="120" workbookViewId="0">
      <selection activeCell="H89" sqref="H89"/>
    </sheetView>
  </sheetViews>
  <sheetFormatPr baseColWidth="10" defaultColWidth="9.140625" defaultRowHeight="15" x14ac:dyDescent="0.25"/>
  <cols>
    <col min="2" max="2" width="10" bestFit="1" customWidth="1"/>
    <col min="4" max="4" width="9.5703125" bestFit="1" customWidth="1"/>
    <col min="5" max="5" width="12" bestFit="1" customWidth="1"/>
    <col min="6" max="6" width="11.85546875" bestFit="1" customWidth="1"/>
  </cols>
  <sheetData>
    <row r="1" spans="1:6" ht="16.5" thickBot="1" x14ac:dyDescent="0.3">
      <c r="A1" s="19" t="s">
        <v>35</v>
      </c>
      <c r="B1" s="20"/>
      <c r="C1" s="20"/>
      <c r="D1" s="20"/>
      <c r="E1" s="20"/>
      <c r="F1" s="21"/>
    </row>
    <row r="2" spans="1:6" ht="15.75" thickBot="1" x14ac:dyDescent="0.3">
      <c r="A2" s="15" t="s">
        <v>34</v>
      </c>
      <c r="B2" s="16"/>
      <c r="C2" s="16"/>
      <c r="D2" s="16"/>
      <c r="E2" s="16"/>
      <c r="F2" s="17"/>
    </row>
    <row r="3" spans="1:6" x14ac:dyDescent="0.25">
      <c r="A3" t="s">
        <v>11</v>
      </c>
      <c r="B3" s="3">
        <v>80</v>
      </c>
      <c r="D3" t="s">
        <v>14</v>
      </c>
      <c r="E3" s="3">
        <f>B3-4*B5</f>
        <v>72</v>
      </c>
    </row>
    <row r="4" spans="1:6" x14ac:dyDescent="0.25">
      <c r="A4" t="s">
        <v>12</v>
      </c>
      <c r="B4" s="3">
        <v>40</v>
      </c>
      <c r="D4" t="s">
        <v>15</v>
      </c>
      <c r="E4" s="3">
        <f>B4-4*B5</f>
        <v>32</v>
      </c>
    </row>
    <row r="5" spans="1:6" x14ac:dyDescent="0.25">
      <c r="A5" t="s">
        <v>13</v>
      </c>
      <c r="B5" s="3">
        <v>2</v>
      </c>
    </row>
    <row r="6" spans="1:6" ht="9.9499999999999993" customHeight="1" x14ac:dyDescent="0.25"/>
    <row r="7" spans="1:6" x14ac:dyDescent="0.25">
      <c r="A7" t="s">
        <v>1</v>
      </c>
      <c r="B7" s="4">
        <v>5.0199999999999996</v>
      </c>
    </row>
    <row r="8" spans="1:6" x14ac:dyDescent="0.25">
      <c r="A8" t="s">
        <v>2</v>
      </c>
      <c r="B8" s="5">
        <v>40.61</v>
      </c>
      <c r="D8" t="s">
        <v>6</v>
      </c>
      <c r="E8" s="5">
        <v>13.84</v>
      </c>
    </row>
    <row r="9" spans="1:6" x14ac:dyDescent="0.25">
      <c r="A9" t="s">
        <v>3</v>
      </c>
      <c r="B9" s="6">
        <v>10.15</v>
      </c>
      <c r="D9" t="s">
        <v>7</v>
      </c>
      <c r="E9" s="6">
        <v>6.92</v>
      </c>
    </row>
    <row r="10" spans="1:6" x14ac:dyDescent="0.25">
      <c r="A10" t="s">
        <v>4</v>
      </c>
      <c r="B10" s="6">
        <v>12.72</v>
      </c>
      <c r="D10" t="s">
        <v>8</v>
      </c>
      <c r="E10" s="6">
        <v>7.87</v>
      </c>
    </row>
    <row r="11" spans="1:6" x14ac:dyDescent="0.25">
      <c r="A11" t="s">
        <v>5</v>
      </c>
      <c r="B11" s="7">
        <v>2.84</v>
      </c>
      <c r="D11" t="s">
        <v>9</v>
      </c>
      <c r="E11" s="7">
        <v>1.66</v>
      </c>
    </row>
    <row r="12" spans="1:6" x14ac:dyDescent="0.25">
      <c r="A12" t="s">
        <v>10</v>
      </c>
      <c r="B12" s="5">
        <v>34.4</v>
      </c>
      <c r="E12" s="7"/>
    </row>
    <row r="13" spans="1:6" x14ac:dyDescent="0.25">
      <c r="A13" t="s">
        <v>17</v>
      </c>
      <c r="B13" s="14">
        <v>235</v>
      </c>
      <c r="D13" t="s">
        <v>28</v>
      </c>
      <c r="E13" s="14">
        <v>200000</v>
      </c>
    </row>
    <row r="14" spans="1:6" ht="9.9499999999999993" customHeight="1" thickBot="1" x14ac:dyDescent="0.3">
      <c r="B14" s="5"/>
    </row>
    <row r="15" spans="1:6" ht="15.75" thickBot="1" x14ac:dyDescent="0.3">
      <c r="A15" s="15" t="s">
        <v>0</v>
      </c>
      <c r="B15" s="16"/>
      <c r="C15" s="16"/>
      <c r="D15" s="16"/>
      <c r="E15" s="16"/>
      <c r="F15" s="17"/>
    </row>
    <row r="16" spans="1:6" x14ac:dyDescent="0.25">
      <c r="A16" t="s">
        <v>25</v>
      </c>
      <c r="B16" s="8">
        <v>1.03</v>
      </c>
      <c r="D16" t="s">
        <v>21</v>
      </c>
      <c r="E16" s="2">
        <v>300</v>
      </c>
    </row>
    <row r="17" spans="1:7" x14ac:dyDescent="0.25">
      <c r="A17" t="s">
        <v>26</v>
      </c>
      <c r="B17" s="8">
        <v>0.57999999999999996</v>
      </c>
    </row>
    <row r="18" spans="1:7" ht="9.9499999999999993" customHeight="1" thickBot="1" x14ac:dyDescent="0.3"/>
    <row r="19" spans="1:7" ht="15.75" thickBot="1" x14ac:dyDescent="0.3">
      <c r="A19" s="15" t="s">
        <v>27</v>
      </c>
      <c r="B19" s="16"/>
      <c r="C19" s="16"/>
      <c r="D19" s="16"/>
      <c r="E19" s="16"/>
      <c r="F19" s="17"/>
    </row>
    <row r="20" spans="1:7" x14ac:dyDescent="0.25">
      <c r="A20" s="18" t="s">
        <v>23</v>
      </c>
      <c r="B20" s="18"/>
      <c r="C20" s="18"/>
      <c r="D20" s="18"/>
      <c r="E20" s="18"/>
      <c r="F20" s="18"/>
    </row>
    <row r="21" spans="1:7" x14ac:dyDescent="0.25">
      <c r="A21" s="22" t="s">
        <v>16</v>
      </c>
      <c r="B21" s="23"/>
      <c r="C21" s="23"/>
      <c r="D21" s="23"/>
      <c r="E21" s="23"/>
      <c r="F21" s="24"/>
    </row>
    <row r="22" spans="1:7" x14ac:dyDescent="0.25">
      <c r="A22" t="s">
        <v>18</v>
      </c>
    </row>
    <row r="23" spans="1:7" x14ac:dyDescent="0.25">
      <c r="B23">
        <f>E3/B5</f>
        <v>36</v>
      </c>
      <c r="C23" s="10" t="str">
        <f>IF(B23&lt;F23,"&lt;","&gt;")</f>
        <v>&lt;</v>
      </c>
      <c r="F23" s="11">
        <f>2.24*SQRT(E/fy)</f>
        <v>65.347516191056769</v>
      </c>
    </row>
    <row r="24" spans="1:7" ht="9.9499999999999993" customHeight="1" x14ac:dyDescent="0.25">
      <c r="C24" s="10"/>
      <c r="F24" s="12"/>
    </row>
    <row r="25" spans="1:7" x14ac:dyDescent="0.25">
      <c r="A25" t="s">
        <v>19</v>
      </c>
      <c r="C25" s="10"/>
      <c r="F25" s="12"/>
    </row>
    <row r="26" spans="1:7" x14ac:dyDescent="0.25">
      <c r="B26">
        <f>E4/B5</f>
        <v>16</v>
      </c>
      <c r="C26" s="10" t="str">
        <f>IF(B26&lt;F26,"&lt;","&gt;")</f>
        <v>&lt;</v>
      </c>
      <c r="F26" s="11">
        <f>1.12*SQRT(E/fy)</f>
        <v>32.673758095528385</v>
      </c>
    </row>
    <row r="27" spans="1:7" ht="9.9499999999999993" customHeight="1" x14ac:dyDescent="0.25"/>
    <row r="28" spans="1:7" x14ac:dyDescent="0.25">
      <c r="A28" t="s">
        <v>37</v>
      </c>
    </row>
    <row r="29" spans="1:7" ht="9.9499999999999993" customHeight="1" x14ac:dyDescent="0.25"/>
    <row r="30" spans="1:7" x14ac:dyDescent="0.25">
      <c r="A30" s="22" t="s">
        <v>20</v>
      </c>
      <c r="B30" s="23"/>
      <c r="C30" s="23"/>
      <c r="D30" s="23"/>
      <c r="E30" s="23"/>
      <c r="F30" s="24"/>
      <c r="G30" s="1"/>
    </row>
    <row r="31" spans="1:7" x14ac:dyDescent="0.25">
      <c r="A31" s="1"/>
      <c r="E31" s="8">
        <f>fy*B10/1000</f>
        <v>2.9892000000000003</v>
      </c>
      <c r="G31" s="1"/>
    </row>
    <row r="32" spans="1:7" ht="9.9499999999999993" customHeight="1" x14ac:dyDescent="0.25"/>
    <row r="33" spans="1:7" x14ac:dyDescent="0.25">
      <c r="E33" s="8">
        <f>1.5*fy*B9/1000</f>
        <v>3.5778750000000001</v>
      </c>
    </row>
    <row r="34" spans="1:7" ht="9.9499999999999993" customHeight="1" x14ac:dyDescent="0.25"/>
    <row r="35" spans="1:7" x14ac:dyDescent="0.25">
      <c r="E35" s="8">
        <f>MIN(E31,E33)</f>
        <v>2.9892000000000003</v>
      </c>
    </row>
    <row r="36" spans="1:7" ht="9.9499999999999993" customHeight="1" x14ac:dyDescent="0.25">
      <c r="C36" s="8"/>
    </row>
    <row r="37" spans="1:7" x14ac:dyDescent="0.25">
      <c r="A37" s="22" t="s">
        <v>29</v>
      </c>
      <c r="B37" s="23"/>
      <c r="C37" s="23"/>
      <c r="D37" s="23"/>
      <c r="E37" s="23"/>
      <c r="F37" s="24"/>
      <c r="G37" s="1"/>
    </row>
    <row r="38" spans="1:7" x14ac:dyDescent="0.25">
      <c r="A38" s="1"/>
      <c r="E38" s="25">
        <v>500</v>
      </c>
      <c r="G38" s="1"/>
    </row>
    <row r="39" spans="1:7" ht="9.9499999999999993" customHeight="1" x14ac:dyDescent="0.25">
      <c r="A39" s="1"/>
      <c r="G39" s="1"/>
    </row>
    <row r="40" spans="1:7" x14ac:dyDescent="0.25">
      <c r="A40" s="1"/>
      <c r="E40" s="8">
        <f>E33/1.5</f>
        <v>2.3852500000000001</v>
      </c>
      <c r="G40" s="1"/>
    </row>
    <row r="41" spans="1:7" ht="9.9499999999999993" customHeight="1" x14ac:dyDescent="0.25"/>
    <row r="42" spans="1:7" x14ac:dyDescent="0.25">
      <c r="E42" s="25">
        <f>1.3*E11*E*SQRT(B12*B7)/(E31*10000)</f>
        <v>189.73940846611302</v>
      </c>
    </row>
    <row r="44" spans="1:7" x14ac:dyDescent="0.25">
      <c r="E44" s="25">
        <f>1.8*E11*E*SQRT(B12*B7)/(E40*1000)</f>
        <v>3292.363392375994</v>
      </c>
    </row>
    <row r="46" spans="1:7" x14ac:dyDescent="0.25">
      <c r="E46">
        <v>1</v>
      </c>
    </row>
    <row r="48" spans="1:7" x14ac:dyDescent="0.25">
      <c r="E48" s="26">
        <f>E46*(E31-(E31-E40)*(E16-E42)/(E44-E42))</f>
        <v>2.967736914365958</v>
      </c>
    </row>
    <row r="49" spans="1:6" x14ac:dyDescent="0.25">
      <c r="E49" s="8"/>
    </row>
    <row r="50" spans="1:6" ht="9.9499999999999993" customHeight="1" x14ac:dyDescent="0.25"/>
    <row r="51" spans="1:6" x14ac:dyDescent="0.25">
      <c r="A51" s="22" t="s">
        <v>22</v>
      </c>
      <c r="B51" s="23"/>
      <c r="C51" s="23"/>
      <c r="D51" s="23"/>
      <c r="E51" s="23"/>
      <c r="F51" s="24"/>
    </row>
    <row r="52" spans="1:6" x14ac:dyDescent="0.25">
      <c r="E52" s="8">
        <f>MIN(E35,E48)</f>
        <v>2.967736914365958</v>
      </c>
    </row>
    <row r="53" spans="1:6" ht="9.9499999999999993" customHeight="1" x14ac:dyDescent="0.25"/>
    <row r="54" spans="1:6" x14ac:dyDescent="0.25">
      <c r="E54">
        <v>0.85</v>
      </c>
    </row>
    <row r="55" spans="1:6" ht="9.9499999999999993" customHeight="1" x14ac:dyDescent="0.25"/>
    <row r="56" spans="1:6" x14ac:dyDescent="0.25">
      <c r="E56" s="8">
        <f>E54*E52</f>
        <v>2.5225763772110641</v>
      </c>
    </row>
    <row r="57" spans="1:6" ht="9.9499999999999993" customHeight="1" x14ac:dyDescent="0.25"/>
    <row r="58" spans="1:6" x14ac:dyDescent="0.25">
      <c r="A58" s="13" t="s">
        <v>24</v>
      </c>
      <c r="B58" s="13"/>
      <c r="C58" s="13"/>
      <c r="D58" s="13"/>
      <c r="E58" s="13"/>
      <c r="F58" s="13"/>
    </row>
    <row r="59" spans="1:6" x14ac:dyDescent="0.25">
      <c r="A59" s="22" t="s">
        <v>16</v>
      </c>
      <c r="B59" s="23"/>
      <c r="C59" s="23"/>
      <c r="D59" s="23"/>
      <c r="E59" s="23"/>
      <c r="F59" s="24"/>
    </row>
    <row r="60" spans="1:6" x14ac:dyDescent="0.25">
      <c r="A60" t="s">
        <v>18</v>
      </c>
    </row>
    <row r="61" spans="1:6" x14ac:dyDescent="0.25">
      <c r="B61">
        <f>b/t</f>
        <v>16</v>
      </c>
      <c r="C61" s="10" t="str">
        <f>IF(B61&lt;F61,"&lt;","&gt;")</f>
        <v>&lt;</v>
      </c>
      <c r="F61" s="11">
        <f>2.24*SQRT(E/fy)</f>
        <v>65.347516191056769</v>
      </c>
    </row>
    <row r="62" spans="1:6" x14ac:dyDescent="0.25">
      <c r="C62" s="10"/>
      <c r="F62" s="12"/>
    </row>
    <row r="63" spans="1:6" x14ac:dyDescent="0.25">
      <c r="A63" t="s">
        <v>19</v>
      </c>
      <c r="C63" s="10"/>
      <c r="F63" s="12"/>
    </row>
    <row r="64" spans="1:6" x14ac:dyDescent="0.25">
      <c r="B64">
        <f>h/t</f>
        <v>36</v>
      </c>
      <c r="C64" s="10" t="str">
        <f>IF(B64&lt;F64,"&lt;","&gt;")</f>
        <v>&gt;</v>
      </c>
      <c r="F64" s="11">
        <f>1.12*SQRT(E/fy)</f>
        <v>32.673758095528385</v>
      </c>
    </row>
    <row r="67" spans="1:6" x14ac:dyDescent="0.25">
      <c r="F67" s="11">
        <f>1.4*SQRT(E/fy)</f>
        <v>40.84219761941047</v>
      </c>
    </row>
    <row r="69" spans="1:6" x14ac:dyDescent="0.25">
      <c r="A69" t="s">
        <v>38</v>
      </c>
    </row>
    <row r="70" spans="1:6" ht="9.9499999999999993" customHeight="1" x14ac:dyDescent="0.25"/>
    <row r="71" spans="1:6" x14ac:dyDescent="0.25">
      <c r="A71" s="22" t="s">
        <v>20</v>
      </c>
      <c r="B71" s="23"/>
      <c r="C71" s="23"/>
      <c r="D71" s="23"/>
      <c r="E71" s="23"/>
      <c r="F71" s="24"/>
    </row>
    <row r="72" spans="1:6" x14ac:dyDescent="0.25">
      <c r="A72" t="s">
        <v>36</v>
      </c>
    </row>
    <row r="73" spans="1:6" ht="9.9499999999999993" customHeight="1" x14ac:dyDescent="0.25"/>
    <row r="74" spans="1:6" x14ac:dyDescent="0.25">
      <c r="A74" s="22" t="s">
        <v>30</v>
      </c>
      <c r="B74" s="23"/>
      <c r="C74" s="23"/>
      <c r="D74" s="23"/>
      <c r="E74" s="23"/>
      <c r="F74" s="24"/>
    </row>
    <row r="75" spans="1:6" ht="13.5" customHeight="1" x14ac:dyDescent="0.25">
      <c r="E75" s="8">
        <f>fy*E10/1000</f>
        <v>1.84945</v>
      </c>
    </row>
    <row r="76" spans="1:6" ht="9.9499999999999993" customHeight="1" x14ac:dyDescent="0.25"/>
    <row r="77" spans="1:6" x14ac:dyDescent="0.25">
      <c r="E77" s="8">
        <f>fy*E9/1000</f>
        <v>1.6262000000000001</v>
      </c>
    </row>
    <row r="79" spans="1:6" x14ac:dyDescent="0.25">
      <c r="E79" s="8">
        <f>E75-(E75-E77)*(B64-F64)/(F67-F64)</f>
        <v>1.7585411424388717</v>
      </c>
    </row>
    <row r="80" spans="1:6" x14ac:dyDescent="0.25">
      <c r="E80" s="8"/>
    </row>
    <row r="81" spans="1:6" ht="9.9499999999999993" customHeight="1" x14ac:dyDescent="0.25"/>
    <row r="82" spans="1:6" x14ac:dyDescent="0.25">
      <c r="A82" s="22" t="s">
        <v>22</v>
      </c>
      <c r="B82" s="23"/>
      <c r="C82" s="23"/>
      <c r="D82" s="23"/>
      <c r="E82" s="23"/>
      <c r="F82" s="24"/>
    </row>
    <row r="83" spans="1:6" x14ac:dyDescent="0.25">
      <c r="E83" s="8">
        <f>E79</f>
        <v>1.7585411424388717</v>
      </c>
    </row>
    <row r="84" spans="1:6" ht="9.9499999999999993" customHeight="1" x14ac:dyDescent="0.25"/>
    <row r="85" spans="1:6" x14ac:dyDescent="0.25">
      <c r="E85">
        <v>0.85</v>
      </c>
    </row>
    <row r="86" spans="1:6" ht="9.9499999999999993" customHeight="1" x14ac:dyDescent="0.25"/>
    <row r="87" spans="1:6" x14ac:dyDescent="0.25">
      <c r="E87" s="8">
        <f>E85*E83</f>
        <v>1.4947599710730408</v>
      </c>
    </row>
    <row r="88" spans="1:6" ht="9.9499999999999993" customHeight="1" x14ac:dyDescent="0.25"/>
    <row r="89" spans="1:6" x14ac:dyDescent="0.25">
      <c r="A89" s="22" t="s">
        <v>31</v>
      </c>
      <c r="B89" s="23"/>
      <c r="C89" s="23"/>
      <c r="D89" s="23"/>
      <c r="E89" s="23"/>
      <c r="F89" s="24"/>
    </row>
    <row r="91" spans="1:6" x14ac:dyDescent="0.25">
      <c r="C91" s="9">
        <f>B16/E56+B17/E87</f>
        <v>0.79633487619628651</v>
      </c>
      <c r="D91" s="10" t="s">
        <v>32</v>
      </c>
      <c r="E91" s="10">
        <v>1</v>
      </c>
      <c r="F91" s="1" t="s">
        <v>33</v>
      </c>
    </row>
  </sheetData>
  <mergeCells count="15">
    <mergeCell ref="A74:F74"/>
    <mergeCell ref="A82:F82"/>
    <mergeCell ref="A89:F89"/>
    <mergeCell ref="A30:F30"/>
    <mergeCell ref="A37:F37"/>
    <mergeCell ref="A51:F51"/>
    <mergeCell ref="A58:F58"/>
    <mergeCell ref="A59:F59"/>
    <mergeCell ref="A71:F71"/>
    <mergeCell ref="A2:F2"/>
    <mergeCell ref="A15:F15"/>
    <mergeCell ref="A19:F19"/>
    <mergeCell ref="A1:F1"/>
    <mergeCell ref="A20:F20"/>
    <mergeCell ref="A21:F21"/>
  </mergeCells>
  <conditionalFormatting sqref="C91">
    <cfRule type="cellIs" dxfId="2" priority="1" operator="greaterThan">
      <formula>1</formula>
    </cfRule>
  </conditionalFormatting>
  <conditionalFormatting sqref="C57 C67:C70 C76 C78:C81 C88 C60 C72:C73">
    <cfRule type="cellIs" dxfId="1" priority="5" operator="lessThan">
      <formula>$B$16</formula>
    </cfRule>
  </conditionalFormatting>
  <conditionalFormatting sqref="H55">
    <cfRule type="cellIs" dxfId="0" priority="10" operator="lessThan">
      <formula>$B$17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b</vt:lpstr>
      <vt:lpstr>E</vt:lpstr>
      <vt:lpstr>fy</vt:lpstr>
      <vt:lpstr>h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2023-06-16T11:52:37Z</dcterms:modified>
</cp:coreProperties>
</file>