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44D692D-AC1C-41E1-AA62-28074BB47802}" xr6:coauthVersionLast="45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iag hierro red" sheetId="7" r:id="rId1"/>
    <sheet name="Columna" sheetId="1" r:id="rId2"/>
    <sheet name="Col cn mom red" sheetId="3" r:id="rId3"/>
    <sheet name="Col Exist Inf" sheetId="5" r:id="rId4"/>
    <sheet name="Col Exist Sup" sheetId="4" r:id="rId5"/>
    <sheet name="Larguero" sheetId="6" r:id="rId6"/>
  </sheets>
  <definedNames>
    <definedName name="b" localSheetId="2">'Col cn mom red'!$B$3</definedName>
    <definedName name="b" localSheetId="3">'Col Exist Inf'!$B$3</definedName>
    <definedName name="b" localSheetId="4">'Col Exist Sup'!$B$3</definedName>
    <definedName name="b" localSheetId="0">'diag hierro red'!$B$3</definedName>
    <definedName name="b">Columna!$B$3</definedName>
    <definedName name="d" localSheetId="2">'Col cn mom red'!$E$8</definedName>
    <definedName name="d" localSheetId="3">'Col Exist Inf'!$E$8</definedName>
    <definedName name="d" localSheetId="4">'Col Exist Sup'!$E$8</definedName>
    <definedName name="d" localSheetId="0">'diag hierro red'!$E$8</definedName>
    <definedName name="d">Columna!$E$8</definedName>
    <definedName name="diamcord" localSheetId="2">'Col cn mom red'!$E$3</definedName>
    <definedName name="diamcord" localSheetId="3">'Col Exist Inf'!$E$3</definedName>
    <definedName name="diamcord" localSheetId="4">'Col Exist Sup'!$E$3</definedName>
    <definedName name="diamcord" localSheetId="0">'diag hierro red'!$E$3</definedName>
    <definedName name="diamcord">Columna!$E$3</definedName>
    <definedName name="diamdiag" localSheetId="2">'Col cn mom red'!$E$4</definedName>
    <definedName name="diamdiag" localSheetId="3">'Col Exist Inf'!$E$4</definedName>
    <definedName name="diamdiag" localSheetId="4">'Col Exist Sup'!$E$4</definedName>
    <definedName name="diamdiag" localSheetId="0">'diag hierro red'!$E$4</definedName>
    <definedName name="diamdiag">Columna!$E$4</definedName>
    <definedName name="diamdiagl" localSheetId="2">'Col cn mom red'!$E$4</definedName>
    <definedName name="diamdiagl" localSheetId="3">'Col Exist Inf'!$E$4</definedName>
    <definedName name="diamdiagl" localSheetId="4">'Col Exist Sup'!$E$4</definedName>
    <definedName name="diamdiagl" localSheetId="0">'diag hierro red'!$E$4</definedName>
    <definedName name="diamdiagl">Columna!$E$4</definedName>
    <definedName name="diamdiags" localSheetId="2">'Col cn mom red'!$E$5</definedName>
    <definedName name="diamdiags" localSheetId="3">'Col Exist Inf'!$E$5</definedName>
    <definedName name="diamdiags" localSheetId="4">'Col Exist Sup'!$E$5</definedName>
    <definedName name="diamdiags" localSheetId="0">'diag hierro red'!$E$5</definedName>
    <definedName name="diamdiags">Columna!$E$5</definedName>
    <definedName name="dy" localSheetId="2">'Col cn mom red'!$E$8</definedName>
    <definedName name="dy" localSheetId="3">'Col Exist Inf'!$E$8</definedName>
    <definedName name="dy" localSheetId="4">'Col Exist Sup'!$E$8</definedName>
    <definedName name="dy" localSheetId="0">'diag hierro red'!$E$8</definedName>
    <definedName name="dy">Columna!$E$8</definedName>
    <definedName name="E" localSheetId="2">'Col cn mom red'!$L$1</definedName>
    <definedName name="E" localSheetId="3">'Col Exist Inf'!$L$1</definedName>
    <definedName name="E" localSheetId="4">'Col Exist Sup'!$L$1</definedName>
    <definedName name="E" localSheetId="0">'diag hierro red'!$L$1</definedName>
    <definedName name="E">Columna!$L$1</definedName>
    <definedName name="fycord" localSheetId="2">'Col cn mom red'!$H$3</definedName>
    <definedName name="fycord" localSheetId="3">'Col Exist Inf'!$H$3</definedName>
    <definedName name="fycord" localSheetId="4">'Col Exist Sup'!$H$3</definedName>
    <definedName name="fycord" localSheetId="0">'diag hierro red'!$H$3</definedName>
    <definedName name="fycord">Columna!$H$3</definedName>
    <definedName name="fydiag" localSheetId="2">'Col cn mom red'!$H$4</definedName>
    <definedName name="fydiag" localSheetId="3">'Col Exist Inf'!$H$4</definedName>
    <definedName name="fydiag" localSheetId="4">'Col Exist Sup'!$H$4</definedName>
    <definedName name="fydiag" localSheetId="0">'diag hierro red'!$H$4</definedName>
    <definedName name="fydiag">Columna!$H$4</definedName>
    <definedName name="h" localSheetId="2">'Col cn mom red'!$B$4</definedName>
    <definedName name="h" localSheetId="3">'Col Exist Inf'!$B$4</definedName>
    <definedName name="h" localSheetId="4">'Col Exist Sup'!$B$4</definedName>
    <definedName name="h" localSheetId="0">'diag hierro red'!$B$4</definedName>
    <definedName name="h">Columna!$B$4</definedName>
    <definedName name="n" localSheetId="2">'Col cn mom red'!$B$7</definedName>
    <definedName name="n" localSheetId="3">'Col Exist Inf'!$B$7</definedName>
    <definedName name="n" localSheetId="4">'Col Exist Sup'!$B$7</definedName>
    <definedName name="n" localSheetId="0">'diag hierro red'!$B$7</definedName>
    <definedName name="n">Columna!$B$7</definedName>
    <definedName name="ncero" localSheetId="2">'Col cn mom red'!$B$9</definedName>
    <definedName name="ncero" localSheetId="3">'Col Exist Inf'!$B$9</definedName>
    <definedName name="ncero" localSheetId="4">'Col Exist Sup'!$B$9</definedName>
    <definedName name="ncero" localSheetId="0">'diag hierro red'!$B$9</definedName>
    <definedName name="ncero">Columna!$B$9</definedName>
    <definedName name="nuno" localSheetId="2">'Col cn mom red'!$B$8</definedName>
    <definedName name="nuno" localSheetId="3">'Col Exist Inf'!$B$8</definedName>
    <definedName name="nuno" localSheetId="4">'Col Exist Sup'!$B$8</definedName>
    <definedName name="nuno" localSheetId="0">'diag hierro red'!$B$8</definedName>
    <definedName name="nuno">Columna!$B$8</definedName>
    <definedName name="s" localSheetId="2">'Col cn mom red'!$B$5</definedName>
    <definedName name="s" localSheetId="3">'Col Exist Inf'!$B$5</definedName>
    <definedName name="s" localSheetId="4">'Col Exist Sup'!$B$5</definedName>
    <definedName name="s" localSheetId="0">'diag hierro red'!$B$5</definedName>
    <definedName name="s">Columna!$B$5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" i="7" l="1"/>
  <c r="B79" i="7"/>
  <c r="B92" i="7"/>
  <c r="B93" i="7" s="1"/>
  <c r="B49" i="7"/>
  <c r="E49" i="7" s="1"/>
  <c r="B50" i="7" s="1"/>
  <c r="B51" i="7" s="1"/>
  <c r="E33" i="7"/>
  <c r="E31" i="7"/>
  <c r="B31" i="7"/>
  <c r="B33" i="7" s="1"/>
  <c r="E27" i="7"/>
  <c r="B27" i="7"/>
  <c r="B23" i="7"/>
  <c r="B22" i="7"/>
  <c r="E8" i="7"/>
  <c r="E7" i="7"/>
  <c r="E63" i="7" s="1"/>
  <c r="L5" i="7"/>
  <c r="L4" i="7"/>
  <c r="L3" i="7"/>
  <c r="L7" i="7" s="1"/>
  <c r="B18" i="6"/>
  <c r="B92" i="5"/>
  <c r="B93" i="5" s="1"/>
  <c r="B58" i="5"/>
  <c r="B49" i="5"/>
  <c r="E49" i="5" s="1"/>
  <c r="B50" i="5" s="1"/>
  <c r="B51" i="5" s="1"/>
  <c r="B53" i="5" s="1"/>
  <c r="B48" i="5"/>
  <c r="E31" i="5"/>
  <c r="E33" i="5" s="1"/>
  <c r="B31" i="5"/>
  <c r="B33" i="5" s="1"/>
  <c r="E27" i="5"/>
  <c r="B27" i="5"/>
  <c r="B23" i="5"/>
  <c r="B22" i="5"/>
  <c r="E58" i="5" s="1"/>
  <c r="F58" i="5" s="1"/>
  <c r="H58" i="5" s="1"/>
  <c r="E8" i="5"/>
  <c r="B79" i="5" s="1"/>
  <c r="B80" i="5" s="1"/>
  <c r="E80" i="5" s="1"/>
  <c r="B81" i="5" s="1"/>
  <c r="B82" i="5" s="1"/>
  <c r="E7" i="5"/>
  <c r="E63" i="5" s="1"/>
  <c r="L5" i="5"/>
  <c r="L4" i="5"/>
  <c r="L3" i="5"/>
  <c r="L7" i="5" s="1"/>
  <c r="B92" i="4"/>
  <c r="B93" i="4" s="1"/>
  <c r="B48" i="4"/>
  <c r="B49" i="4" s="1"/>
  <c r="E49" i="4" s="1"/>
  <c r="B50" i="4" s="1"/>
  <c r="B51" i="4" s="1"/>
  <c r="B53" i="4" s="1"/>
  <c r="E31" i="4"/>
  <c r="E33" i="4" s="1"/>
  <c r="B31" i="4"/>
  <c r="B33" i="4" s="1"/>
  <c r="E27" i="4"/>
  <c r="B27" i="4"/>
  <c r="B23" i="4"/>
  <c r="B22" i="4"/>
  <c r="E8" i="4"/>
  <c r="B79" i="4" s="1"/>
  <c r="B80" i="4" s="1"/>
  <c r="E80" i="4" s="1"/>
  <c r="B81" i="4" s="1"/>
  <c r="B82" i="4" s="1"/>
  <c r="B84" i="4" s="1"/>
  <c r="E7" i="4"/>
  <c r="E63" i="4" s="1"/>
  <c r="L5" i="4"/>
  <c r="L4" i="4"/>
  <c r="L3" i="4"/>
  <c r="L7" i="4" s="1"/>
  <c r="B80" i="7" l="1"/>
  <c r="E80" i="7" s="1"/>
  <c r="B81" i="7" s="1"/>
  <c r="B82" i="7" s="1"/>
  <c r="B84" i="7" s="1"/>
  <c r="B53" i="7"/>
  <c r="E29" i="7"/>
  <c r="E35" i="7" s="1"/>
  <c r="E37" i="7" s="1"/>
  <c r="B29" i="7"/>
  <c r="B35" i="7" s="1"/>
  <c r="B37" i="7" s="1"/>
  <c r="B67" i="7" s="1"/>
  <c r="B69" i="7" s="1"/>
  <c r="B71" i="7" s="1"/>
  <c r="B58" i="7"/>
  <c r="E58" i="7" s="1"/>
  <c r="F58" i="7" s="1"/>
  <c r="H58" i="7" s="1"/>
  <c r="B63" i="7"/>
  <c r="B84" i="5"/>
  <c r="E29" i="5"/>
  <c r="E35" i="5" s="1"/>
  <c r="E37" i="5" s="1"/>
  <c r="B29" i="5"/>
  <c r="B35" i="5" s="1"/>
  <c r="B37" i="5" s="1"/>
  <c r="B63" i="5"/>
  <c r="E29" i="4"/>
  <c r="E35" i="4" s="1"/>
  <c r="E37" i="4" s="1"/>
  <c r="B29" i="4"/>
  <c r="B35" i="4" s="1"/>
  <c r="B37" i="4" s="1"/>
  <c r="B58" i="4"/>
  <c r="E58" i="4" s="1"/>
  <c r="F58" i="4" s="1"/>
  <c r="H58" i="4" s="1"/>
  <c r="B63" i="4"/>
  <c r="E67" i="7" l="1"/>
  <c r="E69" i="7" s="1"/>
  <c r="E71" i="7" s="1"/>
  <c r="E84" i="7" s="1"/>
  <c r="F84" i="7" s="1"/>
  <c r="H84" i="7" s="1"/>
  <c r="E39" i="7"/>
  <c r="B39" i="7"/>
  <c r="B67" i="5"/>
  <c r="B69" i="5" s="1"/>
  <c r="B71" i="5" s="1"/>
  <c r="B39" i="5"/>
  <c r="E67" i="5"/>
  <c r="E69" i="5" s="1"/>
  <c r="E71" i="5" s="1"/>
  <c r="E39" i="5"/>
  <c r="B67" i="4"/>
  <c r="B69" i="4" s="1"/>
  <c r="B71" i="4" s="1"/>
  <c r="B39" i="4"/>
  <c r="E67" i="4"/>
  <c r="E69" i="4" s="1"/>
  <c r="E71" i="4" s="1"/>
  <c r="E39" i="4"/>
  <c r="B41" i="7" l="1"/>
  <c r="B44" i="7" s="1"/>
  <c r="E53" i="7" s="1"/>
  <c r="F53" i="7" s="1"/>
  <c r="H53" i="7" s="1"/>
  <c r="B75" i="5"/>
  <c r="E84" i="5" s="1"/>
  <c r="F84" i="5" s="1"/>
  <c r="H84" i="5" s="1"/>
  <c r="B41" i="5"/>
  <c r="B44" i="5" s="1"/>
  <c r="E53" i="5" s="1"/>
  <c r="F53" i="5" s="1"/>
  <c r="H53" i="5" s="1"/>
  <c r="B75" i="4"/>
  <c r="E84" i="4" s="1"/>
  <c r="F84" i="4" s="1"/>
  <c r="H84" i="4" s="1"/>
  <c r="B41" i="4"/>
  <c r="B44" i="4" s="1"/>
  <c r="E53" i="4" s="1"/>
  <c r="F53" i="4" s="1"/>
  <c r="H53" i="4" s="1"/>
  <c r="B92" i="3" l="1"/>
  <c r="B93" i="3" s="1"/>
  <c r="B48" i="3"/>
  <c r="B49" i="3" s="1"/>
  <c r="E49" i="3" s="1"/>
  <c r="B50" i="3" s="1"/>
  <c r="B51" i="3" s="1"/>
  <c r="E31" i="3"/>
  <c r="E33" i="3" s="1"/>
  <c r="B31" i="3"/>
  <c r="B33" i="3" s="1"/>
  <c r="E27" i="3"/>
  <c r="B27" i="3"/>
  <c r="B23" i="3"/>
  <c r="B22" i="3"/>
  <c r="E8" i="3"/>
  <c r="B79" i="3" s="1"/>
  <c r="B80" i="3" s="1"/>
  <c r="E80" i="3" s="1"/>
  <c r="B81" i="3" s="1"/>
  <c r="B82" i="3" s="1"/>
  <c r="B84" i="3" s="1"/>
  <c r="E7" i="3"/>
  <c r="E63" i="3" s="1"/>
  <c r="L5" i="3"/>
  <c r="L4" i="3"/>
  <c r="L3" i="3"/>
  <c r="B58" i="3" s="1"/>
  <c r="B53" i="3" l="1"/>
  <c r="E58" i="3"/>
  <c r="F58" i="3" s="1"/>
  <c r="H58" i="3" s="1"/>
  <c r="L7" i="3"/>
  <c r="B63" i="3"/>
  <c r="B48" i="1"/>
  <c r="B29" i="3" l="1"/>
  <c r="B35" i="3" s="1"/>
  <c r="B37" i="3" s="1"/>
  <c r="E29" i="3"/>
  <c r="E35" i="3" s="1"/>
  <c r="E37" i="3" s="1"/>
  <c r="E27" i="1"/>
  <c r="B27" i="1"/>
  <c r="B23" i="1"/>
  <c r="B22" i="1"/>
  <c r="E8" i="1"/>
  <c r="B63" i="1" s="1"/>
  <c r="E7" i="1"/>
  <c r="B67" i="3" l="1"/>
  <c r="B69" i="3" s="1"/>
  <c r="B71" i="3" s="1"/>
  <c r="B39" i="3"/>
  <c r="E67" i="3"/>
  <c r="E69" i="3" s="1"/>
  <c r="E71" i="3" s="1"/>
  <c r="E39" i="3"/>
  <c r="B92" i="1"/>
  <c r="B93" i="1" s="1"/>
  <c r="E31" i="1"/>
  <c r="E33" i="1" s="1"/>
  <c r="B31" i="1"/>
  <c r="B33" i="1" s="1"/>
  <c r="E63" i="1"/>
  <c r="L5" i="1"/>
  <c r="L4" i="1"/>
  <c r="L3" i="1"/>
  <c r="B41" i="3" l="1"/>
  <c r="B44" i="3" s="1"/>
  <c r="E53" i="3" s="1"/>
  <c r="F53" i="3" s="1"/>
  <c r="H53" i="3" s="1"/>
  <c r="B75" i="3"/>
  <c r="E84" i="3" s="1"/>
  <c r="F84" i="3" s="1"/>
  <c r="H84" i="3" s="1"/>
  <c r="B49" i="1"/>
  <c r="E49" i="1" s="1"/>
  <c r="B50" i="1" s="1"/>
  <c r="B51" i="1" s="1"/>
  <c r="B53" i="1" s="1"/>
  <c r="L7" i="1"/>
  <c r="B58" i="1"/>
  <c r="E58" i="1" s="1"/>
  <c r="F58" i="1" s="1"/>
  <c r="H58" i="1" s="1"/>
  <c r="B79" i="1"/>
  <c r="B80" i="1" s="1"/>
  <c r="E80" i="1" s="1"/>
  <c r="B81" i="1" s="1"/>
  <c r="E29" i="1" l="1"/>
  <c r="E35" i="1" s="1"/>
  <c r="E37" i="1" s="1"/>
  <c r="B29" i="1"/>
  <c r="B35" i="1" s="1"/>
  <c r="B37" i="1" s="1"/>
  <c r="B82" i="1"/>
  <c r="B84" i="1" s="1"/>
  <c r="B39" i="1" l="1"/>
  <c r="B67" i="1"/>
  <c r="B69" i="1" s="1"/>
  <c r="B71" i="1" s="1"/>
  <c r="E39" i="1"/>
  <c r="E67" i="1"/>
  <c r="E69" i="1" s="1"/>
  <c r="E71" i="1" s="1"/>
  <c r="B75" i="1" l="1"/>
  <c r="E84" i="1" s="1"/>
  <c r="F84" i="1" s="1"/>
  <c r="H84" i="1" s="1"/>
  <c r="B41" i="1"/>
  <c r="B44" i="1" s="1"/>
  <c r="E53" i="1" s="1"/>
  <c r="F53" i="1" s="1"/>
  <c r="H53" i="1" s="1"/>
</calcChain>
</file>

<file path=xl/sharedStrings.xml><?xml version="1.0" encoding="utf-8"?>
<sst xmlns="http://schemas.openxmlformats.org/spreadsheetml/2006/main" count="597" uniqueCount="94">
  <si>
    <t>diam cord</t>
  </si>
  <si>
    <t>Fy cord</t>
  </si>
  <si>
    <t>Fy diag</t>
  </si>
  <si>
    <t>Solicitaciones</t>
  </si>
  <si>
    <t>Muy</t>
  </si>
  <si>
    <t>b</t>
  </si>
  <si>
    <t>h</t>
  </si>
  <si>
    <t>Características</t>
  </si>
  <si>
    <t>kNm</t>
  </si>
  <si>
    <t>kN</t>
  </si>
  <si>
    <t>Verificación de los cordones</t>
  </si>
  <si>
    <t>Flexo tracción</t>
  </si>
  <si>
    <t>Flexo compresión</t>
  </si>
  <si>
    <t>Tu</t>
  </si>
  <si>
    <t>n</t>
  </si>
  <si>
    <t>n1</t>
  </si>
  <si>
    <t>Tu1</t>
  </si>
  <si>
    <t>Mux</t>
  </si>
  <si>
    <t>Pu1</t>
  </si>
  <si>
    <t>cm</t>
  </si>
  <si>
    <t>Acord</t>
  </si>
  <si>
    <t>Ag</t>
  </si>
  <si>
    <t>s</t>
  </si>
  <si>
    <t>n0</t>
  </si>
  <si>
    <t>diam diag lat</t>
  </si>
  <si>
    <t>diam diag sup</t>
  </si>
  <si>
    <t>Adiaglat</t>
  </si>
  <si>
    <t>Adiaglsup</t>
  </si>
  <si>
    <t>Lamda1y</t>
  </si>
  <si>
    <t>dy</t>
  </si>
  <si>
    <t>dx</t>
  </si>
  <si>
    <t>Lamda1x</t>
  </si>
  <si>
    <t>ry</t>
  </si>
  <si>
    <t>kLy</t>
  </si>
  <si>
    <t>kLx</t>
  </si>
  <si>
    <t>lambda0y</t>
  </si>
  <si>
    <t>lambda0x</t>
  </si>
  <si>
    <t>lambdamy</t>
  </si>
  <si>
    <t>lambdamx</t>
  </si>
  <si>
    <t>e0x</t>
  </si>
  <si>
    <t>e0y</t>
  </si>
  <si>
    <t>rx</t>
  </si>
  <si>
    <t>Pcmy</t>
  </si>
  <si>
    <t>E</t>
  </si>
  <si>
    <t>Pcmx</t>
  </si>
  <si>
    <t>Msy</t>
  </si>
  <si>
    <t>Msx</t>
  </si>
  <si>
    <t>Pu</t>
  </si>
  <si>
    <t>Traccion</t>
  </si>
  <si>
    <t>Compresion</t>
  </si>
  <si>
    <t>fic</t>
  </si>
  <si>
    <t>kL</t>
  </si>
  <si>
    <t>lambdac</t>
  </si>
  <si>
    <t>delta</t>
  </si>
  <si>
    <t>chi</t>
  </si>
  <si>
    <t>Fcr</t>
  </si>
  <si>
    <t>Pd1</t>
  </si>
  <si>
    <t>eta</t>
  </si>
  <si>
    <t>Verificacion Compresion</t>
  </si>
  <si>
    <t>Verificacion Traccion</t>
  </si>
  <si>
    <t>Td1</t>
  </si>
  <si>
    <t>fi</t>
  </si>
  <si>
    <t>Verificacion de las diagonales</t>
  </si>
  <si>
    <t>Du1</t>
  </si>
  <si>
    <t>Du2</t>
  </si>
  <si>
    <t>betay</t>
  </si>
  <si>
    <t>betax</t>
  </si>
  <si>
    <t>Vux</t>
  </si>
  <si>
    <t>Vuy</t>
  </si>
  <si>
    <t>Vsuy</t>
  </si>
  <si>
    <t>Vsux</t>
  </si>
  <si>
    <t>Verificacion a compresion de la diagonal</t>
  </si>
  <si>
    <t>Du</t>
  </si>
  <si>
    <t>kLd</t>
  </si>
  <si>
    <t>k</t>
  </si>
  <si>
    <t>controlar seccion diag</t>
  </si>
  <si>
    <t>Presillas Extremas</t>
  </si>
  <si>
    <t>I1</t>
  </si>
  <si>
    <t>Ipmin</t>
  </si>
  <si>
    <t>ver si no es 0.8</t>
  </si>
  <si>
    <t>para Fy &gt; 250MPa</t>
  </si>
  <si>
    <t>para Fy &lt; 250MPa</t>
  </si>
  <si>
    <t>Cord comp</t>
  </si>
  <si>
    <t>Cord tracc</t>
  </si>
  <si>
    <t>Diag</t>
  </si>
  <si>
    <t>alfa sup</t>
  </si>
  <si>
    <t>alfa lat</t>
  </si>
  <si>
    <t>beta</t>
  </si>
  <si>
    <t>Fycord</t>
  </si>
  <si>
    <t>Fydiag</t>
  </si>
  <si>
    <t>n1comp</t>
  </si>
  <si>
    <t>n1tracc</t>
  </si>
  <si>
    <t>Compresion cord sup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</si>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</sst>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AE5DE1-7A77-41BF-B0F4-5B270EDA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993598-259C-4E16-8C49-719C4067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8721DF-73CE-43FC-BDCE-E23E0A5F5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11430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3719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8E6B20-E4C3-40A2-A2CB-6934E35D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2037BD-E8BB-4FA5-9B01-47931F786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17B720-906F-49DF-B07D-F96B0A4F7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7AABAF-7D64-4FC9-A745-3BDAB1192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AB94B7-5124-447E-B49B-B76BE927C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B8ABF2-1690-4DC9-A556-EFF65042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A4BA3F-79EC-48C6-A896-D3622B6AA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937A9F-8078-4117-A0FD-2381B16D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66D03-94C3-4995-8376-B528FBF5D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FEA2-03FF-4D30-B04E-33BDB5B44267}">
  <dimension ref="A1:L93"/>
  <sheetViews>
    <sheetView topLeftCell="A49" workbookViewId="0">
      <selection activeCell="B71" sqref="B71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</row>
    <row r="15" spans="1:12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72</v>
      </c>
      <c r="D26" t="s">
        <v>34</v>
      </c>
      <c r="E26" s="2">
        <v>72</v>
      </c>
    </row>
    <row r="27" spans="1:7" x14ac:dyDescent="0.25">
      <c r="A27" t="s">
        <v>40</v>
      </c>
      <c r="B27">
        <f>ROUND(B26/500,2)</f>
        <v>0.14000000000000001</v>
      </c>
      <c r="D27" t="s">
        <v>39</v>
      </c>
      <c r="E27">
        <f>ROUND(E26/500,2)</f>
        <v>0.14000000000000001</v>
      </c>
    </row>
    <row r="29" spans="1:7" x14ac:dyDescent="0.25">
      <c r="A29" t="s">
        <v>28</v>
      </c>
      <c r="B29">
        <f>ROUND(PI()*SQRT(2*L7*d^3/(ncero*L4*s*h^2)),2)</f>
        <v>13.01</v>
      </c>
      <c r="D29" t="s">
        <v>31</v>
      </c>
      <c r="E29">
        <f>ROUND(PI()*SQRT(2*L7*E7^3/(ncero*L5*s*b^2)),2)</f>
        <v>11.2</v>
      </c>
      <c r="G29" t="s">
        <v>75</v>
      </c>
    </row>
    <row r="31" spans="1:7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3.2</v>
      </c>
      <c r="D33" t="s">
        <v>36</v>
      </c>
      <c r="E33">
        <f>E26/E31</f>
        <v>7.2</v>
      </c>
    </row>
    <row r="35" spans="1:5" x14ac:dyDescent="0.25">
      <c r="A35" t="s">
        <v>37</v>
      </c>
      <c r="B35">
        <f>ROUND(SQRT(B33^2+B29^2),2)</f>
        <v>13.4</v>
      </c>
      <c r="D35" t="s">
        <v>38</v>
      </c>
      <c r="E35">
        <f>ROUND(SQRT(E33^2+E29^2),2)</f>
        <v>13.31</v>
      </c>
    </row>
    <row r="37" spans="1:5" x14ac:dyDescent="0.25">
      <c r="A37" t="s">
        <v>42</v>
      </c>
      <c r="B37">
        <f>ROUND(PI()^2*E*L7*0.1/B35^2,2)</f>
        <v>21584.9</v>
      </c>
      <c r="D37" t="s">
        <v>44</v>
      </c>
      <c r="E37">
        <f>ROUND(PI()^2*E*L7*0.1/E35^2,2)</f>
        <v>21877.79</v>
      </c>
    </row>
    <row r="39" spans="1:5" x14ac:dyDescent="0.25">
      <c r="A39" t="s">
        <v>45</v>
      </c>
      <c r="B39">
        <f>ROUND(F15*B27*0.01+F14/(1-F15/B37),2)</f>
        <v>48.39</v>
      </c>
      <c r="D39" t="s">
        <v>46</v>
      </c>
      <c r="E39">
        <f>ROUND(F15*E27*0.01+F13/(1-F15/E37),2)</f>
        <v>0.04</v>
      </c>
    </row>
    <row r="41" spans="1:5" x14ac:dyDescent="0.25">
      <c r="A41" t="s">
        <v>18</v>
      </c>
      <c r="B41">
        <f>ROUND(F15/n+B39*100/(nuno*h)+E39*100/(nuno*b),2)</f>
        <v>61.14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61.14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v>59.5</v>
      </c>
    </row>
    <row r="49" spans="1:8" x14ac:dyDescent="0.25">
      <c r="A49" t="s">
        <v>52</v>
      </c>
      <c r="B49">
        <f>ROUND(4*B48*SQRT(fycord/E)/(PI()*diamcord*0.1),3)</f>
        <v>1.355</v>
      </c>
      <c r="D49" t="s">
        <v>53</v>
      </c>
      <c r="E49">
        <f>0.451+0.245*B49+0.5*B49^2</f>
        <v>1.7009875000000001</v>
      </c>
    </row>
    <row r="50" spans="1:8" x14ac:dyDescent="0.25">
      <c r="A50" t="s">
        <v>54</v>
      </c>
      <c r="B50">
        <f>ROUND(1/(E49+SQRT(E49^2-B49^2)),3)</f>
        <v>0.36599999999999999</v>
      </c>
    </row>
    <row r="51" spans="1:8" x14ac:dyDescent="0.25">
      <c r="A51" t="s">
        <v>55</v>
      </c>
      <c r="B51">
        <f>ROUND(B50*fycord,2)</f>
        <v>146.4</v>
      </c>
    </row>
    <row r="53" spans="1:8" x14ac:dyDescent="0.25">
      <c r="A53" t="s">
        <v>56</v>
      </c>
      <c r="B53">
        <f>ROUND(B46*B51*L3*0.1,2)</f>
        <v>57.49</v>
      </c>
      <c r="D53" t="s">
        <v>57</v>
      </c>
      <c r="E53">
        <f>B44/B53</f>
        <v>1.063489302487389</v>
      </c>
      <c r="F53" t="str">
        <f>IF(E53&gt;G53,"&gt;","&lt;")</f>
        <v>&gt;</v>
      </c>
      <c r="G53">
        <v>1</v>
      </c>
      <c r="H53" t="str">
        <f>IF(F53="&lt;","Verifica","No Verifica")</f>
        <v>No 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0.37490804142380169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7.8645770919953777E-3</v>
      </c>
      <c r="D67" t="s">
        <v>66</v>
      </c>
      <c r="E67">
        <f>PI()*(1/(1-F15/E37))/400</f>
        <v>7.8644350559804507E-3</v>
      </c>
    </row>
    <row r="69" spans="1:5" x14ac:dyDescent="0.25">
      <c r="A69" t="s">
        <v>69</v>
      </c>
      <c r="B69">
        <f>F17+B67*F15</f>
        <v>11.588701901835226</v>
      </c>
      <c r="D69" t="s">
        <v>70</v>
      </c>
      <c r="E69">
        <f>F16+E67*F15</f>
        <v>0.22869777142791148</v>
      </c>
    </row>
    <row r="71" spans="1:5" x14ac:dyDescent="0.25">
      <c r="A71" t="s">
        <v>63</v>
      </c>
      <c r="B71">
        <f>B69/(2*h/d)</f>
        <v>6.1072459022671639</v>
      </c>
      <c r="D71" t="s">
        <v>64</v>
      </c>
      <c r="E71">
        <f>E69/(2*b/E7)</f>
        <v>0.14293610714244467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36.3/2</f>
        <v>18.149999999999999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  <c r="C78" t="s">
        <v>93</v>
      </c>
      <c r="D78">
        <v>40</v>
      </c>
    </row>
    <row r="79" spans="1:5" x14ac:dyDescent="0.25">
      <c r="A79" t="s">
        <v>73</v>
      </c>
      <c r="B79">
        <f>B78*D78</f>
        <v>34</v>
      </c>
    </row>
    <row r="80" spans="1:5" x14ac:dyDescent="0.25">
      <c r="A80" t="s">
        <v>52</v>
      </c>
      <c r="B80">
        <f>4*B79*SQRT(fydiag/E)/(PI()*diamdiag*0.1)</f>
        <v>1.2099963238092011</v>
      </c>
      <c r="D80" t="s">
        <v>53</v>
      </c>
      <c r="E80">
        <f>0.451+0.245*B80+0.5*B80^2</f>
        <v>1.4794946511491447</v>
      </c>
    </row>
    <row r="81" spans="1:10" x14ac:dyDescent="0.25">
      <c r="A81" t="s">
        <v>54</v>
      </c>
      <c r="B81">
        <f>1/(E80+SQRT(E80^2-B80^2))</f>
        <v>0.42902723821195671</v>
      </c>
    </row>
    <row r="82" spans="1:10" x14ac:dyDescent="0.25">
      <c r="A82" t="s">
        <v>55</v>
      </c>
      <c r="B82">
        <f>B81*fydiag</f>
        <v>171.61089528478269</v>
      </c>
    </row>
    <row r="84" spans="1:10" x14ac:dyDescent="0.25">
      <c r="A84" t="s">
        <v>56</v>
      </c>
      <c r="B84">
        <f>B77*B82*L4*0.1</f>
        <v>29.328755117903651</v>
      </c>
      <c r="D84" t="s">
        <v>57</v>
      </c>
      <c r="E84">
        <f>B75/B84</f>
        <v>0.61884658680655646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28.762139772855775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</row>
    <row r="4" spans="1:12" x14ac:dyDescent="0.25">
      <c r="A4" t="s">
        <v>6</v>
      </c>
      <c r="B4" s="2">
        <v>45</v>
      </c>
      <c r="C4" t="s">
        <v>19</v>
      </c>
      <c r="D4" t="s">
        <v>24</v>
      </c>
      <c r="E4" s="2">
        <v>12</v>
      </c>
      <c r="G4" t="s">
        <v>2</v>
      </c>
      <c r="H4" s="2">
        <v>220</v>
      </c>
      <c r="K4" t="s">
        <v>26</v>
      </c>
      <c r="L4">
        <f>PI()*(diamdiagl/10)^2/4</f>
        <v>1.1309733552923256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12</v>
      </c>
      <c r="K5" t="s">
        <v>27</v>
      </c>
      <c r="L5">
        <f>PI()*(diamdiags/10)^2/4</f>
        <v>1.1309733552923256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12.566370614359172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</row>
    <row r="15" spans="1:12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660</v>
      </c>
      <c r="D26" t="s">
        <v>34</v>
      </c>
      <c r="E26" s="2">
        <v>660</v>
      </c>
    </row>
    <row r="27" spans="1:7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7" x14ac:dyDescent="0.25">
      <c r="A29" t="s">
        <v>28</v>
      </c>
      <c r="B29">
        <f>ROUND(PI()*SQRT(2*L7*d^3/(ncero*L4*s*h^2)),2)</f>
        <v>13.88</v>
      </c>
      <c r="D29" t="s">
        <v>31</v>
      </c>
      <c r="E29">
        <f>ROUND(PI()*SQRT(2*L7*E7^3/(ncero*L5*s*b^2)),2)</f>
        <v>11.95</v>
      </c>
      <c r="G29" t="s">
        <v>75</v>
      </c>
    </row>
    <row r="31" spans="1:7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29.333333333333332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32.450000000000003</v>
      </c>
      <c r="D35" t="s">
        <v>38</v>
      </c>
      <c r="E35">
        <f>ROUND(SQRT(E33^2+E29^2),2)</f>
        <v>67.069999999999993</v>
      </c>
    </row>
    <row r="37" spans="1:5" x14ac:dyDescent="0.25">
      <c r="A37" t="s">
        <v>42</v>
      </c>
      <c r="B37">
        <f>ROUND(PI()^2*E*L7*0.1/B35^2,2)</f>
        <v>2355.65</v>
      </c>
      <c r="D37" t="s">
        <v>44</v>
      </c>
      <c r="E37">
        <f>ROUND(PI()^2*E*L7*0.1/E35^2,2)</f>
        <v>551.41999999999996</v>
      </c>
    </row>
    <row r="39" spans="1:5" x14ac:dyDescent="0.25">
      <c r="A39" t="s">
        <v>45</v>
      </c>
      <c r="B39">
        <f>ROUND(F15*B27*0.01+F14/(1-F15/B37),2)</f>
        <v>49.27</v>
      </c>
      <c r="D39" t="s">
        <v>46</v>
      </c>
      <c r="E39">
        <f>ROUND(F15*E27*0.01+F13/(1-F15/E37),2)</f>
        <v>0.38</v>
      </c>
    </row>
    <row r="41" spans="1:5" x14ac:dyDescent="0.25">
      <c r="A41" t="s">
        <v>18</v>
      </c>
      <c r="B41">
        <f>ROUND(F15/n+B39*100/(nuno*h)+E39*100/(nuno*b),2)</f>
        <v>62.96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62.96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0.85399999999999998</v>
      </c>
      <c r="D49" t="s">
        <v>53</v>
      </c>
      <c r="E49">
        <f>0.451+0.245*B49+0.5*B49^2</f>
        <v>1.024888</v>
      </c>
    </row>
    <row r="50" spans="1:8" x14ac:dyDescent="0.25">
      <c r="A50" t="s">
        <v>54</v>
      </c>
      <c r="B50">
        <f>ROUND(1/(E49+SQRT(E49^2-B49^2)),3)</f>
        <v>0.628</v>
      </c>
    </row>
    <row r="51" spans="1:8" x14ac:dyDescent="0.25">
      <c r="A51" t="s">
        <v>55</v>
      </c>
      <c r="B51">
        <f>ROUND(B50*fycord,2)</f>
        <v>251.2</v>
      </c>
    </row>
    <row r="53" spans="1:8" x14ac:dyDescent="0.25">
      <c r="A53" t="s">
        <v>56</v>
      </c>
      <c r="B53">
        <f>ROUND(B46*B51*L3*0.1,2)</f>
        <v>63.13</v>
      </c>
      <c r="D53" t="s">
        <v>57</v>
      </c>
      <c r="E53">
        <f>B44/B53</f>
        <v>0.99730714398859499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0.58576480990274093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7.9521492308729132E-3</v>
      </c>
      <c r="D67" t="s">
        <v>66</v>
      </c>
      <c r="E67">
        <f>PI()*(1/(1-F15/E37))/400</f>
        <v>8.2912328226944308E-3</v>
      </c>
    </row>
    <row r="69" spans="1:5" x14ac:dyDescent="0.25">
      <c r="A69" t="s">
        <v>69</v>
      </c>
      <c r="B69">
        <f>F17+B67*F15</f>
        <v>11.591248499633783</v>
      </c>
      <c r="D69" t="s">
        <v>70</v>
      </c>
      <c r="E69">
        <f>F16+E67*F15</f>
        <v>0.24110905048395403</v>
      </c>
    </row>
    <row r="71" spans="1:5" x14ac:dyDescent="0.25">
      <c r="A71" t="s">
        <v>63</v>
      </c>
      <c r="B71">
        <f>B69/(2*h/d)</f>
        <v>6.1085879593070045</v>
      </c>
      <c r="D71" t="s">
        <v>64</v>
      </c>
      <c r="E71">
        <f>E69/(2*b/E7)</f>
        <v>0.15069315655247126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6.1085879593070045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40.3155</v>
      </c>
    </row>
    <row r="80" spans="1:5" x14ac:dyDescent="0.25">
      <c r="A80" t="s">
        <v>52</v>
      </c>
      <c r="B80">
        <f>4*B79*SQRT(fydiag/E)/(PI()*diamdiag*0.1)</f>
        <v>1.41872187644257</v>
      </c>
      <c r="D80" t="s">
        <v>53</v>
      </c>
      <c r="E80">
        <f>0.451+0.245*B80+0.5*B80^2</f>
        <v>1.8049727410767931</v>
      </c>
    </row>
    <row r="81" spans="1:10" x14ac:dyDescent="0.25">
      <c r="A81" t="s">
        <v>54</v>
      </c>
      <c r="B81">
        <f>1/(E80+SQRT(E80^2-B80^2))</f>
        <v>0.34236752189612268</v>
      </c>
    </row>
    <row r="82" spans="1:10" x14ac:dyDescent="0.25">
      <c r="A82" t="s">
        <v>55</v>
      </c>
      <c r="B82">
        <f>B81*fydiag</f>
        <v>75.320854817146994</v>
      </c>
    </row>
    <row r="84" spans="1:10" x14ac:dyDescent="0.25">
      <c r="A84" t="s">
        <v>56</v>
      </c>
      <c r="B84">
        <f>B77*B82*L4*0.1</f>
        <v>7.2407997911629636</v>
      </c>
      <c r="D84" t="s">
        <v>57</v>
      </c>
      <c r="E84">
        <f>B75/B84</f>
        <v>0.84363442375001618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11.780972450961723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A744-0E5E-4580-B89D-7A6A8AD8B535}">
  <dimension ref="A1:L93"/>
  <sheetViews>
    <sheetView workbookViewId="0">
      <selection activeCell="B18" sqref="B18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</row>
    <row r="4" spans="1:12" x14ac:dyDescent="0.25">
      <c r="A4" t="s">
        <v>6</v>
      </c>
      <c r="B4" s="2">
        <v>40</v>
      </c>
      <c r="C4" t="s">
        <v>19</v>
      </c>
      <c r="D4" t="s">
        <v>24</v>
      </c>
      <c r="E4" s="2">
        <v>12</v>
      </c>
      <c r="G4" t="s">
        <v>2</v>
      </c>
      <c r="H4" s="2">
        <v>220</v>
      </c>
      <c r="K4" t="s">
        <v>26</v>
      </c>
      <c r="L4">
        <f>PI()*(diamdiagl/10)^2/4</f>
        <v>1.1309733552923256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12</v>
      </c>
      <c r="K5" t="s">
        <v>27</v>
      </c>
      <c r="L5">
        <f>PI()*(diamdiags/10)^2/4</f>
        <v>1.1309733552923256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12.566370614359172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42.72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23.99</v>
      </c>
      <c r="C14" t="s">
        <v>8</v>
      </c>
      <c r="E14" t="s">
        <v>4</v>
      </c>
      <c r="F14">
        <v>22.56</v>
      </c>
      <c r="G14" t="s">
        <v>8</v>
      </c>
    </row>
    <row r="15" spans="1:12" x14ac:dyDescent="0.25">
      <c r="A15" t="s">
        <v>13</v>
      </c>
      <c r="B15">
        <v>29.98</v>
      </c>
      <c r="C15" t="s">
        <v>9</v>
      </c>
      <c r="E15" t="s">
        <v>47</v>
      </c>
      <c r="F15">
        <v>28.31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5.21</v>
      </c>
      <c r="C17" t="s">
        <v>9</v>
      </c>
      <c r="E17" t="s">
        <v>68</v>
      </c>
      <c r="F17">
        <v>5.61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37.479999999999997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22.49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660</v>
      </c>
      <c r="D26" t="s">
        <v>34</v>
      </c>
      <c r="E26" s="2">
        <v>660</v>
      </c>
    </row>
    <row r="27" spans="1:7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7" x14ac:dyDescent="0.25">
      <c r="A29" t="s">
        <v>28</v>
      </c>
      <c r="B29">
        <f>ROUND(PI()*SQRT(2*L7*d^3/(ncero*L4*s*h^2)),2)</f>
        <v>13.35</v>
      </c>
      <c r="D29" t="s">
        <v>31</v>
      </c>
      <c r="E29">
        <f>ROUND(PI()*SQRT(2*L7*E7^3/(ncero*L5*s*b^2)),2)</f>
        <v>11.95</v>
      </c>
      <c r="G29" t="s">
        <v>75</v>
      </c>
    </row>
    <row r="31" spans="1:7" x14ac:dyDescent="0.25">
      <c r="A31" t="s">
        <v>32</v>
      </c>
      <c r="B31">
        <f>h/2</f>
        <v>20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33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35.6</v>
      </c>
      <c r="D35" t="s">
        <v>38</v>
      </c>
      <c r="E35">
        <f>ROUND(SQRT(E33^2+E29^2),2)</f>
        <v>67.069999999999993</v>
      </c>
    </row>
    <row r="37" spans="1:5" x14ac:dyDescent="0.25">
      <c r="A37" t="s">
        <v>42</v>
      </c>
      <c r="B37">
        <f>ROUND(PI()^2*E*L7*0.1/B35^2,2)</f>
        <v>1957.22</v>
      </c>
      <c r="D37" t="s">
        <v>44</v>
      </c>
      <c r="E37">
        <f>ROUND(PI()^2*E*L7*0.1/E35^2,2)</f>
        <v>551.41999999999996</v>
      </c>
    </row>
    <row r="39" spans="1:5" x14ac:dyDescent="0.25">
      <c r="A39" t="s">
        <v>45</v>
      </c>
      <c r="B39">
        <f>ROUND(F15*B27*0.01+F14/(1-F15/B37),2)</f>
        <v>23.26</v>
      </c>
      <c r="D39" t="s">
        <v>46</v>
      </c>
      <c r="E39">
        <f>ROUND(F15*E27*0.01+F13/(1-F15/E37),2)</f>
        <v>0.37</v>
      </c>
    </row>
    <row r="41" spans="1:5" x14ac:dyDescent="0.25">
      <c r="A41" t="s">
        <v>18</v>
      </c>
      <c r="B41">
        <f>ROUND(F15/n+B39*100/(nuno*h)+E39*100/(nuno*b),2)</f>
        <v>37.08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37.08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0.85399999999999998</v>
      </c>
      <c r="D49" t="s">
        <v>53</v>
      </c>
      <c r="E49">
        <f>0.451+0.245*B49+0.5*B49^2</f>
        <v>1.024888</v>
      </c>
    </row>
    <row r="50" spans="1:8" x14ac:dyDescent="0.25">
      <c r="A50" t="s">
        <v>54</v>
      </c>
      <c r="B50">
        <f>ROUND(1/(E49+SQRT(E49^2-B49^2)),3)</f>
        <v>0.628</v>
      </c>
    </row>
    <row r="51" spans="1:8" x14ac:dyDescent="0.25">
      <c r="A51" t="s">
        <v>55</v>
      </c>
      <c r="B51">
        <f>ROUND(B50*fycord,2)</f>
        <v>251.2</v>
      </c>
    </row>
    <row r="53" spans="1:8" x14ac:dyDescent="0.25">
      <c r="A53" t="s">
        <v>56</v>
      </c>
      <c r="B53">
        <f>ROUND(B46*B51*L3*0.1,2)</f>
        <v>63.13</v>
      </c>
      <c r="D53" t="s">
        <v>57</v>
      </c>
      <c r="E53">
        <f>B44/B53</f>
        <v>0.58735941707587513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0.33138815207780725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2.78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7.9692520302385977E-3</v>
      </c>
      <c r="D67" t="s">
        <v>66</v>
      </c>
      <c r="E67">
        <f>PI()*(1/(1-F15/E37))/400</f>
        <v>8.2790284120093458E-3</v>
      </c>
    </row>
    <row r="69" spans="1:5" x14ac:dyDescent="0.25">
      <c r="A69" t="s">
        <v>69</v>
      </c>
      <c r="B69">
        <f>F17+B67*F15</f>
        <v>5.8356095249760553</v>
      </c>
      <c r="D69" t="s">
        <v>70</v>
      </c>
      <c r="E69">
        <f>F16+E67*F15</f>
        <v>0.23437929434398458</v>
      </c>
    </row>
    <row r="71" spans="1:5" x14ac:dyDescent="0.25">
      <c r="A71" t="s">
        <v>63</v>
      </c>
      <c r="B71">
        <f>B69/(2*h/d)</f>
        <v>3.1162154863372131</v>
      </c>
      <c r="D71" t="s">
        <v>64</v>
      </c>
      <c r="E71">
        <f>E69/(2*b/E7)</f>
        <v>0.14648705896499034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3.1162154863372131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36.311999999999998</v>
      </c>
    </row>
    <row r="80" spans="1:5" x14ac:dyDescent="0.25">
      <c r="A80" t="s">
        <v>52</v>
      </c>
      <c r="B80">
        <f>4*B79*SQRT(fydiag/E)/(PI()*diamdiag*0.1)</f>
        <v>1.2778367818179757</v>
      </c>
      <c r="D80" t="s">
        <v>53</v>
      </c>
      <c r="E80">
        <f>0.451+0.245*B80+0.5*B80^2</f>
        <v>1.5805034320288645</v>
      </c>
    </row>
    <row r="81" spans="1:10" x14ac:dyDescent="0.25">
      <c r="A81" t="s">
        <v>54</v>
      </c>
      <c r="B81">
        <f>1/(E80+SQRT(E80^2-B80^2))</f>
        <v>0.39830735420451541</v>
      </c>
    </row>
    <row r="82" spans="1:10" x14ac:dyDescent="0.25">
      <c r="A82" t="s">
        <v>55</v>
      </c>
      <c r="B82">
        <f>B81*fydiag</f>
        <v>87.627617924993388</v>
      </c>
    </row>
    <row r="84" spans="1:10" x14ac:dyDescent="0.25">
      <c r="A84" t="s">
        <v>56</v>
      </c>
      <c r="B84">
        <f>B77*B82*L4*0.1</f>
        <v>8.4238825901768148</v>
      </c>
      <c r="D84" t="s">
        <v>57</v>
      </c>
      <c r="E84">
        <f>B75/B84</f>
        <v>0.3699262724733447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10.471975511965978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710E-63B6-4FEF-84F6-90EAAD3E82F5}">
  <dimension ref="A1:L93"/>
  <sheetViews>
    <sheetView topLeftCell="A16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76.47</v>
      </c>
      <c r="C14" t="s">
        <v>8</v>
      </c>
      <c r="E14" t="s">
        <v>4</v>
      </c>
      <c r="F14">
        <v>16.66</v>
      </c>
      <c r="G14" t="s">
        <v>8</v>
      </c>
    </row>
    <row r="15" spans="1:12" x14ac:dyDescent="0.25">
      <c r="A15" t="s">
        <v>13</v>
      </c>
      <c r="B15">
        <v>67.03</v>
      </c>
      <c r="C15" t="s">
        <v>9</v>
      </c>
      <c r="E15" t="s">
        <v>47</v>
      </c>
      <c r="F15">
        <v>39.68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31.65</v>
      </c>
      <c r="C17" t="s">
        <v>9</v>
      </c>
      <c r="E17" t="s">
        <v>68</v>
      </c>
      <c r="F17">
        <v>4.49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144.21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110.69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17.27</v>
      </c>
      <c r="D39" t="s">
        <v>46</v>
      </c>
      <c r="E39">
        <f>ROUND(F15*E27*0.01+F13/(1-F15/E37),2)</f>
        <v>0.44</v>
      </c>
    </row>
    <row r="41" spans="1:5" x14ac:dyDescent="0.25">
      <c r="A41" t="s">
        <v>18</v>
      </c>
      <c r="B41">
        <f>ROUND(F15/n+B39*100/(nuno*h)+E39*100/(nuno*b),2)</f>
        <v>39.44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110.69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0.95877003031615415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0.81608284760341798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17.690000000000001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7.95547250610577E-3</v>
      </c>
      <c r="D67" t="s">
        <v>66</v>
      </c>
      <c r="E67">
        <f>PI()*(1/(1-F15/E37))/400</f>
        <v>7.9747484408831011E-3</v>
      </c>
    </row>
    <row r="69" spans="1:5" x14ac:dyDescent="0.25">
      <c r="A69" t="s">
        <v>69</v>
      </c>
      <c r="B69">
        <f>F17+B67*F15</f>
        <v>4.8056731490422768</v>
      </c>
      <c r="D69" t="s">
        <v>70</v>
      </c>
      <c r="E69">
        <f>F16+E67*F15</f>
        <v>0.31643801813424144</v>
      </c>
    </row>
    <row r="71" spans="1:5" x14ac:dyDescent="0.25">
      <c r="A71" t="s">
        <v>63</v>
      </c>
      <c r="B71">
        <f>B69/(2*h/d)</f>
        <v>2.6863712903146326</v>
      </c>
      <c r="D71" t="s">
        <v>64</v>
      </c>
      <c r="E71">
        <f>E69/(2*b/E7)</f>
        <v>0.17688885213704097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17.690000000000001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0.67989683056820704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840-C37E-42AF-B641-1EC4D26D681D}">
  <dimension ref="A1:L93"/>
  <sheetViews>
    <sheetView topLeftCell="A73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57.94</v>
      </c>
      <c r="C14" t="s">
        <v>8</v>
      </c>
      <c r="E14" t="s">
        <v>4</v>
      </c>
      <c r="F14">
        <v>13.07</v>
      </c>
      <c r="G14" t="s">
        <v>8</v>
      </c>
    </row>
    <row r="15" spans="1:12" x14ac:dyDescent="0.25">
      <c r="A15" t="s">
        <v>13</v>
      </c>
      <c r="B15">
        <v>35.130000000000003</v>
      </c>
      <c r="C15" t="s">
        <v>9</v>
      </c>
      <c r="E15" t="s">
        <v>47</v>
      </c>
      <c r="F15">
        <v>8.9700000000000006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23</v>
      </c>
      <c r="C17" t="s">
        <v>9</v>
      </c>
      <c r="E17" t="s">
        <v>68</v>
      </c>
      <c r="F17">
        <v>10.1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105.35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87.78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13.2</v>
      </c>
      <c r="D39" t="s">
        <v>46</v>
      </c>
      <c r="E39">
        <f>ROUND(F15*E27*0.01+F13/(1-F15/E37),2)</f>
        <v>0.1</v>
      </c>
    </row>
    <row r="41" spans="1:5" x14ac:dyDescent="0.25">
      <c r="A41" t="s">
        <v>18</v>
      </c>
      <c r="B41">
        <f>ROUND(F15/n+B39*100/(nuno*h)+E39*100/(nuno*b),2)</f>
        <v>24.41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87.78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0.76032914681680375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0.59617452323015108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12.86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7.8766973244412571E-3</v>
      </c>
      <c r="D67" t="s">
        <v>66</v>
      </c>
      <c r="E67">
        <f>PI()*(1/(1-F15/E37))/400</f>
        <v>7.8809609257584606E-3</v>
      </c>
    </row>
    <row r="69" spans="1:5" x14ac:dyDescent="0.25">
      <c r="A69" t="s">
        <v>69</v>
      </c>
      <c r="B69">
        <f>F17+B67*F15</f>
        <v>10.170653975000238</v>
      </c>
      <c r="D69" t="s">
        <v>70</v>
      </c>
      <c r="E69">
        <f>F16+E67*F15</f>
        <v>7.0692219504053397E-2</v>
      </c>
    </row>
    <row r="71" spans="1:5" x14ac:dyDescent="0.25">
      <c r="A71" t="s">
        <v>63</v>
      </c>
      <c r="B71">
        <f>B69/(2*h/d)</f>
        <v>5.6853955720251337</v>
      </c>
      <c r="D71" t="s">
        <v>64</v>
      </c>
      <c r="E71">
        <f>E69/(2*b/E7)</f>
        <v>3.9516950702765848E-2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12.86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0.49426078242550264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4C34-E45E-424C-99FC-3548278B0E08}">
  <dimension ref="A1:H18"/>
  <sheetViews>
    <sheetView workbookViewId="0">
      <selection activeCell="A19" sqref="A19"/>
    </sheetView>
  </sheetViews>
  <sheetFormatPr baseColWidth="10" defaultRowHeight="15" x14ac:dyDescent="0.25"/>
  <sheetData>
    <row r="1" spans="1:8" x14ac:dyDescent="0.25">
      <c r="A1" t="s">
        <v>6</v>
      </c>
      <c r="B1">
        <v>20</v>
      </c>
      <c r="D1" t="s">
        <v>82</v>
      </c>
      <c r="E1">
        <v>12</v>
      </c>
      <c r="G1" t="s">
        <v>88</v>
      </c>
      <c r="H1">
        <v>400</v>
      </c>
    </row>
    <row r="2" spans="1:8" x14ac:dyDescent="0.25">
      <c r="A2" t="s">
        <v>5</v>
      </c>
      <c r="B2">
        <v>20</v>
      </c>
      <c r="D2" t="s">
        <v>83</v>
      </c>
      <c r="E2">
        <v>12</v>
      </c>
      <c r="G2" t="s">
        <v>89</v>
      </c>
      <c r="H2">
        <v>220</v>
      </c>
    </row>
    <row r="3" spans="1:8" x14ac:dyDescent="0.25">
      <c r="D3" t="s">
        <v>84</v>
      </c>
      <c r="E3">
        <v>8</v>
      </c>
    </row>
    <row r="4" spans="1:8" x14ac:dyDescent="0.25">
      <c r="A4" t="s">
        <v>22</v>
      </c>
      <c r="B4">
        <v>20</v>
      </c>
      <c r="D4" t="s">
        <v>90</v>
      </c>
      <c r="E4">
        <v>2</v>
      </c>
    </row>
    <row r="5" spans="1:8" x14ac:dyDescent="0.25">
      <c r="A5" t="s">
        <v>85</v>
      </c>
      <c r="B5">
        <v>63.43</v>
      </c>
      <c r="D5" t="s">
        <v>91</v>
      </c>
      <c r="E5">
        <v>1</v>
      </c>
    </row>
    <row r="6" spans="1:8" x14ac:dyDescent="0.25">
      <c r="A6" t="s">
        <v>86</v>
      </c>
      <c r="B6">
        <v>65.900000000000006</v>
      </c>
    </row>
    <row r="7" spans="1:8" x14ac:dyDescent="0.25">
      <c r="A7" t="s">
        <v>87</v>
      </c>
      <c r="B7">
        <v>26.56</v>
      </c>
    </row>
    <row r="9" spans="1:8" x14ac:dyDescent="0.25">
      <c r="A9" t="s">
        <v>3</v>
      </c>
    </row>
    <row r="10" spans="1:8" x14ac:dyDescent="0.25">
      <c r="A10" t="s">
        <v>48</v>
      </c>
      <c r="D10" t="s">
        <v>49</v>
      </c>
    </row>
    <row r="11" spans="1:8" x14ac:dyDescent="0.25">
      <c r="A11" t="s">
        <v>17</v>
      </c>
      <c r="B11">
        <v>5.2080000000000002</v>
      </c>
      <c r="D11" t="s">
        <v>4</v>
      </c>
      <c r="E11">
        <v>4.1959999999999997</v>
      </c>
    </row>
    <row r="12" spans="1:8" x14ac:dyDescent="0.25">
      <c r="A12" t="s">
        <v>67</v>
      </c>
      <c r="D12" t="s">
        <v>68</v>
      </c>
    </row>
    <row r="13" spans="1:8" x14ac:dyDescent="0.25">
      <c r="A13" t="s">
        <v>4</v>
      </c>
      <c r="B13">
        <v>1.4179999999999999</v>
      </c>
      <c r="D13" t="s">
        <v>4</v>
      </c>
      <c r="E13">
        <v>9.4E-2</v>
      </c>
    </row>
    <row r="14" spans="1:8" x14ac:dyDescent="0.25">
      <c r="A14" t="s">
        <v>68</v>
      </c>
      <c r="D14" t="s">
        <v>68</v>
      </c>
    </row>
    <row r="17" spans="1:2" x14ac:dyDescent="0.25">
      <c r="A17" t="s">
        <v>92</v>
      </c>
    </row>
    <row r="18" spans="1:2" x14ac:dyDescent="0.25">
      <c r="A18" t="s">
        <v>18</v>
      </c>
      <c r="B18">
        <f>B11*100/(E4*B1)+B13*100/(E5*B2)</f>
        <v>20.11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75</vt:i4>
      </vt:variant>
    </vt:vector>
  </HeadingPairs>
  <TitlesOfParts>
    <vt:vector size="81" baseType="lpstr">
      <vt:lpstr>diag hierro red</vt:lpstr>
      <vt:lpstr>Columna</vt:lpstr>
      <vt:lpstr>Col cn mom red</vt:lpstr>
      <vt:lpstr>Col Exist Inf</vt:lpstr>
      <vt:lpstr>Col Exist Sup</vt:lpstr>
      <vt:lpstr>Larguero</vt:lpstr>
      <vt:lpstr>'Col cn mom red'!b</vt:lpstr>
      <vt:lpstr>'Col Exist Inf'!b</vt:lpstr>
      <vt:lpstr>'Col Exist Sup'!b</vt:lpstr>
      <vt:lpstr>'diag hierro red'!b</vt:lpstr>
      <vt:lpstr>b</vt:lpstr>
      <vt:lpstr>'Col cn mom red'!d</vt:lpstr>
      <vt:lpstr>'Col Exist Inf'!d</vt:lpstr>
      <vt:lpstr>'Col Exist Sup'!d</vt:lpstr>
      <vt:lpstr>'diag hierro red'!d</vt:lpstr>
      <vt:lpstr>d</vt:lpstr>
      <vt:lpstr>'Col cn mom red'!diamcord</vt:lpstr>
      <vt:lpstr>'Col Exist Inf'!diamcord</vt:lpstr>
      <vt:lpstr>'Col Exist Sup'!diamcord</vt:lpstr>
      <vt:lpstr>'diag hierro red'!diamcord</vt:lpstr>
      <vt:lpstr>diamcord</vt:lpstr>
      <vt:lpstr>'Col cn mom red'!diamdiag</vt:lpstr>
      <vt:lpstr>'Col Exist Inf'!diamdiag</vt:lpstr>
      <vt:lpstr>'Col Exist Sup'!diamdiag</vt:lpstr>
      <vt:lpstr>'diag hierro red'!diamdiag</vt:lpstr>
      <vt:lpstr>diamdiag</vt:lpstr>
      <vt:lpstr>'Col cn mom red'!diamdiagl</vt:lpstr>
      <vt:lpstr>'Col Exist Inf'!diamdiagl</vt:lpstr>
      <vt:lpstr>'Col Exist Sup'!diamdiagl</vt:lpstr>
      <vt:lpstr>'diag hierro red'!diamdiagl</vt:lpstr>
      <vt:lpstr>diamdiagl</vt:lpstr>
      <vt:lpstr>'Col cn mom red'!diamdiags</vt:lpstr>
      <vt:lpstr>'Col Exist Inf'!diamdiags</vt:lpstr>
      <vt:lpstr>'Col Exist Sup'!diamdiags</vt:lpstr>
      <vt:lpstr>'diag hierro red'!diamdiags</vt:lpstr>
      <vt:lpstr>diamdiags</vt:lpstr>
      <vt:lpstr>'Col cn mom red'!dy</vt:lpstr>
      <vt:lpstr>'Col Exist Inf'!dy</vt:lpstr>
      <vt:lpstr>'Col Exist Sup'!dy</vt:lpstr>
      <vt:lpstr>'diag hierro red'!dy</vt:lpstr>
      <vt:lpstr>dy</vt:lpstr>
      <vt:lpstr>'Col cn mom red'!E</vt:lpstr>
      <vt:lpstr>'Col Exist Inf'!E</vt:lpstr>
      <vt:lpstr>'Col Exist Sup'!E</vt:lpstr>
      <vt:lpstr>'diag hierro red'!E</vt:lpstr>
      <vt:lpstr>E</vt:lpstr>
      <vt:lpstr>'Col cn mom red'!fycord</vt:lpstr>
      <vt:lpstr>'Col Exist Inf'!fycord</vt:lpstr>
      <vt:lpstr>'Col Exist Sup'!fycord</vt:lpstr>
      <vt:lpstr>'diag hierro red'!fycord</vt:lpstr>
      <vt:lpstr>fycord</vt:lpstr>
      <vt:lpstr>'Col cn mom red'!fydiag</vt:lpstr>
      <vt:lpstr>'Col Exist Inf'!fydiag</vt:lpstr>
      <vt:lpstr>'Col Exist Sup'!fydiag</vt:lpstr>
      <vt:lpstr>'diag hierro red'!fydiag</vt:lpstr>
      <vt:lpstr>fydiag</vt:lpstr>
      <vt:lpstr>'Col cn mom red'!h</vt:lpstr>
      <vt:lpstr>'Col Exist Inf'!h</vt:lpstr>
      <vt:lpstr>'Col Exist Sup'!h</vt:lpstr>
      <vt:lpstr>'diag hierro red'!h</vt:lpstr>
      <vt:lpstr>h</vt:lpstr>
      <vt:lpstr>'Col cn mom red'!n</vt:lpstr>
      <vt:lpstr>'Col Exist Inf'!n</vt:lpstr>
      <vt:lpstr>'Col Exist Sup'!n</vt:lpstr>
      <vt:lpstr>'diag hierro red'!n</vt:lpstr>
      <vt:lpstr>n</vt:lpstr>
      <vt:lpstr>'Col cn mom red'!ncero</vt:lpstr>
      <vt:lpstr>'Col Exist Inf'!ncero</vt:lpstr>
      <vt:lpstr>'Col Exist Sup'!ncero</vt:lpstr>
      <vt:lpstr>'diag hierro red'!ncero</vt:lpstr>
      <vt:lpstr>ncero</vt:lpstr>
      <vt:lpstr>'Col cn mom red'!nuno</vt:lpstr>
      <vt:lpstr>'Col Exist Inf'!nuno</vt:lpstr>
      <vt:lpstr>'Col Exist Sup'!nuno</vt:lpstr>
      <vt:lpstr>'diag hierro red'!nuno</vt:lpstr>
      <vt:lpstr>nuno</vt:lpstr>
      <vt:lpstr>'Col cn mom red'!s</vt:lpstr>
      <vt:lpstr>'Col Exist Inf'!s</vt:lpstr>
      <vt:lpstr>'Col Exist Sup'!s</vt:lpstr>
      <vt:lpstr>'diag hierro red'!s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2023-05-03T17:42:41Z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2023-05-03T01:03:19Z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112c2646-61e0-4e76-85ef-e1664505c41a</vt:lpwstr>
  </property>
  <property fmtid="{D5CDD505-2E9C-101B-9397-08002B2CF9AE}" pid="8" name="MSIP_Label_defa4170-0d19-0005-0004-bc88714345d2_ContentBits">
    <vt:lpwstr>0</vt:lpwstr>
  </property>
</Properties>
</file>